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cc0\Dropbox\"/>
    </mc:Choice>
  </mc:AlternateContent>
  <xr:revisionPtr revIDLastSave="0" documentId="13_ncr:1_{8E7A3A1A-C922-4D1F-8961-13CA03909FE9}" xr6:coauthVersionLast="47" xr6:coauthVersionMax="47" xr10:uidLastSave="{00000000-0000-0000-0000-000000000000}"/>
  <bookViews>
    <workbookView xWindow="-108" yWindow="-108" windowWidth="23256" windowHeight="12456" activeTab="1" xr2:uid="{A75E9847-CC08-40F6-AD7D-0D5ACF18AEFE}"/>
  </bookViews>
  <sheets>
    <sheet name="Feriados" sheetId="1" r:id="rId1"/>
    <sheet name="Calendario2" sheetId="3" r:id="rId2"/>
  </sheets>
  <definedNames>
    <definedName name="_xlnm._FilterDatabase" localSheetId="1" hidden="1">Calendario2!$N$6:$N$97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" i="3" l="1"/>
  <c r="A46" i="3"/>
  <c r="A45" i="3"/>
  <c r="A44" i="3"/>
  <c r="K5" i="3"/>
  <c r="J3" i="3" s="1"/>
  <c r="D2" i="3"/>
  <c r="C35" i="3"/>
  <c r="A27" i="3"/>
  <c r="A4" i="3"/>
  <c r="D4" i="3" s="1"/>
  <c r="B3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A28" i="3" l="1"/>
  <c r="M44" i="3"/>
  <c r="M96" i="3"/>
  <c r="M88" i="3"/>
  <c r="M80" i="3"/>
  <c r="M72" i="3"/>
  <c r="M64" i="3"/>
  <c r="M56" i="3"/>
  <c r="M48" i="3"/>
  <c r="M39" i="3"/>
  <c r="M31" i="3"/>
  <c r="M23" i="3"/>
  <c r="M15" i="3"/>
  <c r="M7" i="3"/>
  <c r="M95" i="3"/>
  <c r="M87" i="3"/>
  <c r="M79" i="3"/>
  <c r="M71" i="3"/>
  <c r="M55" i="3"/>
  <c r="M47" i="3"/>
  <c r="M38" i="3"/>
  <c r="M30" i="3"/>
  <c r="M22" i="3"/>
  <c r="M14" i="3"/>
  <c r="M94" i="3"/>
  <c r="M86" i="3"/>
  <c r="M78" i="3"/>
  <c r="M70" i="3"/>
  <c r="M62" i="3"/>
  <c r="M54" i="3"/>
  <c r="M46" i="3"/>
  <c r="M37" i="3"/>
  <c r="M29" i="3"/>
  <c r="M21" i="3"/>
  <c r="M13" i="3"/>
  <c r="M93" i="3"/>
  <c r="M85" i="3"/>
  <c r="M77" i="3"/>
  <c r="M69" i="3"/>
  <c r="M61" i="3"/>
  <c r="M53" i="3"/>
  <c r="M45" i="3"/>
  <c r="M36" i="3"/>
  <c r="M28" i="3"/>
  <c r="M20" i="3"/>
  <c r="M12" i="3"/>
  <c r="M92" i="3"/>
  <c r="M84" i="3"/>
  <c r="M76" i="3"/>
  <c r="M68" i="3"/>
  <c r="M60" i="3"/>
  <c r="M52" i="3"/>
  <c r="M43" i="3"/>
  <c r="M35" i="3"/>
  <c r="M27" i="3"/>
  <c r="M19" i="3"/>
  <c r="M11" i="3"/>
  <c r="M91" i="3"/>
  <c r="M83" i="3"/>
  <c r="M75" i="3"/>
  <c r="M67" i="3"/>
  <c r="M59" i="3"/>
  <c r="M51" i="3"/>
  <c r="M42" i="3"/>
  <c r="M34" i="3"/>
  <c r="M26" i="3"/>
  <c r="M18" i="3"/>
  <c r="M10" i="3"/>
  <c r="M90" i="3"/>
  <c r="M82" i="3"/>
  <c r="M74" i="3"/>
  <c r="M66" i="3"/>
  <c r="M58" i="3"/>
  <c r="M50" i="3"/>
  <c r="M41" i="3"/>
  <c r="M33" i="3"/>
  <c r="M25" i="3"/>
  <c r="M17" i="3"/>
  <c r="M9" i="3"/>
  <c r="M89" i="3"/>
  <c r="M81" i="3"/>
  <c r="M73" i="3"/>
  <c r="M65" i="3"/>
  <c r="M57" i="3"/>
  <c r="M49" i="3"/>
  <c r="M40" i="3"/>
  <c r="M32" i="3"/>
  <c r="M63" i="3"/>
  <c r="M8" i="3"/>
  <c r="M24" i="3"/>
  <c r="M16" i="3"/>
  <c r="K8" i="3"/>
  <c r="J7" i="3"/>
  <c r="I7" i="3"/>
  <c r="J8" i="3"/>
  <c r="K7" i="3"/>
  <c r="F7" i="3"/>
  <c r="F8" i="3"/>
  <c r="I8" i="3" l="1"/>
  <c r="A29" i="3"/>
  <c r="I10" i="3" s="1"/>
  <c r="G4" i="3"/>
  <c r="J10" i="3"/>
  <c r="K10" i="3"/>
  <c r="F9" i="3"/>
  <c r="A30" i="3"/>
  <c r="J13" i="3" l="1"/>
  <c r="I13" i="3"/>
  <c r="K13" i="3"/>
  <c r="F10" i="3"/>
  <c r="A31" i="3"/>
  <c r="J15" i="3" l="1"/>
  <c r="I15" i="3"/>
  <c r="F40" i="3"/>
  <c r="J1" i="3"/>
  <c r="K15" i="3"/>
  <c r="F11" i="3"/>
  <c r="F12" i="3"/>
  <c r="A32" i="3"/>
  <c r="J18" i="3" l="1"/>
  <c r="I18" i="3"/>
  <c r="K18" i="3"/>
  <c r="F13" i="3"/>
  <c r="A33" i="3"/>
  <c r="F41" i="3" l="1"/>
  <c r="J19" i="3"/>
  <c r="I19" i="3"/>
  <c r="F42" i="3"/>
  <c r="F14" i="3"/>
  <c r="A34" i="3"/>
  <c r="J25" i="3" l="1"/>
  <c r="I25" i="3"/>
  <c r="F43" i="3"/>
  <c r="F15" i="3"/>
  <c r="A35" i="3"/>
  <c r="F44" i="3" l="1"/>
  <c r="F16" i="3"/>
  <c r="A36" i="3"/>
  <c r="A37" i="3" l="1"/>
  <c r="F45" i="3"/>
  <c r="F17" i="3"/>
  <c r="A38" i="3" l="1"/>
  <c r="F46" i="3"/>
  <c r="F18" i="3"/>
  <c r="A39" i="3" l="1"/>
  <c r="A40" i="3" s="1"/>
  <c r="A41" i="3" s="1"/>
  <c r="A42" i="3" s="1"/>
  <c r="A43" i="3" s="1"/>
  <c r="I14" i="3" s="1"/>
  <c r="K69" i="3"/>
  <c r="K19" i="3"/>
  <c r="K29" i="3"/>
  <c r="K33" i="3"/>
  <c r="K25" i="3"/>
  <c r="K49" i="3"/>
  <c r="K39" i="3"/>
  <c r="K47" i="3"/>
  <c r="K52" i="3"/>
  <c r="K57" i="3"/>
  <c r="K60" i="3"/>
  <c r="K30" i="3"/>
  <c r="K31" i="3"/>
  <c r="K34" i="3"/>
  <c r="K40" i="3"/>
  <c r="F47" i="3"/>
  <c r="F19" i="3"/>
  <c r="K92" i="3" l="1"/>
  <c r="K14" i="3"/>
  <c r="K66" i="3"/>
  <c r="K81" i="3"/>
  <c r="K63" i="3"/>
  <c r="K51" i="3"/>
  <c r="K95" i="3"/>
  <c r="K36" i="3"/>
  <c r="K9" i="3"/>
  <c r="K82" i="3"/>
  <c r="K88" i="3"/>
  <c r="K89" i="3"/>
  <c r="K75" i="3"/>
  <c r="K79" i="3"/>
  <c r="K86" i="3"/>
  <c r="K54" i="3"/>
  <c r="K84" i="3"/>
  <c r="K65" i="3"/>
  <c r="K46" i="3"/>
  <c r="K68" i="3"/>
  <c r="K72" i="3"/>
  <c r="K44" i="3"/>
  <c r="K62" i="3"/>
  <c r="K27" i="3"/>
  <c r="K35" i="3"/>
  <c r="K41" i="3"/>
  <c r="K90" i="3"/>
  <c r="K23" i="3"/>
  <c r="K73" i="3"/>
  <c r="K83" i="3"/>
  <c r="K70" i="3"/>
  <c r="K42" i="3"/>
  <c r="K64" i="3"/>
  <c r="K74" i="3"/>
  <c r="K16" i="3"/>
  <c r="K78" i="3"/>
  <c r="K20" i="3"/>
  <c r="K94" i="3"/>
  <c r="K37" i="3"/>
  <c r="K45" i="3"/>
  <c r="K58" i="3"/>
  <c r="K48" i="3"/>
  <c r="K55" i="3"/>
  <c r="K11" i="3"/>
  <c r="K77" i="3"/>
  <c r="K80" i="3"/>
  <c r="K56" i="3"/>
  <c r="K93" i="3"/>
  <c r="K22" i="3"/>
  <c r="K53" i="3"/>
  <c r="K61" i="3"/>
  <c r="K32" i="3"/>
  <c r="K50" i="3"/>
  <c r="K21" i="3"/>
  <c r="K67" i="3"/>
  <c r="K43" i="3"/>
  <c r="K17" i="3"/>
  <c r="K87" i="3"/>
  <c r="K71" i="3"/>
  <c r="K38" i="3"/>
  <c r="K85" i="3"/>
  <c r="K76" i="3"/>
  <c r="K28" i="3"/>
  <c r="K96" i="3"/>
  <c r="K24" i="3"/>
  <c r="K12" i="3"/>
  <c r="K26" i="3"/>
  <c r="K91" i="3"/>
  <c r="J74" i="3"/>
  <c r="K59" i="3"/>
  <c r="J39" i="3"/>
  <c r="J95" i="3"/>
  <c r="J67" i="3"/>
  <c r="I95" i="3"/>
  <c r="J31" i="3"/>
  <c r="J86" i="3"/>
  <c r="I31" i="3"/>
  <c r="J34" i="3"/>
  <c r="J71" i="3"/>
  <c r="J73" i="3"/>
  <c r="I49" i="3"/>
  <c r="I44" i="3"/>
  <c r="I34" i="3"/>
  <c r="I67" i="3"/>
  <c r="I20" i="3"/>
  <c r="J35" i="3"/>
  <c r="J40" i="3"/>
  <c r="J76" i="3"/>
  <c r="J49" i="3"/>
  <c r="I26" i="3"/>
  <c r="J70" i="3"/>
  <c r="J61" i="3"/>
  <c r="I52" i="3"/>
  <c r="J72" i="3"/>
  <c r="I40" i="3"/>
  <c r="J89" i="3"/>
  <c r="I79" i="3"/>
  <c r="J87" i="3"/>
  <c r="I33" i="3"/>
  <c r="J60" i="3"/>
  <c r="I12" i="3"/>
  <c r="I70" i="3"/>
  <c r="J48" i="3"/>
  <c r="J56" i="3"/>
  <c r="I96" i="3"/>
  <c r="I54" i="3"/>
  <c r="J84" i="3"/>
  <c r="I64" i="3"/>
  <c r="J17" i="3"/>
  <c r="I68" i="3"/>
  <c r="I48" i="3"/>
  <c r="I56" i="3"/>
  <c r="I17" i="3"/>
  <c r="J33" i="3"/>
  <c r="I65" i="3"/>
  <c r="J9" i="3"/>
  <c r="I42" i="3"/>
  <c r="I38" i="3"/>
  <c r="I28" i="3"/>
  <c r="J85" i="3"/>
  <c r="I58" i="3"/>
  <c r="I39" i="3"/>
  <c r="I81" i="3"/>
  <c r="J88" i="3"/>
  <c r="I59" i="3"/>
  <c r="I50" i="3"/>
  <c r="J36" i="3"/>
  <c r="I82" i="3"/>
  <c r="J78" i="3"/>
  <c r="J63" i="3"/>
  <c r="J23" i="3"/>
  <c r="I51" i="3"/>
  <c r="J29" i="3"/>
  <c r="J58" i="3"/>
  <c r="I71" i="3"/>
  <c r="J42" i="3"/>
  <c r="I72" i="3"/>
  <c r="J68" i="3"/>
  <c r="I94" i="3"/>
  <c r="I35" i="3"/>
  <c r="I22" i="3"/>
  <c r="J55" i="3"/>
  <c r="J66" i="3"/>
  <c r="I76" i="3"/>
  <c r="I53" i="3"/>
  <c r="J44" i="3"/>
  <c r="I83" i="3"/>
  <c r="I63" i="3"/>
  <c r="J51" i="3"/>
  <c r="J41" i="3"/>
  <c r="I57" i="3"/>
  <c r="J59" i="3"/>
  <c r="I23" i="3"/>
  <c r="J62" i="3"/>
  <c r="I78" i="3"/>
  <c r="J32" i="3"/>
  <c r="J53" i="3"/>
  <c r="I90" i="3"/>
  <c r="J79" i="3"/>
  <c r="I45" i="3"/>
  <c r="I91" i="3"/>
  <c r="J83" i="3"/>
  <c r="I29" i="3"/>
  <c r="I32" i="3"/>
  <c r="J27" i="3"/>
  <c r="J81" i="3"/>
  <c r="J57" i="3"/>
  <c r="J38" i="3"/>
  <c r="J37" i="3"/>
  <c r="J52" i="3"/>
  <c r="J93" i="3"/>
  <c r="I16" i="3"/>
  <c r="I41" i="3"/>
  <c r="I61" i="3"/>
  <c r="J20" i="3"/>
  <c r="I30" i="3"/>
  <c r="J43" i="3"/>
  <c r="J92" i="3"/>
  <c r="I55" i="3"/>
  <c r="J91" i="3"/>
  <c r="I43" i="3"/>
  <c r="J30" i="3"/>
  <c r="I84" i="3"/>
  <c r="J26" i="3"/>
  <c r="I9" i="3"/>
  <c r="I69" i="3"/>
  <c r="I66" i="3"/>
  <c r="I27" i="3"/>
  <c r="J50" i="3"/>
  <c r="J47" i="3"/>
  <c r="J24" i="3"/>
  <c r="J16" i="3"/>
  <c r="I74" i="3"/>
  <c r="J69" i="3"/>
  <c r="J22" i="3"/>
  <c r="I36" i="3"/>
  <c r="J65" i="3"/>
  <c r="J28" i="3"/>
  <c r="I60" i="3"/>
  <c r="I92" i="3"/>
  <c r="J64" i="3"/>
  <c r="J54" i="3"/>
  <c r="J90" i="3"/>
  <c r="J75" i="3"/>
  <c r="I93" i="3"/>
  <c r="J96" i="3"/>
  <c r="I73" i="3"/>
  <c r="I80" i="3"/>
  <c r="I75" i="3"/>
  <c r="J80" i="3"/>
  <c r="J77" i="3"/>
  <c r="I77" i="3"/>
  <c r="J94" i="3"/>
  <c r="J45" i="3"/>
  <c r="I11" i="3"/>
  <c r="J12" i="3"/>
  <c r="I86" i="3"/>
  <c r="I21" i="3"/>
  <c r="I47" i="3"/>
  <c r="I62" i="3"/>
  <c r="J21" i="3"/>
  <c r="I37" i="3"/>
  <c r="J11" i="3"/>
  <c r="J46" i="3"/>
  <c r="I85" i="3"/>
  <c r="I24" i="3"/>
  <c r="I87" i="3"/>
  <c r="J82" i="3"/>
  <c r="I89" i="3"/>
  <c r="I88" i="3"/>
  <c r="J14" i="3"/>
  <c r="I46" i="3"/>
  <c r="F48" i="3"/>
  <c r="F20" i="3"/>
  <c r="F49" i="3" l="1"/>
  <c r="F21" i="3"/>
  <c r="F50" i="3" l="1"/>
  <c r="F22" i="3"/>
  <c r="F51" i="3" l="1"/>
  <c r="F23" i="3"/>
  <c r="F52" i="3" l="1"/>
  <c r="F24" i="3"/>
  <c r="F53" i="3" l="1"/>
  <c r="F25" i="3"/>
  <c r="F54" i="3" l="1"/>
  <c r="F26" i="3"/>
  <c r="F55" i="3" l="1"/>
  <c r="F27" i="3"/>
  <c r="F56" i="3" l="1"/>
  <c r="F28" i="3"/>
  <c r="F57" i="3" l="1"/>
  <c r="F29" i="3"/>
  <c r="F58" i="3" l="1"/>
  <c r="F30" i="3"/>
  <c r="F59" i="3" l="1"/>
  <c r="F31" i="3"/>
  <c r="F60" i="3" l="1"/>
  <c r="F32" i="3"/>
  <c r="F61" i="3" l="1"/>
  <c r="F33" i="3"/>
  <c r="F62" i="3" l="1"/>
  <c r="F34" i="3"/>
  <c r="F63" i="3" l="1"/>
  <c r="F35" i="3"/>
  <c r="F64" i="3" l="1"/>
  <c r="F36" i="3"/>
  <c r="F65" i="3" l="1"/>
  <c r="F37" i="3"/>
  <c r="F66" i="3" l="1"/>
  <c r="F38" i="3"/>
  <c r="F67" i="3" l="1"/>
  <c r="F39" i="3"/>
  <c r="F68" i="3" l="1"/>
  <c r="F69" i="3" l="1"/>
  <c r="F70" i="3" l="1"/>
  <c r="F71" i="3" l="1"/>
  <c r="F72" i="3" l="1"/>
  <c r="F73" i="3" l="1"/>
  <c r="F74" i="3" l="1"/>
  <c r="F75" i="3" l="1"/>
  <c r="F76" i="3" l="1"/>
  <c r="F77" i="3" l="1"/>
  <c r="F78" i="3" l="1"/>
  <c r="F79" i="3" l="1"/>
  <c r="F80" i="3" l="1"/>
  <c r="F81" i="3" l="1"/>
  <c r="F82" i="3" l="1"/>
  <c r="F83" i="3" l="1"/>
  <c r="F84" i="3" l="1"/>
  <c r="F85" i="3" l="1"/>
  <c r="F86" i="3" l="1"/>
  <c r="F87" i="3" l="1"/>
  <c r="F88" i="3" l="1"/>
  <c r="F89" i="3" l="1"/>
  <c r="F90" i="3" l="1"/>
  <c r="F91" i="3" l="1"/>
  <c r="F92" i="3" l="1"/>
  <c r="F93" i="3" l="1"/>
  <c r="F94" i="3" l="1"/>
  <c r="F96" i="3" l="1"/>
  <c r="F95" i="3"/>
</calcChain>
</file>

<file path=xl/sharedStrings.xml><?xml version="1.0" encoding="utf-8"?>
<sst xmlns="http://schemas.openxmlformats.org/spreadsheetml/2006/main" count="121" uniqueCount="82">
  <si>
    <t>Aquí tienes una lista de los días en los que NO habrá encuentro en vivo durante el año 2023:</t>
  </si>
  <si>
    <t>1 de enero</t>
  </si>
  <si>
    <t>20 de febrero</t>
  </si>
  <si>
    <t>21 de febrero</t>
  </si>
  <si>
    <t>24 de marzo</t>
  </si>
  <si>
    <t>2 de abril</t>
  </si>
  <si>
    <t>6 y 7 de abril</t>
  </si>
  <si>
    <t>1 de mayo</t>
  </si>
  <si>
    <t>25 de mayo</t>
  </si>
  <si>
    <t>26 de mayo</t>
  </si>
  <si>
    <t>17 de junio</t>
  </si>
  <si>
    <t>19 de junio</t>
  </si>
  <si>
    <t>20 de junio</t>
  </si>
  <si>
    <t>9 de julio</t>
  </si>
  <si>
    <t>21 de agosto</t>
  </si>
  <si>
    <t>13 de octubre</t>
  </si>
  <si>
    <t>16 de octubre</t>
  </si>
  <si>
    <t>20 de noviembre</t>
  </si>
  <si>
    <t>8 de diciembre</t>
  </si>
  <si>
    <t>25 de diciembre</t>
  </si>
  <si>
    <t>https://argentinaprograma.notion.site/Qu-d-as-se-consideran-feriados-y-no-hay-encuentro-en-vivo-db25baf343064dcb970f0ac1fb9dc249</t>
  </si>
  <si>
    <t>Git con Github</t>
  </si>
  <si>
    <t>Introduccion a Java</t>
  </si>
  <si>
    <t>Estructura de Control</t>
  </si>
  <si>
    <t>Subprogramas de Java</t>
  </si>
  <si>
    <t>Arreglos en Java</t>
  </si>
  <si>
    <t>Git con Github2 - Branches</t>
  </si>
  <si>
    <t>Programacion orientada a Objetos</t>
  </si>
  <si>
    <t>Clase de Servicio</t>
  </si>
  <si>
    <t>Clase de Utilidad</t>
  </si>
  <si>
    <t>Fechas</t>
  </si>
  <si>
    <t>F</t>
  </si>
  <si>
    <t>Tema</t>
  </si>
  <si>
    <t>FechaInicio</t>
  </si>
  <si>
    <t>nro</t>
  </si>
  <si>
    <t>Referencia</t>
  </si>
  <si>
    <t>encuentros</t>
  </si>
  <si>
    <t>Guias</t>
  </si>
  <si>
    <t>nros</t>
  </si>
  <si>
    <t>Columna1</t>
  </si>
  <si>
    <t>Fecha Actual</t>
  </si>
  <si>
    <t>Check</t>
  </si>
  <si>
    <t>Sí</t>
  </si>
  <si>
    <t>Colecciones</t>
  </si>
  <si>
    <t>Guia10</t>
  </si>
  <si>
    <t>Guia01</t>
  </si>
  <si>
    <t>Guia02</t>
  </si>
  <si>
    <t>Guia03</t>
  </si>
  <si>
    <t>Guia04</t>
  </si>
  <si>
    <t>Guia05</t>
  </si>
  <si>
    <t>Guia06</t>
  </si>
  <si>
    <t>Guia07</t>
  </si>
  <si>
    <t>Guia08</t>
  </si>
  <si>
    <t>Guia09</t>
  </si>
  <si>
    <t>Cantidad de Faltas:</t>
  </si>
  <si>
    <t>Solo se admiten hasta el 20% de las 90 clases y como maximo son:</t>
  </si>
  <si>
    <t>Zonas amarillas son para completar por el usuario !!!</t>
  </si>
  <si>
    <t>Guia11</t>
  </si>
  <si>
    <t>Relacion entre Clases</t>
  </si>
  <si>
    <t>Guia12</t>
  </si>
  <si>
    <t>Herencia</t>
  </si>
  <si>
    <t>Guia13</t>
  </si>
  <si>
    <t>Manejo de Excepciones</t>
  </si>
  <si>
    <t>Guia14</t>
  </si>
  <si>
    <t>Guia15</t>
  </si>
  <si>
    <t>Base de datos MySQL</t>
  </si>
  <si>
    <t>JDBC/JPA-Java con Base de Datos</t>
  </si>
  <si>
    <t>Ck</t>
  </si>
  <si>
    <t/>
  </si>
  <si>
    <t>?</t>
  </si>
  <si>
    <t>INTEGRADOR- HsCátedras 90hs</t>
  </si>
  <si>
    <t>INTEGRADOR- HsCátedras 170hs</t>
  </si>
  <si>
    <t>Back End - Java 1</t>
  </si>
  <si>
    <t>Back End - Java 2</t>
  </si>
  <si>
    <t>HTML y CSS</t>
  </si>
  <si>
    <t>Javascript</t>
  </si>
  <si>
    <t>React</t>
  </si>
  <si>
    <t>Frontend</t>
  </si>
  <si>
    <t>INTEGRADOR - HsCátedra 80hs</t>
  </si>
  <si>
    <t>Guia16</t>
  </si>
  <si>
    <t>Guia17</t>
  </si>
  <si>
    <t>Guia18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</si>
</sst>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d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Wingdings"/>
      <charset val="2"/>
    </font>
    <font>
      <sz val="11"/>
      <color rgb="FF99003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4" tint="-0.249977111117893"/>
      <name val="Arial Rounded MT Bold"/>
      <family val="2"/>
    </font>
    <font>
      <sz val="11"/>
      <color theme="1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/>
    <xf numFmtId="1" fontId="0" fillId="0" borderId="0" xfId="0" applyNumberFormat="1"/>
    <xf numFmtId="0" fontId="6" fillId="0" borderId="0" xfId="0" applyFont="1"/>
    <xf numFmtId="0" fontId="6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14" fontId="0" fillId="3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7" fillId="3" borderId="0" xfId="0" applyFont="1" applyFill="1" applyAlignment="1">
      <alignment horizontal="right"/>
    </xf>
    <xf numFmtId="1" fontId="0" fillId="3" borderId="0" xfId="0" applyNumberFormat="1" applyFill="1"/>
    <xf numFmtId="165" fontId="0" fillId="3" borderId="0" xfId="0" applyNumberFormat="1" applyFill="1"/>
    <xf numFmtId="0" fontId="0" fillId="3" borderId="3" xfId="0" applyFill="1" applyBorder="1"/>
    <xf numFmtId="0" fontId="0" fillId="3" borderId="4" xfId="0" applyFill="1" applyBorder="1"/>
    <xf numFmtId="0" fontId="9" fillId="3" borderId="0" xfId="0" applyFont="1" applyFill="1" applyAlignment="1">
      <alignment horizontal="center"/>
    </xf>
    <xf numFmtId="0" fontId="8" fillId="4" borderId="0" xfId="0" applyFont="1" applyFill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1" fontId="0" fillId="0" borderId="0" xfId="0" applyNumberFormat="1" applyFill="1" applyProtection="1"/>
    <xf numFmtId="1" fontId="0" fillId="0" borderId="0" xfId="0" applyNumberFormat="1" applyProtection="1"/>
    <xf numFmtId="14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/>
    </xf>
    <xf numFmtId="0" fontId="0" fillId="3" borderId="0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quotePrefix="1" applyProtection="1"/>
    <xf numFmtId="0" fontId="0" fillId="0" borderId="0" xfId="0" quotePrefix="1" applyFill="1" applyBorder="1" applyAlignment="1" applyProtection="1">
      <alignment horizontal="left"/>
    </xf>
    <xf numFmtId="0" fontId="0" fillId="2" borderId="0" xfId="0" quotePrefix="1" applyFill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 applyProtection="1">
      <alignment horizontal="left"/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</xf>
    <xf numFmtId="0" fontId="6" fillId="3" borderId="2" xfId="0" applyFont="1" applyFill="1" applyBorder="1"/>
    <xf numFmtId="165" fontId="0" fillId="0" borderId="0" xfId="0" applyNumberFormat="1"/>
    <xf numFmtId="14" fontId="0" fillId="0" borderId="0" xfId="0" applyNumberFormat="1" applyFill="1"/>
    <xf numFmtId="0" fontId="0" fillId="0" borderId="0" xfId="0" applyNumberFormat="1"/>
    <xf numFmtId="0" fontId="0" fillId="5" borderId="0" xfId="0" applyFill="1"/>
    <xf numFmtId="0" fontId="0" fillId="5" borderId="0" xfId="0" applyFill="1" applyBorder="1"/>
    <xf numFmtId="0" fontId="0" fillId="5" borderId="0" xfId="0" applyNumberFormat="1" applyFill="1"/>
    <xf numFmtId="0" fontId="11" fillId="0" borderId="0" xfId="0" applyFont="1"/>
    <xf numFmtId="14" fontId="5" fillId="2" borderId="0" xfId="0" applyNumberFormat="1" applyFont="1" applyFill="1" applyAlignment="1" applyProtection="1">
      <alignment horizontal="center" vertical="center" wrapText="1"/>
      <protection locked="0"/>
    </xf>
    <xf numFmtId="0" fontId="10" fillId="3" borderId="5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19" formatCode="d/m/yyyy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numFmt numFmtId="19" formatCode="d/m/yyyy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/m/yyyy"/>
    </dxf>
  </dxfs>
  <tableStyles count="0" defaultTableStyle="TableStyleMedium2" defaultPivotStyle="PivotStyleLight16"/>
  <colors>
    <mruColors>
      <color rgb="FFFFFF61"/>
      <color rgb="FF990033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76203</xdr:rowOff>
    </xdr:from>
    <xdr:to>
      <xdr:col>5</xdr:col>
      <xdr:colOff>381000</xdr:colOff>
      <xdr:row>95</xdr:row>
      <xdr:rowOff>118533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ED67C21-D198-4C20-B798-6ADD6303CB45}"/>
            </a:ext>
          </a:extLst>
        </xdr:cNvPr>
        <xdr:cNvCxnSpPr/>
      </xdr:nvCxnSpPr>
      <xdr:spPr>
        <a:xfrm>
          <a:off x="5621867" y="1244603"/>
          <a:ext cx="0" cy="173735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67734</xdr:colOff>
      <xdr:row>5</xdr:row>
      <xdr:rowOff>126999</xdr:rowOff>
    </xdr:from>
    <xdr:to>
      <xdr:col>4</xdr:col>
      <xdr:colOff>271060</xdr:colOff>
      <xdr:row>13</xdr:row>
      <xdr:rowOff>160867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C8596-2325-49BB-9F19-9E87EE876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35000"/>
        </a:blip>
        <a:stretch>
          <a:fillRect/>
        </a:stretch>
      </xdr:blipFill>
      <xdr:spPr>
        <a:xfrm>
          <a:off x="67734" y="1100666"/>
          <a:ext cx="5444193" cy="159173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6350" stA="50000" endA="295" endPos="92000" dist="101600" dir="5400000" sy="-100000" algn="bl" rotWithShape="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F61713-4D0B-4129-82BB-6F489DC7EF89}" name="Tabla4" displayName="Tabla4" ref="B2:C22" totalsRowShown="0">
  <autoFilter ref="B2:C22" xr:uid="{DBF61713-4D0B-4129-82BB-6F489DC7EF89}"/>
  <tableColumns count="2">
    <tableColumn id="1" xr3:uid="{E0175E3B-D08A-4B12-988A-09B7E0CD199C}" name="Fechas" dataDxfId="8"/>
    <tableColumn id="2" xr3:uid="{8E9F7720-94F7-42F6-825E-507D007F55D4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EB54A-AA5A-4BCF-9DAA-63CFA9284580}" name="Tabla1" displayName="Tabla1" ref="G6:K96" totalsRowShown="0">
  <autoFilter ref="G6:K96" xr:uid="{6B3EB54A-AA5A-4BCF-9DAA-63CFA928458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0245097-DC5D-430C-A161-BDD8680EB4F9}" name="nro"/>
    <tableColumn id="2" xr3:uid="{F1314A2B-82CE-43C2-AEC5-318E5FC34153}" name="Fechas" dataDxfId="5">
      <calculatedColumnFormula>IF(IFERROR(VLOOKUP(WORKDAY(H6,1),Feriados!B:C,2,FALSE),"")="F",IF(IFERROR(VLOOKUP(WORKDAY(H6,1)+1,Feriados!B:C,2,FALSE),"")="F",WORKDAY(H6,1)+2,WORKDAY(H6,1)+1),WORKDAY(H6,1))</calculatedColumnFormula>
    </tableColumn>
    <tableColumn id="3" xr3:uid="{54044A76-126F-4FD1-BB17-2DA999041864}" name="Guias" dataDxfId="4">
      <calculatedColumnFormula>IFERROR(VLOOKUP(Tabla1[[#This Row],[nro]],$A$27:$B$47,2,FALSE),"")</calculatedColumnFormula>
    </tableColumn>
    <tableColumn id="4" xr3:uid="{15581CC7-CC41-40F1-AC86-ADBC17DA4F48}" name="Tema" dataDxfId="3">
      <calculatedColumnFormula>IFERROR(VLOOKUP(Tabla1[[#This Row],[nro]],$A$27:$D$47,4,FALSE),"")</calculatedColumnFormula>
    </tableColumn>
    <tableColumn id="5" xr3:uid="{177086A1-53BF-42DD-8CD7-3BFBFE6D9735}" name="Check" dataDxfId="2">
      <calculatedColumnFormula>IFERROR(VLOOKUP(Tabla1[[#This Row],[nro]],Tabla3[],5,FALSE),"")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58F3E-F4C6-4CAC-B32F-9CE104CFB404}" name="Tabla3" displayName="Tabla3" ref="A26:E47" totalsRowShown="0">
  <autoFilter ref="A26:E47" xr:uid="{58B58F3E-F4C6-4CAC-B32F-9CE104CFB40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F97CD1-A121-4066-9705-43CE28590419}" name="nros" dataDxfId="1"/>
    <tableColumn id="2" xr3:uid="{9C08BE16-B31E-40CB-A76F-B9EF93AF9BC6}" name="Referencia"/>
    <tableColumn id="3" xr3:uid="{C5FE7CBB-2054-4D1C-890E-FD9A5EA96C28}" name="encuentros"/>
    <tableColumn id="4" xr3:uid="{47F03A45-E039-4DFE-93B8-42F4344922F0}" name="Tema"/>
    <tableColumn id="5" xr3:uid="{2C8B1942-7861-4FEC-87D1-8B970B5BD342}" name="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gentinaprograma.notion.site/Qu-d-as-se-consideran-feriados-y-no-hay-encuentro-en-vivo-db25baf343064dcb970f0ac1fb9dc2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CCF-23B2-4BD9-89DC-9894D081DA90}">
  <sheetPr codeName="Hoja1"/>
  <dimension ref="A1:E23"/>
  <sheetViews>
    <sheetView workbookViewId="0">
      <selection activeCell="B12" sqref="B12"/>
    </sheetView>
  </sheetViews>
  <sheetFormatPr baseColWidth="10" defaultRowHeight="14.4" x14ac:dyDescent="0.3"/>
  <cols>
    <col min="1" max="1" width="82.44140625" bestFit="1" customWidth="1"/>
    <col min="5" max="5" width="26.88671875" bestFit="1" customWidth="1"/>
  </cols>
  <sheetData>
    <row r="1" spans="1:5" x14ac:dyDescent="0.3">
      <c r="A1" s="1" t="s">
        <v>0</v>
      </c>
    </row>
    <row r="2" spans="1:5" x14ac:dyDescent="0.3">
      <c r="A2" s="2"/>
      <c r="B2" t="s">
        <v>30</v>
      </c>
      <c r="C2" t="s">
        <v>39</v>
      </c>
    </row>
    <row r="3" spans="1:5" x14ac:dyDescent="0.3">
      <c r="A3" s="2" t="s">
        <v>1</v>
      </c>
      <c r="B3" s="4">
        <v>44927</v>
      </c>
      <c r="C3" t="s">
        <v>31</v>
      </c>
      <c r="E3" s="5"/>
    </row>
    <row r="4" spans="1:5" x14ac:dyDescent="0.3">
      <c r="A4" s="2" t="s">
        <v>2</v>
      </c>
      <c r="B4" s="4">
        <v>44977</v>
      </c>
      <c r="C4" t="s">
        <v>31</v>
      </c>
      <c r="E4" s="5"/>
    </row>
    <row r="5" spans="1:5" x14ac:dyDescent="0.3">
      <c r="A5" s="2" t="s">
        <v>3</v>
      </c>
      <c r="B5" s="4">
        <v>44978</v>
      </c>
      <c r="C5" t="s">
        <v>31</v>
      </c>
      <c r="E5" s="5"/>
    </row>
    <row r="6" spans="1:5" x14ac:dyDescent="0.3">
      <c r="A6" s="2" t="s">
        <v>4</v>
      </c>
      <c r="B6" s="4">
        <v>45009</v>
      </c>
      <c r="C6" t="s">
        <v>31</v>
      </c>
      <c r="E6" s="5"/>
    </row>
    <row r="7" spans="1:5" x14ac:dyDescent="0.3">
      <c r="A7" s="2" t="s">
        <v>5</v>
      </c>
      <c r="B7" s="4">
        <v>45018</v>
      </c>
      <c r="C7" t="s">
        <v>31</v>
      </c>
      <c r="E7" s="5"/>
    </row>
    <row r="8" spans="1:5" x14ac:dyDescent="0.3">
      <c r="A8" s="2" t="s">
        <v>6</v>
      </c>
      <c r="B8" s="4">
        <v>45022</v>
      </c>
      <c r="C8" t="s">
        <v>31</v>
      </c>
      <c r="E8" s="5"/>
    </row>
    <row r="9" spans="1:5" x14ac:dyDescent="0.3">
      <c r="A9" s="2" t="s">
        <v>7</v>
      </c>
      <c r="B9" s="4">
        <v>45023</v>
      </c>
      <c r="C9" t="s">
        <v>31</v>
      </c>
      <c r="E9" s="5"/>
    </row>
    <row r="10" spans="1:5" x14ac:dyDescent="0.3">
      <c r="A10" s="2" t="s">
        <v>8</v>
      </c>
      <c r="B10" s="4">
        <v>45047</v>
      </c>
      <c r="C10" t="s">
        <v>31</v>
      </c>
      <c r="E10" s="5"/>
    </row>
    <row r="11" spans="1:5" x14ac:dyDescent="0.3">
      <c r="A11" s="2" t="s">
        <v>9</v>
      </c>
      <c r="B11" s="4">
        <v>45071</v>
      </c>
      <c r="C11" t="s">
        <v>31</v>
      </c>
      <c r="E11" s="5"/>
    </row>
    <row r="12" spans="1:5" x14ac:dyDescent="0.3">
      <c r="A12" s="2" t="s">
        <v>10</v>
      </c>
      <c r="B12" s="4">
        <v>45072</v>
      </c>
      <c r="C12" t="s">
        <v>31</v>
      </c>
      <c r="E12" s="5"/>
    </row>
    <row r="13" spans="1:5" x14ac:dyDescent="0.3">
      <c r="A13" s="2" t="s">
        <v>11</v>
      </c>
      <c r="B13" s="4">
        <v>45094</v>
      </c>
      <c r="C13" t="s">
        <v>31</v>
      </c>
      <c r="E13" s="5"/>
    </row>
    <row r="14" spans="1:5" x14ac:dyDescent="0.3">
      <c r="A14" s="2" t="s">
        <v>12</v>
      </c>
      <c r="B14" s="4">
        <v>45096</v>
      </c>
      <c r="C14" t="s">
        <v>31</v>
      </c>
      <c r="E14" s="5"/>
    </row>
    <row r="15" spans="1:5" x14ac:dyDescent="0.3">
      <c r="A15" s="2" t="s">
        <v>13</v>
      </c>
      <c r="B15" s="4">
        <v>45097</v>
      </c>
      <c r="C15" t="s">
        <v>31</v>
      </c>
      <c r="E15" s="5"/>
    </row>
    <row r="16" spans="1:5" x14ac:dyDescent="0.3">
      <c r="A16" s="2" t="s">
        <v>14</v>
      </c>
      <c r="B16" s="4">
        <v>45116</v>
      </c>
      <c r="C16" t="s">
        <v>31</v>
      </c>
      <c r="E16" s="5"/>
    </row>
    <row r="17" spans="1:5" x14ac:dyDescent="0.3">
      <c r="A17" s="2" t="s">
        <v>15</v>
      </c>
      <c r="B17" s="4">
        <v>45159</v>
      </c>
      <c r="C17" t="s">
        <v>31</v>
      </c>
      <c r="E17" s="5"/>
    </row>
    <row r="18" spans="1:5" x14ac:dyDescent="0.3">
      <c r="A18" s="2" t="s">
        <v>16</v>
      </c>
      <c r="B18" s="4">
        <v>45212</v>
      </c>
      <c r="C18" t="s">
        <v>31</v>
      </c>
      <c r="E18" s="5"/>
    </row>
    <row r="19" spans="1:5" x14ac:dyDescent="0.3">
      <c r="A19" s="2" t="s">
        <v>17</v>
      </c>
      <c r="B19" s="4">
        <v>45215</v>
      </c>
      <c r="C19" t="s">
        <v>31</v>
      </c>
      <c r="E19" s="5"/>
    </row>
    <row r="20" spans="1:5" x14ac:dyDescent="0.3">
      <c r="A20" s="2" t="s">
        <v>18</v>
      </c>
      <c r="B20" s="4">
        <v>45250</v>
      </c>
      <c r="C20" t="s">
        <v>31</v>
      </c>
      <c r="E20" s="5"/>
    </row>
    <row r="21" spans="1:5" x14ac:dyDescent="0.3">
      <c r="A21" s="2" t="s">
        <v>19</v>
      </c>
      <c r="B21" s="4">
        <v>45268</v>
      </c>
      <c r="C21" t="s">
        <v>31</v>
      </c>
      <c r="E21" s="5"/>
    </row>
    <row r="22" spans="1:5" x14ac:dyDescent="0.3">
      <c r="B22" s="4">
        <v>45285</v>
      </c>
      <c r="C22" t="s">
        <v>31</v>
      </c>
      <c r="E22" s="5"/>
    </row>
    <row r="23" spans="1:5" x14ac:dyDescent="0.3">
      <c r="A23" s="3" t="s">
        <v>20</v>
      </c>
      <c r="E23" s="5"/>
    </row>
  </sheetData>
  <hyperlinks>
    <hyperlink ref="A23" r:id="rId1" xr:uid="{F7C601BA-82B0-4165-B420-B3F41BAE47F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0FF-2029-4713-BECE-0C2F48137994}">
  <dimension ref="A1:P116"/>
  <sheetViews>
    <sheetView tabSelected="1" zoomScale="90" zoomScaleNormal="90" workbookViewId="0">
      <selection activeCell="A2" sqref="A2:A3"/>
    </sheetView>
  </sheetViews>
  <sheetFormatPr baseColWidth="10" defaultRowHeight="15.6" x14ac:dyDescent="0.3"/>
  <cols>
    <col min="1" max="1" width="15.6640625" bestFit="1" customWidth="1"/>
    <col min="2" max="2" width="20" customWidth="1"/>
    <col min="3" max="3" width="11.44140625" customWidth="1"/>
    <col min="4" max="4" width="29.21875" bestFit="1" customWidth="1"/>
    <col min="5" max="5" width="4.44140625" customWidth="1"/>
    <col min="6" max="6" width="8.6640625" style="10" customWidth="1"/>
    <col min="7" max="7" width="20" bestFit="1" customWidth="1"/>
    <col min="8" max="8" width="25.21875" customWidth="1"/>
    <col min="10" max="10" width="30.88671875" bestFit="1" customWidth="1"/>
    <col min="11" max="11" width="6.33203125" style="41" bestFit="1" customWidth="1"/>
    <col min="13" max="13" width="10.5546875" style="55" hidden="1" customWidth="1"/>
  </cols>
  <sheetData>
    <row r="1" spans="1:15" x14ac:dyDescent="0.3">
      <c r="A1" s="25" t="s">
        <v>33</v>
      </c>
      <c r="B1" s="16"/>
      <c r="C1" s="16"/>
      <c r="D1" s="18" t="s">
        <v>40</v>
      </c>
      <c r="E1" s="37"/>
      <c r="F1" s="11"/>
      <c r="G1" s="12"/>
      <c r="H1" s="12"/>
      <c r="I1" s="12"/>
      <c r="J1" s="13" t="str">
        <f ca="1">IF(OR(J2=0,D2=IFERROR(VLOOKUP(J2,Tabla1[[#All],[nro]:[Fechas]],2,FALSE),0)),"Genial !!! Voy al día",IF(VLOOKUP(J2,Tabla1[[#All],[nro]:[Fechas]],2,FALSE)&lt;D2,"Voy atrasado","Imposible, el nro no puede ser mayor a las de las clases"))</f>
        <v>Voy atrasado</v>
      </c>
      <c r="K1" s="39"/>
      <c r="L1" s="12"/>
    </row>
    <row r="2" spans="1:15" x14ac:dyDescent="0.3">
      <c r="A2" s="59">
        <v>44991</v>
      </c>
      <c r="B2" s="12"/>
      <c r="C2" s="17"/>
      <c r="D2" s="19">
        <f ca="1">TODAY()</f>
        <v>45048</v>
      </c>
      <c r="E2" s="38"/>
      <c r="F2" s="11"/>
      <c r="G2" s="12"/>
      <c r="H2" s="12"/>
      <c r="I2" s="12"/>
      <c r="J2" s="26">
        <v>20</v>
      </c>
      <c r="K2" s="39"/>
      <c r="L2" s="12"/>
    </row>
    <row r="3" spans="1:15" x14ac:dyDescent="0.3">
      <c r="A3" s="59"/>
      <c r="B3" s="17">
        <f>IF(WEEKDAY(A2,2)=6,"Dia Sabado???",IF(WEEKDAY(A2,2)=7,"Dia Domingo???",A2))</f>
        <v>44991</v>
      </c>
      <c r="C3" s="15" t="s">
        <v>56</v>
      </c>
      <c r="D3" s="12"/>
      <c r="E3" s="12"/>
      <c r="F3" s="51"/>
      <c r="G3" s="23" t="s">
        <v>54</v>
      </c>
      <c r="H3" s="23"/>
      <c r="I3" s="27">
        <v>2</v>
      </c>
      <c r="J3" s="23" t="str">
        <f>IF(I3=0,"Asistencia Perfecta, Excelente!",IF(I3&lt;=(K5/2),"Aún estas bien en Faltas",IF(I3=(K5/2),"Ya quemaste la mitad de las faltas admitidas",IF(I3&lt;=((K5/4)*3),"Presta atencion a tus asistencias, ya superaste la mitad",IF(AND(I3&gt;((K5/4)*3),I3&lt;K5),"PARA DE FALTAR QUE TE QUEDAS AFUERA!","Estas al horno")))))</f>
        <v>Aún estas bien en Faltas</v>
      </c>
      <c r="K3" s="40"/>
      <c r="L3" s="24"/>
      <c r="M3" s="56"/>
    </row>
    <row r="4" spans="1:15" x14ac:dyDescent="0.3">
      <c r="A4" s="14" t="str">
        <f>IF(IFERROR(VLOOKUP(A2,Feriados!B:C,2,FALSE),"-")="F","Día Feriado","-")</f>
        <v>-</v>
      </c>
      <c r="B4" s="12"/>
      <c r="C4" s="12"/>
      <c r="D4" s="12" t="str">
        <f>IFERROR(VLOOKUP(A4,Feriados!$B$3:$C$22,2,FALSE),"")</f>
        <v/>
      </c>
      <c r="E4" s="12"/>
      <c r="F4" s="11"/>
      <c r="G4" s="60" t="str">
        <f ca="1">"~ Restan para terminar Java1 y 2, solo "&amp;MAX(Tabla1[nro])-MAX($M:$M)&amp;" clases. ~"</f>
        <v>~ Restan para terminar Java1 y 2, solo 52 clases. ~</v>
      </c>
      <c r="H4" s="60"/>
      <c r="I4" s="60"/>
      <c r="J4" s="60"/>
      <c r="K4" s="60"/>
      <c r="L4" s="12"/>
    </row>
    <row r="5" spans="1:15" x14ac:dyDescent="0.3">
      <c r="A5" s="14"/>
      <c r="B5" s="12"/>
      <c r="C5" s="12"/>
      <c r="D5" s="12"/>
      <c r="E5" s="12"/>
      <c r="F5" s="11"/>
      <c r="G5" s="12" t="s">
        <v>55</v>
      </c>
      <c r="H5" s="12"/>
      <c r="I5" s="12"/>
      <c r="J5" s="12"/>
      <c r="K5" s="39">
        <f>90*0.2</f>
        <v>18</v>
      </c>
      <c r="L5" s="12"/>
    </row>
    <row r="6" spans="1:15" x14ac:dyDescent="0.3">
      <c r="A6" s="14"/>
      <c r="B6" s="12"/>
      <c r="C6" s="12"/>
      <c r="D6" s="12"/>
      <c r="E6" s="12"/>
      <c r="F6" s="11"/>
      <c r="G6" t="s">
        <v>34</v>
      </c>
      <c r="H6" t="s">
        <v>30</v>
      </c>
      <c r="I6" t="s">
        <v>37</v>
      </c>
      <c r="J6" t="s">
        <v>32</v>
      </c>
      <c r="K6" s="41" t="s">
        <v>41</v>
      </c>
      <c r="L6" s="12"/>
      <c r="O6" s="58"/>
    </row>
    <row r="7" spans="1:15" x14ac:dyDescent="0.3">
      <c r="A7" s="14"/>
      <c r="B7" s="12"/>
      <c r="C7" s="12"/>
      <c r="D7" s="12"/>
      <c r="E7" s="12"/>
      <c r="F7" s="20" t="str">
        <f ca="1">IF(Tabla1[[#This Row],[Fechas]]=$D$2,"F","")</f>
        <v/>
      </c>
      <c r="G7">
        <v>1</v>
      </c>
      <c r="H7" s="8">
        <f>+A2</f>
        <v>44991</v>
      </c>
      <c r="I7" s="4" t="str">
        <f>IFERROR(VLOOKUP(Tabla1[[#This Row],[nro]],$A$27:$B$47,2,FALSE),"")</f>
        <v>Guia01</v>
      </c>
      <c r="J7" s="4" t="str">
        <f>IFERROR(VLOOKUP(Tabla1[[#This Row],[nro]],$A$27:$D$47,4,FALSE),"")</f>
        <v>Git con Github</v>
      </c>
      <c r="K7" s="41" t="str">
        <f>IFERROR(VLOOKUP(Tabla1[[#This Row],[nro]],Tabla3[],5,FALSE),"")</f>
        <v>Sí</v>
      </c>
      <c r="L7" s="22"/>
      <c r="M7" s="57" t="str">
        <f ca="1">IF(Tabla1[[#This Row],[Fechas]]=$D$2,Tabla1[[#This Row],[nro]],"--")</f>
        <v>--</v>
      </c>
      <c r="N7" s="54"/>
    </row>
    <row r="8" spans="1:15" x14ac:dyDescent="0.3">
      <c r="A8" s="14"/>
      <c r="B8" s="12"/>
      <c r="C8" s="12"/>
      <c r="D8" s="12"/>
      <c r="E8" s="12"/>
      <c r="F8" s="20" t="str">
        <f ca="1">IF(Tabla1[[#This Row],[Fechas]]=$D$2,"F","")</f>
        <v/>
      </c>
      <c r="G8">
        <v>2</v>
      </c>
      <c r="H8" s="53">
        <f>IF(IFERROR(VLOOKUP(WORKDAY(H7,1),Feriados!B:C,2,FALSE),"")="",WORKDAY(H7,1),IF(IFERROR(VLOOKUP(WORKDAY(H7,2),Feriados!B:C,2,FALSE),"")="",WORKDAY(H7,2),IF(IFERROR(VLOOKUP(WORKDAY(H7,3),Feriados!B:C,2,FALSE),"")="",WORKDAY(H7,3),IF(IFERROR(VLOOKUP(WORKDAY(H7,4),Feriados!B:C,2,FALSE),"")="",WORKDAY(H7,5),"ERROR"))))</f>
        <v>44992</v>
      </c>
      <c r="I8" s="4" t="str">
        <f>IFERROR(VLOOKUP(Tabla1[[#This Row],[nro]],$A$27:$B$47,2,FALSE),"")</f>
        <v>Guia02</v>
      </c>
      <c r="J8" s="4" t="str">
        <f>IFERROR(VLOOKUP(Tabla1[[#This Row],[nro]],$A$27:$D$47,4,FALSE),"")</f>
        <v>Introduccion a Java</v>
      </c>
      <c r="K8" s="41" t="str">
        <f>IFERROR(VLOOKUP(Tabla1[[#This Row],[nro]],Tabla3[],5,FALSE),"")</f>
        <v/>
      </c>
      <c r="L8" s="12"/>
      <c r="M8" s="57" t="str">
        <f ca="1">IF(Tabla1[[#This Row],[Fechas]]=$D$2,Tabla1[[#This Row],[nro]],"--")</f>
        <v>--</v>
      </c>
      <c r="N8" s="54"/>
    </row>
    <row r="9" spans="1:15" x14ac:dyDescent="0.3">
      <c r="A9" s="14"/>
      <c r="B9" s="12"/>
      <c r="C9" s="12"/>
      <c r="D9" s="12"/>
      <c r="E9" s="12"/>
      <c r="F9" s="20" t="str">
        <f ca="1">IF(Tabla1[[#This Row],[Fechas]]=$D$2,"F","")</f>
        <v/>
      </c>
      <c r="G9">
        <v>3</v>
      </c>
      <c r="H9" s="53">
        <f>IF(IFERROR(VLOOKUP(WORKDAY(H8,1),Feriados!B:C,2,FALSE),"")="",WORKDAY(H8,1),IF(IFERROR(VLOOKUP(WORKDAY(H8,2),Feriados!B:C,2,FALSE),"")="",WORKDAY(H8,2),IF(IFERROR(VLOOKUP(WORKDAY(H8,3),Feriados!B:C,2,FALSE),"")="",WORKDAY(H8,3),IF(IFERROR(VLOOKUP(WORKDAY(H8,4),Feriados!B:C,2,FALSE),"")="",WORKDAY(H8,5),"ERROR"))))</f>
        <v>44993</v>
      </c>
      <c r="I9" s="4" t="str">
        <f>IFERROR(VLOOKUP(Tabla1[[#This Row],[nro]],$A$27:$B$47,2,FALSE),"")</f>
        <v/>
      </c>
      <c r="J9" s="4" t="str">
        <f>IFERROR(VLOOKUP(Tabla1[[#This Row],[nro]],$A$27:$D$47,4,FALSE),"")</f>
        <v/>
      </c>
      <c r="K9" s="41" t="str">
        <f>IFERROR(VLOOKUP(Tabla1[[#This Row],[nro]],Tabla3[],5,FALSE),"")</f>
        <v/>
      </c>
      <c r="L9" s="12"/>
      <c r="M9" s="57" t="str">
        <f ca="1">IF(Tabla1[[#This Row],[Fechas]]=$D$2,Tabla1[[#This Row],[nro]],"--")</f>
        <v>--</v>
      </c>
      <c r="N9" s="54"/>
    </row>
    <row r="10" spans="1:15" x14ac:dyDescent="0.3">
      <c r="A10" s="14"/>
      <c r="B10" s="12"/>
      <c r="C10" s="12"/>
      <c r="D10" s="12"/>
      <c r="E10" s="12"/>
      <c r="F10" s="20" t="str">
        <f ca="1">IF(Tabla1[[#This Row],[Fechas]]=$D$2,"F","")</f>
        <v/>
      </c>
      <c r="G10">
        <v>4</v>
      </c>
      <c r="H10" s="53">
        <f>IF(IFERROR(VLOOKUP(WORKDAY(H9,1),Feriados!B:C,2,FALSE),"")="",WORKDAY(H9,1),IF(IFERROR(VLOOKUP(WORKDAY(H9,2),Feriados!B:C,2,FALSE),"")="",WORKDAY(H9,2),IF(IFERROR(VLOOKUP(WORKDAY(H9,3),Feriados!B:C,2,FALSE),"")="",WORKDAY(H9,3),IF(IFERROR(VLOOKUP(WORKDAY(H9,4),Feriados!B:C,2,FALSE),"")="",WORKDAY(H9,5),"ERROR"))))</f>
        <v>44994</v>
      </c>
      <c r="I10" s="4" t="str">
        <f>IFERROR(VLOOKUP(Tabla1[[#This Row],[nro]],$A$27:$B$47,2,FALSE),"")</f>
        <v>Guia03</v>
      </c>
      <c r="J10" s="4" t="str">
        <f>IFERROR(VLOOKUP(Tabla1[[#This Row],[nro]],$A$27:$D$47,4,FALSE),"")</f>
        <v>Estructura de Control</v>
      </c>
      <c r="K10" s="41" t="str">
        <f>IFERROR(VLOOKUP(Tabla1[[#This Row],[nro]],Tabla3[],5,FALSE),"")</f>
        <v/>
      </c>
      <c r="L10" s="12"/>
      <c r="M10" s="57" t="str">
        <f ca="1">IF(Tabla1[[#This Row],[Fechas]]=$D$2,Tabla1[[#This Row],[nro]],"--")</f>
        <v>--</v>
      </c>
      <c r="N10" s="54"/>
    </row>
    <row r="11" spans="1:15" x14ac:dyDescent="0.3">
      <c r="A11" s="14"/>
      <c r="B11" s="12"/>
      <c r="C11" s="12"/>
      <c r="D11" s="12"/>
      <c r="E11" s="12"/>
      <c r="F11" s="20" t="str">
        <f ca="1">IF(Tabla1[[#This Row],[Fechas]]=$D$2,"F","")</f>
        <v/>
      </c>
      <c r="G11">
        <v>5</v>
      </c>
      <c r="H11" s="53">
        <f>IF(IFERROR(VLOOKUP(WORKDAY(H10,1),Feriados!B:C,2,FALSE),"")="",WORKDAY(H10,1),IF(IFERROR(VLOOKUP(WORKDAY(H10,2),Feriados!B:C,2,FALSE),"")="",WORKDAY(H10,2),IF(IFERROR(VLOOKUP(WORKDAY(H10,3),Feriados!B:C,2,FALSE),"")="",WORKDAY(H10,3),IF(IFERROR(VLOOKUP(WORKDAY(H10,4),Feriados!B:C,2,FALSE),"")="",WORKDAY(H10,5),"ERROR"))))</f>
        <v>44995</v>
      </c>
      <c r="I11" s="4" t="str">
        <f>IFERROR(VLOOKUP(Tabla1[[#This Row],[nro]],$A$27:$B$47,2,FALSE),"")</f>
        <v/>
      </c>
      <c r="J11" s="4" t="str">
        <f>IFERROR(VLOOKUP(Tabla1[[#This Row],[nro]],$A$27:$D$47,4,FALSE),"")</f>
        <v/>
      </c>
      <c r="K11" s="41" t="str">
        <f>IFERROR(VLOOKUP(Tabla1[[#This Row],[nro]],Tabla3[],5,FALSE),"")</f>
        <v/>
      </c>
      <c r="L11" s="12"/>
      <c r="M11" s="57" t="str">
        <f ca="1">IF(Tabla1[[#This Row],[Fechas]]=$D$2,Tabla1[[#This Row],[nro]],"--")</f>
        <v>--</v>
      </c>
      <c r="N11" s="54"/>
    </row>
    <row r="12" spans="1:15" x14ac:dyDescent="0.3">
      <c r="A12" s="14"/>
      <c r="B12" s="12"/>
      <c r="C12" s="12"/>
      <c r="D12" s="12"/>
      <c r="E12" s="12"/>
      <c r="F12" s="20" t="str">
        <f ca="1">IF(Tabla1[[#This Row],[Fechas]]=$D$2,"F","")</f>
        <v/>
      </c>
      <c r="G12">
        <v>6</v>
      </c>
      <c r="H12" s="53">
        <f>IF(IFERROR(VLOOKUP(WORKDAY(H11,1),Feriados!B:C,2,FALSE),"")="",WORKDAY(H11,1),IF(IFERROR(VLOOKUP(WORKDAY(H11,2),Feriados!B:C,2,FALSE),"")="",WORKDAY(H11,2),IF(IFERROR(VLOOKUP(WORKDAY(H11,3),Feriados!B:C,2,FALSE),"")="",WORKDAY(H11,3),IF(IFERROR(VLOOKUP(WORKDAY(H11,4),Feriados!B:C,2,FALSE),"")="",WORKDAY(H11,5),"ERROR"))))</f>
        <v>44998</v>
      </c>
      <c r="I12" s="4" t="str">
        <f>IFERROR(VLOOKUP(Tabla1[[#This Row],[nro]],$A$27:$B$47,2,FALSE),"")</f>
        <v/>
      </c>
      <c r="J12" s="4" t="str">
        <f>IFERROR(VLOOKUP(Tabla1[[#This Row],[nro]],$A$27:$D$47,4,FALSE),"")</f>
        <v/>
      </c>
      <c r="K12" s="41" t="str">
        <f>IFERROR(VLOOKUP(Tabla1[[#This Row],[nro]],Tabla3[],5,FALSE),"")</f>
        <v/>
      </c>
      <c r="L12" s="12"/>
      <c r="M12" s="57" t="str">
        <f ca="1">IF(Tabla1[[#This Row],[Fechas]]=$D$2,Tabla1[[#This Row],[nro]],"--")</f>
        <v>--</v>
      </c>
      <c r="N12" s="54"/>
    </row>
    <row r="13" spans="1:15" x14ac:dyDescent="0.3">
      <c r="A13" s="14"/>
      <c r="B13" s="12"/>
      <c r="C13" s="12"/>
      <c r="D13" s="12"/>
      <c r="E13" s="12"/>
      <c r="F13" s="20" t="str">
        <f ca="1">IF(Tabla1[[#This Row],[Fechas]]=$D$2,"F","")</f>
        <v/>
      </c>
      <c r="G13">
        <v>7</v>
      </c>
      <c r="H13" s="53">
        <f>IF(IFERROR(VLOOKUP(WORKDAY(H12,1),Feriados!B:C,2,FALSE),"")="",WORKDAY(H12,1),IF(IFERROR(VLOOKUP(WORKDAY(H12,2),Feriados!B:C,2,FALSE),"")="",WORKDAY(H12,2),IF(IFERROR(VLOOKUP(WORKDAY(H12,3),Feriados!B:C,2,FALSE),"")="",WORKDAY(H12,3),IF(IFERROR(VLOOKUP(WORKDAY(H12,4),Feriados!B:C,2,FALSE),"")="",WORKDAY(H12,5),"ERROR"))))</f>
        <v>44999</v>
      </c>
      <c r="I13" s="4" t="str">
        <f>IFERROR(VLOOKUP(Tabla1[[#This Row],[nro]],$A$27:$B$47,2,FALSE),"")</f>
        <v>Guia04</v>
      </c>
      <c r="J13" s="4" t="str">
        <f>IFERROR(VLOOKUP(Tabla1[[#This Row],[nro]],$A$27:$D$47,4,FALSE),"")</f>
        <v>Subprogramas de Java</v>
      </c>
      <c r="K13" s="41" t="str">
        <f>IFERROR(VLOOKUP(Tabla1[[#This Row],[nro]],Tabla3[],5,FALSE),"")</f>
        <v/>
      </c>
      <c r="L13" s="12"/>
      <c r="M13" s="57" t="str">
        <f ca="1">IF(Tabla1[[#This Row],[Fechas]]=$D$2,Tabla1[[#This Row],[nro]],"--")</f>
        <v>--</v>
      </c>
      <c r="N13" s="52"/>
    </row>
    <row r="14" spans="1:15" x14ac:dyDescent="0.3">
      <c r="A14" s="14"/>
      <c r="B14" s="12"/>
      <c r="C14" s="12"/>
      <c r="D14" s="12"/>
      <c r="E14" s="12"/>
      <c r="F14" s="20" t="str">
        <f ca="1">IF(Tabla1[[#This Row],[Fechas]]=$D$2,"F","")</f>
        <v/>
      </c>
      <c r="G14">
        <v>8</v>
      </c>
      <c r="H14" s="53">
        <f>IF(IFERROR(VLOOKUP(WORKDAY(H13,1),Feriados!B:C,2,FALSE),"")="",WORKDAY(H13,1),IF(IFERROR(VLOOKUP(WORKDAY(H13,2),Feriados!B:C,2,FALSE),"")="",WORKDAY(H13,2),IF(IFERROR(VLOOKUP(WORKDAY(H13,3),Feriados!B:C,2,FALSE),"")="",WORKDAY(H13,3),IF(IFERROR(VLOOKUP(WORKDAY(H13,4),Feriados!B:C,2,FALSE),"")="",WORKDAY(H13,5),"ERROR"))))</f>
        <v>45000</v>
      </c>
      <c r="I14" s="4" t="str">
        <f>IFERROR(VLOOKUP(Tabla1[[#This Row],[nro]],$A$27:$B$47,2,FALSE),"")</f>
        <v/>
      </c>
      <c r="J14" s="4" t="str">
        <f>IFERROR(VLOOKUP(Tabla1[[#This Row],[nro]],$A$27:$D$47,4,FALSE),"")</f>
        <v/>
      </c>
      <c r="K14" s="41" t="str">
        <f>IFERROR(VLOOKUP(Tabla1[[#This Row],[nro]],Tabla3[],5,FALSE),"")</f>
        <v/>
      </c>
      <c r="L14" s="12"/>
      <c r="M14" s="57" t="str">
        <f ca="1">IF(Tabla1[[#This Row],[Fechas]]=$D$2,Tabla1[[#This Row],[nro]],"--")</f>
        <v>--</v>
      </c>
      <c r="N14" s="52"/>
    </row>
    <row r="15" spans="1:15" x14ac:dyDescent="0.3">
      <c r="A15" s="14"/>
      <c r="B15" s="12"/>
      <c r="C15" s="12"/>
      <c r="D15" s="12"/>
      <c r="E15" s="12"/>
      <c r="F15" s="20" t="str">
        <f ca="1">IF(Tabla1[[#This Row],[Fechas]]=$D$2,"F","")</f>
        <v/>
      </c>
      <c r="G15">
        <v>9</v>
      </c>
      <c r="H15" s="53">
        <f>IF(IFERROR(VLOOKUP(WORKDAY(H14,1),Feriados!B:C,2,FALSE),"")="",WORKDAY(H14,1),IF(IFERROR(VLOOKUP(WORKDAY(H14,2),Feriados!B:C,2,FALSE),"")="",WORKDAY(H14,2),IF(IFERROR(VLOOKUP(WORKDAY(H14,3),Feriados!B:C,2,FALSE),"")="",WORKDAY(H14,3),IF(IFERROR(VLOOKUP(WORKDAY(H14,4),Feriados!B:C,2,FALSE),"")="",WORKDAY(H14,5),"ERROR"))))</f>
        <v>45001</v>
      </c>
      <c r="I15" s="4" t="str">
        <f>IFERROR(VLOOKUP(Tabla1[[#This Row],[nro]],$A$27:$B$47,2,FALSE),"")</f>
        <v>Guia05</v>
      </c>
      <c r="J15" s="4" t="str">
        <f>IFERROR(VLOOKUP(Tabla1[[#This Row],[nro]],$A$27:$D$47,4,FALSE),"")</f>
        <v>Arreglos en Java</v>
      </c>
      <c r="K15" s="41" t="str">
        <f>IFERROR(VLOOKUP(Tabla1[[#This Row],[nro]],Tabla3[],5,FALSE),"")</f>
        <v>Sí</v>
      </c>
      <c r="L15" s="12"/>
      <c r="M15" s="57" t="str">
        <f ca="1">IF(Tabla1[[#This Row],[Fechas]]=$D$2,Tabla1[[#This Row],[nro]],"--")</f>
        <v>--</v>
      </c>
      <c r="N15" s="52"/>
    </row>
    <row r="16" spans="1:15" x14ac:dyDescent="0.3">
      <c r="A16" s="14"/>
      <c r="B16" s="12"/>
      <c r="C16" s="12"/>
      <c r="D16" s="12"/>
      <c r="E16" s="12"/>
      <c r="F16" s="20" t="str">
        <f ca="1">IF(Tabla1[[#This Row],[Fechas]]=$D$2,"F","")</f>
        <v/>
      </c>
      <c r="G16">
        <v>10</v>
      </c>
      <c r="H16" s="53">
        <f>IF(IFERROR(VLOOKUP(WORKDAY(H15,1),Feriados!B:C,2,FALSE),"")="",WORKDAY(H15,1),IF(IFERROR(VLOOKUP(WORKDAY(H15,2),Feriados!B:C,2,FALSE),"")="",WORKDAY(H15,2),IF(IFERROR(VLOOKUP(WORKDAY(H15,3),Feriados!B:C,2,FALSE),"")="",WORKDAY(H15,3),IF(IFERROR(VLOOKUP(WORKDAY(H15,4),Feriados!B:C,2,FALSE),"")="",WORKDAY(H15,5),"ERROR"))))</f>
        <v>45002</v>
      </c>
      <c r="I16" s="4" t="str">
        <f>IFERROR(VLOOKUP(Tabla1[[#This Row],[nro]],$A$27:$B$47,2,FALSE),"")</f>
        <v/>
      </c>
      <c r="J16" s="4" t="str">
        <f>IFERROR(VLOOKUP(Tabla1[[#This Row],[nro]],$A$27:$D$47,4,FALSE),"")</f>
        <v/>
      </c>
      <c r="K16" s="41" t="str">
        <f>IFERROR(VLOOKUP(Tabla1[[#This Row],[nro]],Tabla3[],5,FALSE),"")</f>
        <v/>
      </c>
      <c r="L16" s="12"/>
      <c r="M16" s="57" t="str">
        <f ca="1">IF(Tabla1[[#This Row],[Fechas]]=$D$2,Tabla1[[#This Row],[nro]],"--")</f>
        <v>--</v>
      </c>
      <c r="N16" s="52"/>
    </row>
    <row r="17" spans="1:14" x14ac:dyDescent="0.3">
      <c r="A17" s="14"/>
      <c r="B17" s="12"/>
      <c r="C17" s="12"/>
      <c r="D17" s="12"/>
      <c r="E17" s="12"/>
      <c r="F17" s="20" t="str">
        <f ca="1">IF(Tabla1[[#This Row],[Fechas]]=$D$2,"F","")</f>
        <v/>
      </c>
      <c r="G17">
        <v>11</v>
      </c>
      <c r="H17" s="53">
        <f>IF(IFERROR(VLOOKUP(WORKDAY(H16,1),Feriados!B:C,2,FALSE),"")="",WORKDAY(H16,1),IF(IFERROR(VLOOKUP(WORKDAY(H16,2),Feriados!B:C,2,FALSE),"")="",WORKDAY(H16,2),IF(IFERROR(VLOOKUP(WORKDAY(H16,3),Feriados!B:C,2,FALSE),"")="",WORKDAY(H16,3),IF(IFERROR(VLOOKUP(WORKDAY(H16,4),Feriados!B:C,2,FALSE),"")="",WORKDAY(H16,5),"ERROR"))))</f>
        <v>45005</v>
      </c>
      <c r="I17" s="4" t="str">
        <f>IFERROR(VLOOKUP(Tabla1[[#This Row],[nro]],$A$27:$B$47,2,FALSE),"")</f>
        <v/>
      </c>
      <c r="J17" s="4" t="str">
        <f>IFERROR(VLOOKUP(Tabla1[[#This Row],[nro]],$A$27:$D$47,4,FALSE),"")</f>
        <v/>
      </c>
      <c r="K17" s="41" t="str">
        <f>IFERROR(VLOOKUP(Tabla1[[#This Row],[nro]],Tabla3[],5,FALSE),"")</f>
        <v/>
      </c>
      <c r="L17" s="12"/>
      <c r="M17" s="57" t="str">
        <f ca="1">IF(Tabla1[[#This Row],[Fechas]]=$D$2,Tabla1[[#This Row],[nro]],"--")</f>
        <v>--</v>
      </c>
      <c r="N17" s="52"/>
    </row>
    <row r="18" spans="1:14" x14ac:dyDescent="0.3">
      <c r="A18" s="14"/>
      <c r="B18" s="12"/>
      <c r="C18" s="12"/>
      <c r="D18" s="12"/>
      <c r="E18" s="12"/>
      <c r="F18" s="20" t="str">
        <f ca="1">IF(Tabla1[[#This Row],[Fechas]]=$D$2,"F","")</f>
        <v/>
      </c>
      <c r="G18">
        <v>12</v>
      </c>
      <c r="H18" s="53">
        <f>IF(IFERROR(VLOOKUP(WORKDAY(H17,1),Feriados!B:C,2,FALSE),"")="",WORKDAY(H17,1),IF(IFERROR(VLOOKUP(WORKDAY(H17,2),Feriados!B:C,2,FALSE),"")="",WORKDAY(H17,2),IF(IFERROR(VLOOKUP(WORKDAY(H17,3),Feriados!B:C,2,FALSE),"")="",WORKDAY(H17,3),IF(IFERROR(VLOOKUP(WORKDAY(H17,4),Feriados!B:C,2,FALSE),"")="",WORKDAY(H17,5),"ERROR"))))</f>
        <v>45006</v>
      </c>
      <c r="I18" s="4" t="str">
        <f>IFERROR(VLOOKUP(Tabla1[[#This Row],[nro]],$A$27:$B$47,2,FALSE),"")</f>
        <v>Guia06</v>
      </c>
      <c r="J18" s="4" t="str">
        <f>IFERROR(VLOOKUP(Tabla1[[#This Row],[nro]],$A$27:$D$47,4,FALSE),"")</f>
        <v>Git con Github2 - Branches</v>
      </c>
      <c r="K18" s="41" t="str">
        <f>IFERROR(VLOOKUP(Tabla1[[#This Row],[nro]],Tabla3[],5,FALSE),"")</f>
        <v/>
      </c>
      <c r="L18" s="12"/>
      <c r="M18" s="57" t="str">
        <f ca="1">IF(Tabla1[[#This Row],[Fechas]]=$D$2,Tabla1[[#This Row],[nro]],"--")</f>
        <v>--</v>
      </c>
      <c r="N18" s="52"/>
    </row>
    <row r="19" spans="1:14" x14ac:dyDescent="0.3">
      <c r="A19" s="14"/>
      <c r="B19" s="12"/>
      <c r="C19" s="12"/>
      <c r="D19" s="12"/>
      <c r="E19" s="12"/>
      <c r="F19" s="20" t="str">
        <f ca="1">IF(Tabla1[[#This Row],[Fechas]]=$D$2,"F","")</f>
        <v/>
      </c>
      <c r="G19">
        <v>13</v>
      </c>
      <c r="H19" s="53">
        <f>IF(IFERROR(VLOOKUP(WORKDAY(H18,1),Feriados!B:C,2,FALSE),"")="",WORKDAY(H18,1),IF(IFERROR(VLOOKUP(WORKDAY(H18,2),Feriados!B:C,2,FALSE),"")="",WORKDAY(H18,2),IF(IFERROR(VLOOKUP(WORKDAY(H18,3),Feriados!B:C,2,FALSE),"")="",WORKDAY(H18,3),IF(IFERROR(VLOOKUP(WORKDAY(H18,4),Feriados!B:C,2,FALSE),"")="",WORKDAY(H18,5),"ERROR"))))</f>
        <v>45007</v>
      </c>
      <c r="I19" s="4" t="str">
        <f>IFERROR(VLOOKUP(Tabla1[[#This Row],[nro]],$A$27:$B$47,2,FALSE),"")</f>
        <v>Guia07</v>
      </c>
      <c r="J19" s="4" t="str">
        <f>IFERROR(VLOOKUP(Tabla1[[#This Row],[nro]],$A$27:$D$47,4,FALSE),"")</f>
        <v>Programacion orientada a Objetos</v>
      </c>
      <c r="K19" s="41" t="str">
        <f>IFERROR(VLOOKUP(Tabla1[[#This Row],[nro]],Tabla3[],5,FALSE),"")</f>
        <v/>
      </c>
      <c r="L19" s="12"/>
      <c r="M19" s="57" t="str">
        <f ca="1">IF(Tabla1[[#This Row],[Fechas]]=$D$2,Tabla1[[#This Row],[nro]],"--")</f>
        <v>--</v>
      </c>
      <c r="N19" s="52"/>
    </row>
    <row r="20" spans="1:14" x14ac:dyDescent="0.3">
      <c r="A20" s="14"/>
      <c r="B20" s="12"/>
      <c r="C20" s="12"/>
      <c r="D20" s="12"/>
      <c r="E20" s="12"/>
      <c r="F20" s="20" t="str">
        <f ca="1">IF(Tabla1[[#This Row],[Fechas]]=$D$2,"F","")</f>
        <v/>
      </c>
      <c r="G20">
        <v>14</v>
      </c>
      <c r="H20" s="53">
        <f>IF(IFERROR(VLOOKUP(WORKDAY(H19,1),Feriados!B:C,2,FALSE),"")="",WORKDAY(H19,1),IF(IFERROR(VLOOKUP(WORKDAY(H19,2),Feriados!B:C,2,FALSE),"")="",WORKDAY(H19,2),IF(IFERROR(VLOOKUP(WORKDAY(H19,3),Feriados!B:C,2,FALSE),"")="",WORKDAY(H19,3),IF(IFERROR(VLOOKUP(WORKDAY(H19,4),Feriados!B:C,2,FALSE),"")="",WORKDAY(H19,5),"ERROR"))))</f>
        <v>45008</v>
      </c>
      <c r="I20" s="4" t="str">
        <f>IFERROR(VLOOKUP(Tabla1[[#This Row],[nro]],$A$27:$B$47,2,FALSE),"")</f>
        <v/>
      </c>
      <c r="J20" s="4" t="str">
        <f>IFERROR(VLOOKUP(Tabla1[[#This Row],[nro]],$A$27:$D$47,4,FALSE),"")</f>
        <v/>
      </c>
      <c r="K20" s="41" t="str">
        <f>IFERROR(VLOOKUP(Tabla1[[#This Row],[nro]],Tabla3[],5,FALSE),"")</f>
        <v/>
      </c>
      <c r="L20" s="12"/>
      <c r="M20" s="57" t="str">
        <f ca="1">IF(Tabla1[[#This Row],[Fechas]]=$D$2,Tabla1[[#This Row],[nro]],"--")</f>
        <v>--</v>
      </c>
      <c r="N20" s="52"/>
    </row>
    <row r="21" spans="1:14" x14ac:dyDescent="0.3">
      <c r="A21" s="14"/>
      <c r="B21" s="12"/>
      <c r="C21" s="12"/>
      <c r="D21" s="12"/>
      <c r="E21" s="12"/>
      <c r="F21" s="20" t="str">
        <f ca="1">IF(Tabla1[[#This Row],[Fechas]]=$D$2,"F","")</f>
        <v/>
      </c>
      <c r="G21">
        <v>15</v>
      </c>
      <c r="H21" s="53">
        <f>IF(IFERROR(VLOOKUP(WORKDAY(H20,1),Feriados!B:C,2,FALSE),"")="",WORKDAY(H20,1),IF(IFERROR(VLOOKUP(WORKDAY(H20,2),Feriados!B:C,2,FALSE),"")="",WORKDAY(H20,2),IF(IFERROR(VLOOKUP(WORKDAY(H20,3),Feriados!B:C,2,FALSE),"")="",WORKDAY(H20,3),IF(IFERROR(VLOOKUP(WORKDAY(H20,4),Feriados!B:C,2,FALSE),"")="",WORKDAY(H20,5),"ERROR"))))</f>
        <v>45012</v>
      </c>
      <c r="I21" s="4" t="str">
        <f>IFERROR(VLOOKUP(Tabla1[[#This Row],[nro]],$A$27:$B$47,2,FALSE),"")</f>
        <v/>
      </c>
      <c r="J21" s="4" t="str">
        <f>IFERROR(VLOOKUP(Tabla1[[#This Row],[nro]],$A$27:$D$47,4,FALSE),"")</f>
        <v/>
      </c>
      <c r="K21" s="41" t="str">
        <f>IFERROR(VLOOKUP(Tabla1[[#This Row],[nro]],Tabla3[],5,FALSE),"")</f>
        <v/>
      </c>
      <c r="L21" s="12"/>
      <c r="M21" s="57" t="str">
        <f ca="1">IF(Tabla1[[#This Row],[Fechas]]=$D$2,Tabla1[[#This Row],[nro]],"--")</f>
        <v>--</v>
      </c>
      <c r="N21" s="52"/>
    </row>
    <row r="22" spans="1:14" x14ac:dyDescent="0.3">
      <c r="A22" s="14"/>
      <c r="B22" s="12"/>
      <c r="C22" s="12"/>
      <c r="D22" s="12"/>
      <c r="E22" s="12"/>
      <c r="F22" s="20" t="str">
        <f ca="1">IF(Tabla1[[#This Row],[Fechas]]=$D$2,"F","")</f>
        <v/>
      </c>
      <c r="G22">
        <v>16</v>
      </c>
      <c r="H22" s="53">
        <f>IF(IFERROR(VLOOKUP(WORKDAY(H21,1),Feriados!B:C,2,FALSE),"")="",WORKDAY(H21,1),IF(IFERROR(VLOOKUP(WORKDAY(H21,2),Feriados!B:C,2,FALSE),"")="",WORKDAY(H21,2),IF(IFERROR(VLOOKUP(WORKDAY(H21,3),Feriados!B:C,2,FALSE),"")="",WORKDAY(H21,3),IF(IFERROR(VLOOKUP(WORKDAY(H21,4),Feriados!B:C,2,FALSE),"")="",WORKDAY(H21,5),"ERROR"))))</f>
        <v>45013</v>
      </c>
      <c r="I22" s="4" t="str">
        <f>IFERROR(VLOOKUP(Tabla1[[#This Row],[nro]],$A$27:$B$47,2,FALSE),"")</f>
        <v/>
      </c>
      <c r="J22" s="4" t="str">
        <f>IFERROR(VLOOKUP(Tabla1[[#This Row],[nro]],$A$27:$D$47,4,FALSE),"")</f>
        <v/>
      </c>
      <c r="K22" s="41" t="str">
        <f>IFERROR(VLOOKUP(Tabla1[[#This Row],[nro]],Tabla3[],5,FALSE),"")</f>
        <v/>
      </c>
      <c r="L22" s="12"/>
      <c r="M22" s="57" t="str">
        <f ca="1">IF(Tabla1[[#This Row],[Fechas]]=$D$2,Tabla1[[#This Row],[nro]],"--")</f>
        <v>--</v>
      </c>
      <c r="N22" s="52"/>
    </row>
    <row r="23" spans="1:14" x14ac:dyDescent="0.3">
      <c r="A23" s="14"/>
      <c r="B23" s="12"/>
      <c r="C23" s="12"/>
      <c r="D23" s="12"/>
      <c r="E23" s="12"/>
      <c r="F23" s="20" t="str">
        <f ca="1">IF(Tabla1[[#This Row],[Fechas]]=$D$2,"F","")</f>
        <v/>
      </c>
      <c r="G23">
        <v>17</v>
      </c>
      <c r="H23" s="53">
        <f>IF(IFERROR(VLOOKUP(WORKDAY(H22,1),Feriados!B:C,2,FALSE),"")="",WORKDAY(H22,1),IF(IFERROR(VLOOKUP(WORKDAY(H22,2),Feriados!B:C,2,FALSE),"")="",WORKDAY(H22,2),IF(IFERROR(VLOOKUP(WORKDAY(H22,3),Feriados!B:C,2,FALSE),"")="",WORKDAY(H22,3),IF(IFERROR(VLOOKUP(WORKDAY(H22,4),Feriados!B:C,2,FALSE),"")="",WORKDAY(H22,5),"ERROR"))))</f>
        <v>45014</v>
      </c>
      <c r="I23" s="4" t="str">
        <f>IFERROR(VLOOKUP(Tabla1[[#This Row],[nro]],$A$27:$B$47,2,FALSE),"")</f>
        <v/>
      </c>
      <c r="J23" s="4" t="str">
        <f>IFERROR(VLOOKUP(Tabla1[[#This Row],[nro]],$A$27:$D$47,4,FALSE),"")</f>
        <v/>
      </c>
      <c r="K23" s="41" t="str">
        <f>IFERROR(VLOOKUP(Tabla1[[#This Row],[nro]],Tabla3[],5,FALSE),"")</f>
        <v/>
      </c>
      <c r="L23" s="12"/>
      <c r="M23" s="57" t="str">
        <f ca="1">IF(Tabla1[[#This Row],[Fechas]]=$D$2,Tabla1[[#This Row],[nro]],"--")</f>
        <v>--</v>
      </c>
      <c r="N23" s="52"/>
    </row>
    <row r="24" spans="1:14" x14ac:dyDescent="0.3">
      <c r="A24" s="14"/>
      <c r="B24" s="12"/>
      <c r="C24" s="12"/>
      <c r="D24" s="12"/>
      <c r="E24" s="12"/>
      <c r="F24" s="20" t="str">
        <f ca="1">IF(Tabla1[[#This Row],[Fechas]]=$D$2,"F","")</f>
        <v/>
      </c>
      <c r="G24">
        <v>18</v>
      </c>
      <c r="H24" s="53">
        <f>IF(IFERROR(VLOOKUP(WORKDAY(H23,1),Feriados!B:C,2,FALSE),"")="",WORKDAY(H23,1),IF(IFERROR(VLOOKUP(WORKDAY(H23,2),Feriados!B:C,2,FALSE),"")="",WORKDAY(H23,2),IF(IFERROR(VLOOKUP(WORKDAY(H23,3),Feriados!B:C,2,FALSE),"")="",WORKDAY(H23,3),IF(IFERROR(VLOOKUP(WORKDAY(H23,4),Feriados!B:C,2,FALSE),"")="",WORKDAY(H23,5),"ERROR"))))</f>
        <v>45015</v>
      </c>
      <c r="I24" s="4" t="str">
        <f>IFERROR(VLOOKUP(Tabla1[[#This Row],[nro]],$A$27:$B$47,2,FALSE),"")</f>
        <v/>
      </c>
      <c r="J24" s="4" t="str">
        <f>IFERROR(VLOOKUP(Tabla1[[#This Row],[nro]],$A$27:$D$47,4,FALSE),"")</f>
        <v/>
      </c>
      <c r="K24" s="41" t="str">
        <f>IFERROR(VLOOKUP(Tabla1[[#This Row],[nro]],Tabla3[],5,FALSE),"")</f>
        <v/>
      </c>
      <c r="L24" s="12"/>
      <c r="M24" s="57" t="str">
        <f ca="1">IF(Tabla1[[#This Row],[Fechas]]=$D$2,Tabla1[[#This Row],[nro]],"--")</f>
        <v>--</v>
      </c>
      <c r="N24" s="52"/>
    </row>
    <row r="25" spans="1:14" x14ac:dyDescent="0.3">
      <c r="A25" s="15" t="s">
        <v>56</v>
      </c>
      <c r="B25" s="12"/>
      <c r="C25" s="12"/>
      <c r="D25" s="12"/>
      <c r="E25" s="12"/>
      <c r="F25" s="20" t="str">
        <f ca="1">IF(Tabla1[[#This Row],[Fechas]]=$D$2,"F","")</f>
        <v/>
      </c>
      <c r="G25">
        <v>19</v>
      </c>
      <c r="H25" s="53">
        <f>IF(IFERROR(VLOOKUP(WORKDAY(H24,1),Feriados!B:C,2,FALSE),"")="",WORKDAY(H24,1),IF(IFERROR(VLOOKUP(WORKDAY(H24,2),Feriados!B:C,2,FALSE),"")="",WORKDAY(H24,2),IF(IFERROR(VLOOKUP(WORKDAY(H24,3),Feriados!B:C,2,FALSE),"")="",WORKDAY(H24,3),IF(IFERROR(VLOOKUP(WORKDAY(H24,4),Feriados!B:C,2,FALSE),"")="",WORKDAY(H24,5),"ERROR"))))</f>
        <v>45016</v>
      </c>
      <c r="I25" s="4" t="str">
        <f>IFERROR(VLOOKUP(Tabla1[[#This Row],[nro]],$A$27:$B$47,2,FALSE),"")</f>
        <v>Guia08</v>
      </c>
      <c r="J25" s="4" t="str">
        <f>IFERROR(VLOOKUP(Tabla1[[#This Row],[nro]],$A$27:$D$47,4,FALSE),"")</f>
        <v>Clase de Servicio</v>
      </c>
      <c r="K25" s="41" t="str">
        <f>IFERROR(VLOOKUP(Tabla1[[#This Row],[nro]],Tabla3[],5,FALSE),"")</f>
        <v/>
      </c>
      <c r="L25" s="12"/>
      <c r="M25" s="57" t="str">
        <f ca="1">IF(Tabla1[[#This Row],[Fechas]]=$D$2,Tabla1[[#This Row],[nro]],"--")</f>
        <v>--</v>
      </c>
      <c r="N25" s="52"/>
    </row>
    <row r="26" spans="1:14" x14ac:dyDescent="0.3">
      <c r="A26" t="s">
        <v>38</v>
      </c>
      <c r="B26" s="7" t="s">
        <v>35</v>
      </c>
      <c r="C26" s="6" t="s">
        <v>36</v>
      </c>
      <c r="D26" t="s">
        <v>32</v>
      </c>
      <c r="E26" t="s">
        <v>67</v>
      </c>
      <c r="F26" s="20" t="str">
        <f ca="1">IF(Tabla1[[#This Row],[Fechas]]=$D$2,"F","")</f>
        <v/>
      </c>
      <c r="G26">
        <v>20</v>
      </c>
      <c r="H26" s="53">
        <f>IF(IFERROR(VLOOKUP(WORKDAY(H25,1),Feriados!B:C,2,FALSE),"")="",WORKDAY(H25,1),IF(IFERROR(VLOOKUP(WORKDAY(H25,2),Feriados!B:C,2,FALSE),"")="",WORKDAY(H25,2),IF(IFERROR(VLOOKUP(WORKDAY(H25,3),Feriados!B:C,2,FALSE),"")="",WORKDAY(H25,3),IF(IFERROR(VLOOKUP(WORKDAY(H25,4),Feriados!B:C,2,FALSE),"")="",WORKDAY(H25,5),"ERROR"))))</f>
        <v>45019</v>
      </c>
      <c r="I26" s="4" t="str">
        <f>IFERROR(VLOOKUP(Tabla1[[#This Row],[nro]],$A$27:$B$47,2,FALSE),"")</f>
        <v/>
      </c>
      <c r="J26" s="4" t="str">
        <f>IFERROR(VLOOKUP(Tabla1[[#This Row],[nro]],$A$27:$D$47,4,FALSE),"")</f>
        <v/>
      </c>
      <c r="K26" s="41" t="str">
        <f>IFERROR(VLOOKUP(Tabla1[[#This Row],[nro]],Tabla3[],5,FALSE),"")</f>
        <v/>
      </c>
      <c r="L26" s="12"/>
      <c r="M26" s="57" t="str">
        <f ca="1">IF(Tabla1[[#This Row],[Fechas]]=$D$2,Tabla1[[#This Row],[nro]],"--")</f>
        <v>--</v>
      </c>
      <c r="N26" s="52"/>
    </row>
    <row r="27" spans="1:14" x14ac:dyDescent="0.3">
      <c r="A27" s="9">
        <f>+C27</f>
        <v>1</v>
      </c>
      <c r="B27" s="7" t="s">
        <v>45</v>
      </c>
      <c r="C27" s="6">
        <v>1</v>
      </c>
      <c r="D27" t="s">
        <v>21</v>
      </c>
      <c r="E27" t="s">
        <v>42</v>
      </c>
      <c r="F27" s="20" t="str">
        <f ca="1">IF(Tabla1[[#This Row],[Fechas]]=$D$2,"F","")</f>
        <v/>
      </c>
      <c r="G27">
        <v>21</v>
      </c>
      <c r="H27" s="53">
        <f>IF(IFERROR(VLOOKUP(WORKDAY(H26,1),Feriados!B:C,2,FALSE),"")="",WORKDAY(H26,1),IF(IFERROR(VLOOKUP(WORKDAY(H26,2),Feriados!B:C,2,FALSE),"")="",WORKDAY(H26,2),IF(IFERROR(VLOOKUP(WORKDAY(H26,3),Feriados!B:C,2,FALSE),"")="",WORKDAY(H26,3),IF(IFERROR(VLOOKUP(WORKDAY(H26,4),Feriados!B:C,2,FALSE),"")="",WORKDAY(H26,5),"ERROR"))))</f>
        <v>45020</v>
      </c>
      <c r="I27" s="4" t="str">
        <f>IFERROR(VLOOKUP(Tabla1[[#This Row],[nro]],$A$27:$B$47,2,FALSE),"")</f>
        <v/>
      </c>
      <c r="J27" s="4" t="str">
        <f>IFERROR(VLOOKUP(Tabla1[[#This Row],[nro]],$A$27:$D$47,4,FALSE),"")</f>
        <v/>
      </c>
      <c r="K27" s="41" t="str">
        <f>IFERROR(VLOOKUP(Tabla1[[#This Row],[nro]],Tabla3[],5,FALSE),"")</f>
        <v/>
      </c>
      <c r="L27" s="12"/>
      <c r="M27" s="57" t="str">
        <f ca="1">IF(Tabla1[[#This Row],[Fechas]]=$D$2,Tabla1[[#This Row],[nro]],"--")</f>
        <v>--</v>
      </c>
      <c r="N27" s="52"/>
    </row>
    <row r="28" spans="1:14" x14ac:dyDescent="0.3">
      <c r="A28" s="9">
        <f>+A27+C27</f>
        <v>2</v>
      </c>
      <c r="B28" s="7" t="s">
        <v>46</v>
      </c>
      <c r="C28" s="6">
        <v>2</v>
      </c>
      <c r="D28" t="s">
        <v>22</v>
      </c>
      <c r="E28" s="42" t="s">
        <v>68</v>
      </c>
      <c r="F28" s="20" t="str">
        <f ca="1">IF(Tabla1[[#This Row],[Fechas]]=$D$2,"F","")</f>
        <v/>
      </c>
      <c r="G28">
        <v>22</v>
      </c>
      <c r="H28" s="53">
        <f>IF(IFERROR(VLOOKUP(WORKDAY(H27,1),Feriados!B:C,2,FALSE),"")="",WORKDAY(H27,1),IF(IFERROR(VLOOKUP(WORKDAY(H27,2),Feriados!B:C,2,FALSE),"")="",WORKDAY(H27,2),IF(IFERROR(VLOOKUP(WORKDAY(H27,3),Feriados!B:C,2,FALSE),"")="",WORKDAY(H27,3),IF(IFERROR(VLOOKUP(WORKDAY(H27,4),Feriados!B:C,2,FALSE),"")="",WORKDAY(H27,5),"ERROR"))))</f>
        <v>45021</v>
      </c>
      <c r="I28" s="4" t="str">
        <f>IFERROR(VLOOKUP(Tabla1[[#This Row],[nro]],$A$27:$B$47,2,FALSE),"")</f>
        <v/>
      </c>
      <c r="J28" s="4" t="str">
        <f>IFERROR(VLOOKUP(Tabla1[[#This Row],[nro]],$A$27:$D$47,4,FALSE),"")</f>
        <v/>
      </c>
      <c r="K28" s="41" t="str">
        <f>IFERROR(VLOOKUP(Tabla1[[#This Row],[nro]],Tabla3[],5,FALSE),"")</f>
        <v/>
      </c>
      <c r="L28" s="12"/>
      <c r="M28" s="57" t="str">
        <f ca="1">IF(Tabla1[[#This Row],[Fechas]]=$D$2,Tabla1[[#This Row],[nro]],"--")</f>
        <v>--</v>
      </c>
      <c r="N28" s="52"/>
    </row>
    <row r="29" spans="1:14" x14ac:dyDescent="0.3">
      <c r="A29" s="9">
        <f t="shared" ref="A29:A43" si="0">+A28+C28</f>
        <v>4</v>
      </c>
      <c r="B29" s="7" t="s">
        <v>47</v>
      </c>
      <c r="C29" s="6">
        <v>3</v>
      </c>
      <c r="D29" t="s">
        <v>23</v>
      </c>
      <c r="E29" s="42" t="s">
        <v>68</v>
      </c>
      <c r="F29" s="20" t="str">
        <f ca="1">IF(Tabla1[[#This Row],[Fechas]]=$D$2,"F","")</f>
        <v/>
      </c>
      <c r="G29">
        <v>23</v>
      </c>
      <c r="H29" s="53">
        <f>IF(IFERROR(VLOOKUP(WORKDAY(H28,1),Feriados!B:C,2,FALSE),"")="",WORKDAY(H28,1),IF(IFERROR(VLOOKUP(WORKDAY(H28,2),Feriados!B:C,2,FALSE),"")="",WORKDAY(H28,2),IF(IFERROR(VLOOKUP(WORKDAY(H28,3),Feriados!B:C,2,FALSE),"")="",WORKDAY(H28,3),IF(IFERROR(VLOOKUP(WORKDAY(H28,4),Feriados!B:C,2,FALSE),"")="",WORKDAY(H28,5),"ERROR"))))</f>
        <v>45026</v>
      </c>
      <c r="I29" s="4" t="str">
        <f>IFERROR(VLOOKUP(Tabla1[[#This Row],[nro]],$A$27:$B$47,2,FALSE),"")</f>
        <v/>
      </c>
      <c r="J29" s="4" t="str">
        <f>IFERROR(VLOOKUP(Tabla1[[#This Row],[nro]],$A$27:$D$47,4,FALSE),"")</f>
        <v/>
      </c>
      <c r="K29" s="41" t="str">
        <f>IFERROR(VLOOKUP(Tabla1[[#This Row],[nro]],Tabla3[],5,FALSE),"")</f>
        <v/>
      </c>
      <c r="L29" s="12"/>
      <c r="M29" s="57" t="str">
        <f ca="1">IF(Tabla1[[#This Row],[Fechas]]=$D$2,Tabla1[[#This Row],[nro]],"--")</f>
        <v>--</v>
      </c>
      <c r="N29" s="52"/>
    </row>
    <row r="30" spans="1:14" x14ac:dyDescent="0.3">
      <c r="A30" s="29">
        <f t="shared" si="0"/>
        <v>7</v>
      </c>
      <c r="B30" s="30" t="s">
        <v>48</v>
      </c>
      <c r="C30" s="31">
        <v>2</v>
      </c>
      <c r="D30" s="32" t="s">
        <v>24</v>
      </c>
      <c r="E30" s="43" t="s">
        <v>68</v>
      </c>
      <c r="F30" s="20" t="str">
        <f ca="1">IF(Tabla1[[#This Row],[Fechas]]=$D$2,"F","")</f>
        <v/>
      </c>
      <c r="G30">
        <v>24</v>
      </c>
      <c r="H30" s="53">
        <f>IF(IFERROR(VLOOKUP(WORKDAY(H29,1),Feriados!B:C,2,FALSE),"")="",WORKDAY(H29,1),IF(IFERROR(VLOOKUP(WORKDAY(H29,2),Feriados!B:C,2,FALSE),"")="",WORKDAY(H29,2),IF(IFERROR(VLOOKUP(WORKDAY(H29,3),Feriados!B:C,2,FALSE),"")="",WORKDAY(H29,3),IF(IFERROR(VLOOKUP(WORKDAY(H29,4),Feriados!B:C,2,FALSE),"")="",WORKDAY(H29,5),"ERROR"))))</f>
        <v>45027</v>
      </c>
      <c r="I30" s="4" t="str">
        <f>IFERROR(VLOOKUP(Tabla1[[#This Row],[nro]],$A$27:$B$47,2,FALSE),"")</f>
        <v/>
      </c>
      <c r="J30" s="4" t="str">
        <f>IFERROR(VLOOKUP(Tabla1[[#This Row],[nro]],$A$27:$D$47,4,FALSE),"")</f>
        <v/>
      </c>
      <c r="K30" s="41" t="str">
        <f>IFERROR(VLOOKUP(Tabla1[[#This Row],[nro]],Tabla3[],5,FALSE),"")</f>
        <v/>
      </c>
      <c r="L30" s="12"/>
      <c r="M30" s="57" t="str">
        <f ca="1">IF(Tabla1[[#This Row],[Fechas]]=$D$2,Tabla1[[#This Row],[nro]],"--")</f>
        <v>--</v>
      </c>
      <c r="N30" s="52"/>
    </row>
    <row r="31" spans="1:14" x14ac:dyDescent="0.3">
      <c r="A31" s="29">
        <f t="shared" si="0"/>
        <v>9</v>
      </c>
      <c r="B31" s="30" t="s">
        <v>49</v>
      </c>
      <c r="C31" s="31">
        <v>3</v>
      </c>
      <c r="D31" s="32" t="s">
        <v>25</v>
      </c>
      <c r="E31" s="32" t="s">
        <v>42</v>
      </c>
      <c r="F31" s="20" t="str">
        <f ca="1">IF(Tabla1[[#This Row],[Fechas]]=$D$2,"F","")</f>
        <v/>
      </c>
      <c r="G31">
        <v>25</v>
      </c>
      <c r="H31" s="53">
        <f>IF(IFERROR(VLOOKUP(WORKDAY(H30,1),Feriados!B:C,2,FALSE),"")="",WORKDAY(H30,1),IF(IFERROR(VLOOKUP(WORKDAY(H30,2),Feriados!B:C,2,FALSE),"")="",WORKDAY(H30,2),IF(IFERROR(VLOOKUP(WORKDAY(H30,3),Feriados!B:C,2,FALSE),"")="",WORKDAY(H30,3),IF(IFERROR(VLOOKUP(WORKDAY(H30,4),Feriados!B:C,2,FALSE),"")="",WORKDAY(H30,5),"ERROR"))))</f>
        <v>45028</v>
      </c>
      <c r="I31" s="4" t="str">
        <f>IFERROR(VLOOKUP(Tabla1[[#This Row],[nro]],$A$27:$B$47,2,FALSE),"")</f>
        <v>Guia09</v>
      </c>
      <c r="J31" s="4" t="str">
        <f>IFERROR(VLOOKUP(Tabla1[[#This Row],[nro]],$A$27:$D$47,4,FALSE),"")</f>
        <v>Clase de Utilidad</v>
      </c>
      <c r="K31" s="41" t="str">
        <f>IFERROR(VLOOKUP(Tabla1[[#This Row],[nro]],Tabla3[],5,FALSE),"")</f>
        <v>Sí</v>
      </c>
      <c r="L31" s="12"/>
      <c r="M31" s="57" t="str">
        <f ca="1">IF(Tabla1[[#This Row],[Fechas]]=$D$2,Tabla1[[#This Row],[nro]],"--")</f>
        <v>--</v>
      </c>
      <c r="N31" s="52"/>
    </row>
    <row r="32" spans="1:14" x14ac:dyDescent="0.3">
      <c r="A32" s="29">
        <f t="shared" si="0"/>
        <v>12</v>
      </c>
      <c r="B32" s="30" t="s">
        <v>50</v>
      </c>
      <c r="C32" s="31">
        <v>1</v>
      </c>
      <c r="D32" s="32" t="s">
        <v>26</v>
      </c>
      <c r="E32" s="43" t="s">
        <v>68</v>
      </c>
      <c r="F32" s="20" t="str">
        <f ca="1">IF(Tabla1[[#This Row],[Fechas]]=$D$2,"F","")</f>
        <v/>
      </c>
      <c r="G32">
        <v>26</v>
      </c>
      <c r="H32" s="53">
        <f>IF(IFERROR(VLOOKUP(WORKDAY(H31,1),Feriados!B:C,2,FALSE),"")="",WORKDAY(H31,1),IF(IFERROR(VLOOKUP(WORKDAY(H31,2),Feriados!B:C,2,FALSE),"")="",WORKDAY(H31,2),IF(IFERROR(VLOOKUP(WORKDAY(H31,3),Feriados!B:C,2,FALSE),"")="",WORKDAY(H31,3),IF(IFERROR(VLOOKUP(WORKDAY(H31,4),Feriados!B:C,2,FALSE),"")="",WORKDAY(H31,5),"ERROR"))))</f>
        <v>45029</v>
      </c>
      <c r="I32" s="4" t="str">
        <f>IFERROR(VLOOKUP(Tabla1[[#This Row],[nro]],$A$27:$B$47,2,FALSE),"")</f>
        <v/>
      </c>
      <c r="J32" s="4" t="str">
        <f>IFERROR(VLOOKUP(Tabla1[[#This Row],[nro]],$A$27:$D$47,4,FALSE),"")</f>
        <v/>
      </c>
      <c r="K32" s="41" t="str">
        <f>IFERROR(VLOOKUP(Tabla1[[#This Row],[nro]],Tabla3[],5,FALSE),"")</f>
        <v/>
      </c>
      <c r="L32" s="12"/>
      <c r="M32" s="57" t="str">
        <f ca="1">IF(Tabla1[[#This Row],[Fechas]]=$D$2,Tabla1[[#This Row],[nro]],"--")</f>
        <v>--</v>
      </c>
      <c r="N32" s="52"/>
    </row>
    <row r="33" spans="1:16" x14ac:dyDescent="0.3">
      <c r="A33" s="29">
        <f t="shared" si="0"/>
        <v>13</v>
      </c>
      <c r="B33" s="30" t="s">
        <v>51</v>
      </c>
      <c r="C33" s="31">
        <v>6</v>
      </c>
      <c r="D33" s="32" t="s">
        <v>27</v>
      </c>
      <c r="E33" s="43" t="s">
        <v>68</v>
      </c>
      <c r="F33" s="20" t="str">
        <f ca="1">IF(Tabla1[[#This Row],[Fechas]]=$D$2,"F","")</f>
        <v/>
      </c>
      <c r="G33">
        <v>27</v>
      </c>
      <c r="H33" s="53">
        <f>IF(IFERROR(VLOOKUP(WORKDAY(H32,1),Feriados!B:C,2,FALSE),"")="",WORKDAY(H32,1),IF(IFERROR(VLOOKUP(WORKDAY(H32,2),Feriados!B:C,2,FALSE),"")="",WORKDAY(H32,2),IF(IFERROR(VLOOKUP(WORKDAY(H32,3),Feriados!B:C,2,FALSE),"")="",WORKDAY(H32,3),IF(IFERROR(VLOOKUP(WORKDAY(H32,4),Feriados!B:C,2,FALSE),"")="",WORKDAY(H32,5),"ERROR"))))</f>
        <v>45030</v>
      </c>
      <c r="I33" s="4" t="str">
        <f>IFERROR(VLOOKUP(Tabla1[[#This Row],[nro]],$A$27:$B$47,2,FALSE),"")</f>
        <v/>
      </c>
      <c r="J33" s="4" t="str">
        <f>IFERROR(VLOOKUP(Tabla1[[#This Row],[nro]],$A$27:$D$47,4,FALSE),"")</f>
        <v/>
      </c>
      <c r="K33" s="41" t="str">
        <f>IFERROR(VLOOKUP(Tabla1[[#This Row],[nro]],Tabla3[],5,FALSE),"")</f>
        <v/>
      </c>
      <c r="L33" s="12"/>
      <c r="M33" s="57" t="str">
        <f ca="1">IF(Tabla1[[#This Row],[Fechas]]=$D$2,Tabla1[[#This Row],[nro]],"--")</f>
        <v>--</v>
      </c>
      <c r="N33" s="52"/>
    </row>
    <row r="34" spans="1:16" x14ac:dyDescent="0.3">
      <c r="A34" s="29">
        <f t="shared" si="0"/>
        <v>19</v>
      </c>
      <c r="B34" s="30" t="s">
        <v>52</v>
      </c>
      <c r="C34" s="31">
        <v>6</v>
      </c>
      <c r="D34" s="32" t="s">
        <v>28</v>
      </c>
      <c r="E34" s="43" t="s">
        <v>68</v>
      </c>
      <c r="F34" s="20" t="str">
        <f ca="1">IF(Tabla1[[#This Row],[Fechas]]=$D$2,"F","")</f>
        <v/>
      </c>
      <c r="G34">
        <v>28</v>
      </c>
      <c r="H34" s="53">
        <f>IF(IFERROR(VLOOKUP(WORKDAY(H33,1),Feriados!B:C,2,FALSE),"")="",WORKDAY(H33,1),IF(IFERROR(VLOOKUP(WORKDAY(H33,2),Feriados!B:C,2,FALSE),"")="",WORKDAY(H33,2),IF(IFERROR(VLOOKUP(WORKDAY(H33,3),Feriados!B:C,2,FALSE),"")="",WORKDAY(H33,3),IF(IFERROR(VLOOKUP(WORKDAY(H33,4),Feriados!B:C,2,FALSE),"")="",WORKDAY(H33,5),"ERROR"))))</f>
        <v>45033</v>
      </c>
      <c r="I34" s="4" t="str">
        <f>IFERROR(VLOOKUP(Tabla1[[#This Row],[nro]],$A$27:$B$47,2,FALSE),"")</f>
        <v/>
      </c>
      <c r="J34" s="4" t="str">
        <f>IFERROR(VLOOKUP(Tabla1[[#This Row],[nro]],$A$27:$D$47,4,FALSE),"")</f>
        <v/>
      </c>
      <c r="K34" s="41" t="str">
        <f>IFERROR(VLOOKUP(Tabla1[[#This Row],[nro]],Tabla3[],5,FALSE),"")</f>
        <v/>
      </c>
      <c r="L34" s="12"/>
      <c r="M34" s="57" t="str">
        <f ca="1">IF(Tabla1[[#This Row],[Fechas]]=$D$2,Tabla1[[#This Row],[nro]],"--")</f>
        <v>--</v>
      </c>
      <c r="N34" s="52"/>
    </row>
    <row r="35" spans="1:16" x14ac:dyDescent="0.3">
      <c r="A35" s="29">
        <f t="shared" si="0"/>
        <v>25</v>
      </c>
      <c r="B35" s="30" t="s">
        <v>53</v>
      </c>
      <c r="C35" s="31">
        <f>33-25</f>
        <v>8</v>
      </c>
      <c r="D35" s="32" t="s">
        <v>29</v>
      </c>
      <c r="E35" s="32" t="s">
        <v>42</v>
      </c>
      <c r="F35" s="20" t="str">
        <f ca="1">IF(Tabla1[[#This Row],[Fechas]]=$D$2,"F","")</f>
        <v/>
      </c>
      <c r="G35">
        <v>29</v>
      </c>
      <c r="H35" s="53">
        <f>IF(IFERROR(VLOOKUP(WORKDAY(H34,1),Feriados!B:C,2,FALSE),"")="",WORKDAY(H34,1),IF(IFERROR(VLOOKUP(WORKDAY(H34,2),Feriados!B:C,2,FALSE),"")="",WORKDAY(H34,2),IF(IFERROR(VLOOKUP(WORKDAY(H34,3),Feriados!B:C,2,FALSE),"")="",WORKDAY(H34,3),IF(IFERROR(VLOOKUP(WORKDAY(H34,4),Feriados!B:C,2,FALSE),"")="",WORKDAY(H34,5),"ERROR"))))</f>
        <v>45034</v>
      </c>
      <c r="I35" s="4" t="str">
        <f>IFERROR(VLOOKUP(Tabla1[[#This Row],[nro]],$A$27:$B$47,2,FALSE),"")</f>
        <v/>
      </c>
      <c r="J35" s="4" t="str">
        <f>IFERROR(VLOOKUP(Tabla1[[#This Row],[nro]],$A$27:$D$47,4,FALSE),"")</f>
        <v/>
      </c>
      <c r="K35" s="41" t="str">
        <f>IFERROR(VLOOKUP(Tabla1[[#This Row],[nro]],Tabla3[],5,FALSE),"")</f>
        <v/>
      </c>
      <c r="L35" s="12"/>
      <c r="M35" s="57" t="str">
        <f ca="1">IF(Tabla1[[#This Row],[Fechas]]=$D$2,Tabla1[[#This Row],[nro]],"--")</f>
        <v>--</v>
      </c>
      <c r="N35" s="52"/>
    </row>
    <row r="36" spans="1:16" x14ac:dyDescent="0.3">
      <c r="A36" s="29">
        <f t="shared" si="0"/>
        <v>33</v>
      </c>
      <c r="B36" s="30" t="s">
        <v>72</v>
      </c>
      <c r="C36" s="31">
        <v>1</v>
      </c>
      <c r="D36" s="36" t="s">
        <v>70</v>
      </c>
      <c r="E36" s="43" t="s">
        <v>68</v>
      </c>
      <c r="F36" s="20" t="str">
        <f ca="1">IF(Tabla1[[#This Row],[Fechas]]=$D$2,"F","")</f>
        <v/>
      </c>
      <c r="G36">
        <v>30</v>
      </c>
      <c r="H36" s="53">
        <f>IF(IFERROR(VLOOKUP(WORKDAY(H35,1),Feriados!B:C,2,FALSE),"")="",WORKDAY(H35,1),IF(IFERROR(VLOOKUP(WORKDAY(H35,2),Feriados!B:C,2,FALSE),"")="",WORKDAY(H35,2),IF(IFERROR(VLOOKUP(WORKDAY(H35,3),Feriados!B:C,2,FALSE),"")="",WORKDAY(H35,3),IF(IFERROR(VLOOKUP(WORKDAY(H35,4),Feriados!B:C,2,FALSE),"")="",WORKDAY(H35,5),"ERROR"))))</f>
        <v>45035</v>
      </c>
      <c r="I36" s="4" t="str">
        <f>IFERROR(VLOOKUP(Tabla1[[#This Row],[nro]],$A$27:$B$47,2,FALSE),"")</f>
        <v/>
      </c>
      <c r="J36" s="4" t="str">
        <f>IFERROR(VLOOKUP(Tabla1[[#This Row],[nro]],$A$27:$D$47,4,FALSE),"")</f>
        <v/>
      </c>
      <c r="K36" s="41" t="str">
        <f>IFERROR(VLOOKUP(Tabla1[[#This Row],[nro]],Tabla3[],5,FALSE),"")</f>
        <v/>
      </c>
      <c r="L36" s="12"/>
      <c r="M36" s="57" t="str">
        <f ca="1">IF(Tabla1[[#This Row],[Fechas]]=$D$2,Tabla1[[#This Row],[nro]],"--")</f>
        <v>--</v>
      </c>
      <c r="N36" s="52"/>
    </row>
    <row r="37" spans="1:16" x14ac:dyDescent="0.3">
      <c r="A37" s="28">
        <f t="shared" si="0"/>
        <v>34</v>
      </c>
      <c r="B37" s="33" t="s">
        <v>44</v>
      </c>
      <c r="C37" s="33">
        <v>9</v>
      </c>
      <c r="D37" s="34" t="s">
        <v>43</v>
      </c>
      <c r="E37" s="34" t="s">
        <v>42</v>
      </c>
      <c r="F37" s="20" t="str">
        <f ca="1">IF(Tabla1[[#This Row],[Fechas]]=$D$2,"F","")</f>
        <v/>
      </c>
      <c r="G37">
        <v>31</v>
      </c>
      <c r="H37" s="53">
        <f>IF(IFERROR(VLOOKUP(WORKDAY(H36,1),Feriados!B:C,2,FALSE),"")="",WORKDAY(H36,1),IF(IFERROR(VLOOKUP(WORKDAY(H36,2),Feriados!B:C,2,FALSE),"")="",WORKDAY(H36,2),IF(IFERROR(VLOOKUP(WORKDAY(H36,3),Feriados!B:C,2,FALSE),"")="",WORKDAY(H36,3),IF(IFERROR(VLOOKUP(WORKDAY(H36,4),Feriados!B:C,2,FALSE),"")="",WORKDAY(H36,5),"ERROR"))))</f>
        <v>45036</v>
      </c>
      <c r="I37" s="4" t="str">
        <f>IFERROR(VLOOKUP(Tabla1[[#This Row],[nro]],$A$27:$B$47,2,FALSE),"")</f>
        <v/>
      </c>
      <c r="J37" s="4" t="str">
        <f>IFERROR(VLOOKUP(Tabla1[[#This Row],[nro]],$A$27:$D$47,4,FALSE),"")</f>
        <v/>
      </c>
      <c r="K37" s="41" t="str">
        <f>IFERROR(VLOOKUP(Tabla1[[#This Row],[nro]],Tabla3[],5,FALSE),"")</f>
        <v/>
      </c>
      <c r="L37" s="12"/>
      <c r="M37" s="57" t="str">
        <f ca="1">IF(Tabla1[[#This Row],[Fechas]]=$D$2,Tabla1[[#This Row],[nro]],"--")</f>
        <v>--</v>
      </c>
      <c r="N37" s="52"/>
    </row>
    <row r="38" spans="1:16" x14ac:dyDescent="0.3">
      <c r="A38" s="28">
        <f t="shared" si="0"/>
        <v>43</v>
      </c>
      <c r="B38" s="33" t="s">
        <v>57</v>
      </c>
      <c r="C38" s="33">
        <v>9</v>
      </c>
      <c r="D38" s="34" t="s">
        <v>58</v>
      </c>
      <c r="E38" s="45" t="s">
        <v>69</v>
      </c>
      <c r="F38" s="20" t="str">
        <f ca="1">IF(Tabla1[[#This Row],[Fechas]]=$D$2,"F","")</f>
        <v/>
      </c>
      <c r="G38">
        <v>32</v>
      </c>
      <c r="H38" s="53">
        <f>IF(IFERROR(VLOOKUP(WORKDAY(H37,1),Feriados!B:C,2,FALSE),"")="",WORKDAY(H37,1),IF(IFERROR(VLOOKUP(WORKDAY(H37,2),Feriados!B:C,2,FALSE),"")="",WORKDAY(H37,2),IF(IFERROR(VLOOKUP(WORKDAY(H37,3),Feriados!B:C,2,FALSE),"")="",WORKDAY(H37,3),IF(IFERROR(VLOOKUP(WORKDAY(H37,4),Feriados!B:C,2,FALSE),"")="",WORKDAY(H37,5),"ERROR"))))</f>
        <v>45037</v>
      </c>
      <c r="I38" s="4" t="str">
        <f>IFERROR(VLOOKUP(Tabla1[[#This Row],[nro]],$A$27:$B$47,2,FALSE),"")</f>
        <v/>
      </c>
      <c r="J38" s="4" t="str">
        <f>IFERROR(VLOOKUP(Tabla1[[#This Row],[nro]],$A$27:$D$47,4,FALSE),"")</f>
        <v/>
      </c>
      <c r="K38" s="41" t="str">
        <f>IFERROR(VLOOKUP(Tabla1[[#This Row],[nro]],Tabla3[],5,FALSE),"")</f>
        <v/>
      </c>
      <c r="L38" s="12"/>
      <c r="M38" s="57" t="str">
        <f ca="1">IF(Tabla1[[#This Row],[Fechas]]=$D$2,Tabla1[[#This Row],[nro]],"--")</f>
        <v>--</v>
      </c>
      <c r="N38" s="52"/>
    </row>
    <row r="39" spans="1:16" x14ac:dyDescent="0.3">
      <c r="A39" s="28">
        <f t="shared" si="0"/>
        <v>52</v>
      </c>
      <c r="B39" s="33" t="s">
        <v>59</v>
      </c>
      <c r="C39" s="33">
        <v>9</v>
      </c>
      <c r="D39" s="34" t="s">
        <v>60</v>
      </c>
      <c r="E39" s="45" t="s">
        <v>69</v>
      </c>
      <c r="F39" s="20" t="str">
        <f ca="1">IF(Tabla1[[#This Row],[Fechas]]=$D$2,"F","")</f>
        <v/>
      </c>
      <c r="G39">
        <v>33</v>
      </c>
      <c r="H39" s="53">
        <f>IF(IFERROR(VLOOKUP(WORKDAY(H38,1),Feriados!B:C,2,FALSE),"")="",WORKDAY(H38,1),IF(IFERROR(VLOOKUP(WORKDAY(H38,2),Feriados!B:C,2,FALSE),"")="",WORKDAY(H38,2),IF(IFERROR(VLOOKUP(WORKDAY(H38,3),Feriados!B:C,2,FALSE),"")="",WORKDAY(H38,3),IF(IFERROR(VLOOKUP(WORKDAY(H38,4),Feriados!B:C,2,FALSE),"")="",WORKDAY(H38,5),"ERROR"))))</f>
        <v>45040</v>
      </c>
      <c r="I39" s="4" t="str">
        <f>IFERROR(VLOOKUP(Tabla1[[#This Row],[nro]],$A$27:$B$47,2,FALSE),"")</f>
        <v>Back End - Java 1</v>
      </c>
      <c r="J39" s="4" t="str">
        <f>IFERROR(VLOOKUP(Tabla1[[#This Row],[nro]],$A$27:$D$47,4,FALSE),"")</f>
        <v>INTEGRADOR- HsCátedras 90hs</v>
      </c>
      <c r="K39" s="41" t="str">
        <f>IFERROR(VLOOKUP(Tabla1[[#This Row],[nro]],Tabla3[],5,FALSE),"")</f>
        <v/>
      </c>
      <c r="L39" s="12"/>
      <c r="M39" s="57" t="str">
        <f ca="1">IF(Tabla1[[#This Row],[Fechas]]=$D$2,Tabla1[[#This Row],[nro]],"--")</f>
        <v>--</v>
      </c>
      <c r="N39" s="52"/>
    </row>
    <row r="40" spans="1:16" x14ac:dyDescent="0.3">
      <c r="A40" s="28">
        <f t="shared" si="0"/>
        <v>61</v>
      </c>
      <c r="B40" s="33" t="s">
        <v>61</v>
      </c>
      <c r="C40" s="33">
        <v>3</v>
      </c>
      <c r="D40" s="34" t="s">
        <v>62</v>
      </c>
      <c r="E40" s="45" t="s">
        <v>69</v>
      </c>
      <c r="F40" s="20" t="str">
        <f ca="1">IF(Tabla1[[#This Row],[Fechas]]=$D$2,"F","")</f>
        <v/>
      </c>
      <c r="G40">
        <v>34</v>
      </c>
      <c r="H40" s="53">
        <f>IF(IFERROR(VLOOKUP(WORKDAY(H39,1),Feriados!B:C,2,FALSE),"")="",WORKDAY(H39,1),IF(IFERROR(VLOOKUP(WORKDAY(H39,2),Feriados!B:C,2,FALSE),"")="",WORKDAY(H39,2),IF(IFERROR(VLOOKUP(WORKDAY(H39,3),Feriados!B:C,2,FALSE),"")="",WORKDAY(H39,3),IF(IFERROR(VLOOKUP(WORKDAY(H39,4),Feriados!B:C,2,FALSE),"")="",WORKDAY(H39,5),"ERROR"))))</f>
        <v>45041</v>
      </c>
      <c r="I40" s="4" t="str">
        <f>IFERROR(VLOOKUP(Tabla1[[#This Row],[nro]],$A$27:$B$47,2,FALSE),"")</f>
        <v>Guia10</v>
      </c>
      <c r="J40" s="4" t="str">
        <f>IFERROR(VLOOKUP(Tabla1[[#This Row],[nro]],$A$27:$D$47,4,FALSE),"")</f>
        <v>Colecciones</v>
      </c>
      <c r="K40" s="41" t="str">
        <f>IFERROR(VLOOKUP(Tabla1[[#This Row],[nro]],Tabla3[],5,FALSE),"")</f>
        <v>Sí</v>
      </c>
      <c r="L40" s="12"/>
      <c r="M40" s="57" t="str">
        <f ca="1">IF(Tabla1[[#This Row],[Fechas]]=$D$2,Tabla1[[#This Row],[nro]],"--")</f>
        <v>--</v>
      </c>
      <c r="N40" s="52"/>
    </row>
    <row r="41" spans="1:16" x14ac:dyDescent="0.3">
      <c r="A41" s="28">
        <f t="shared" si="0"/>
        <v>64</v>
      </c>
      <c r="B41" s="33" t="s">
        <v>63</v>
      </c>
      <c r="C41" s="33">
        <v>9</v>
      </c>
      <c r="D41" s="34" t="s">
        <v>65</v>
      </c>
      <c r="E41" s="45" t="s">
        <v>69</v>
      </c>
      <c r="F41" s="20" t="str">
        <f ca="1">IF(Tabla1[[#This Row],[Fechas]]=$D$2,"F","")</f>
        <v/>
      </c>
      <c r="G41">
        <v>35</v>
      </c>
      <c r="H41" s="53">
        <f>IF(IFERROR(VLOOKUP(WORKDAY(H40,1),Feriados!B:C,2,FALSE),"")="",WORKDAY(H40,1),IF(IFERROR(VLOOKUP(WORKDAY(H40,2),Feriados!B:C,2,FALSE),"")="",WORKDAY(H40,2),IF(IFERROR(VLOOKUP(WORKDAY(H40,3),Feriados!B:C,2,FALSE),"")="",WORKDAY(H40,3),IF(IFERROR(VLOOKUP(WORKDAY(H40,4),Feriados!B:C,2,FALSE),"")="",WORKDAY(H40,5),"ERROR"))))</f>
        <v>45042</v>
      </c>
      <c r="I41" s="4" t="str">
        <f>IFERROR(VLOOKUP(Tabla1[[#This Row],[nro]],$A$27:$B$47,2,FALSE),"")</f>
        <v/>
      </c>
      <c r="J41" s="4" t="str">
        <f>IFERROR(VLOOKUP(Tabla1[[#This Row],[nro]],$A$27:$D$47,4,FALSE),"")</f>
        <v/>
      </c>
      <c r="K41" s="41" t="str">
        <f>IFERROR(VLOOKUP(Tabla1[[#This Row],[nro]],Tabla3[],5,FALSE),"")</f>
        <v/>
      </c>
      <c r="L41" s="12"/>
      <c r="M41" s="57" t="str">
        <f ca="1">IF(Tabla1[[#This Row],[Fechas]]=$D$2,Tabla1[[#This Row],[nro]],"--")</f>
        <v>--</v>
      </c>
      <c r="N41" s="52"/>
    </row>
    <row r="42" spans="1:16" x14ac:dyDescent="0.3">
      <c r="A42" s="28">
        <f t="shared" si="0"/>
        <v>73</v>
      </c>
      <c r="B42" s="33" t="s">
        <v>64</v>
      </c>
      <c r="C42" s="33">
        <v>4</v>
      </c>
      <c r="D42" s="34" t="s">
        <v>66</v>
      </c>
      <c r="E42" s="45" t="s">
        <v>69</v>
      </c>
      <c r="F42" s="20" t="str">
        <f ca="1">IF(Tabla1[[#This Row],[Fechas]]=$D$2,"F","")</f>
        <v/>
      </c>
      <c r="G42">
        <v>36</v>
      </c>
      <c r="H42" s="53">
        <f>IF(IFERROR(VLOOKUP(WORKDAY(H41,1),Feriados!B:C,2,FALSE),"")="",WORKDAY(H41,1),IF(IFERROR(VLOOKUP(WORKDAY(H41,2),Feriados!B:C,2,FALSE),"")="",WORKDAY(H41,2),IF(IFERROR(VLOOKUP(WORKDAY(H41,3),Feriados!B:C,2,FALSE),"")="",WORKDAY(H41,3),IF(IFERROR(VLOOKUP(WORKDAY(H41,4),Feriados!B:C,2,FALSE),"")="",WORKDAY(H41,5),"ERROR"))))</f>
        <v>45043</v>
      </c>
      <c r="I42" s="4" t="str">
        <f>IFERROR(VLOOKUP(Tabla1[[#This Row],[nro]],$A$27:$B$47,2,FALSE),"")</f>
        <v/>
      </c>
      <c r="J42" s="4" t="str">
        <f>IFERROR(VLOOKUP(Tabla1[[#This Row],[nro]],$A$27:$D$47,4,FALSE),"")</f>
        <v/>
      </c>
      <c r="K42" s="41" t="str">
        <f>IFERROR(VLOOKUP(Tabla1[[#This Row],[nro]],Tabla3[],5,FALSE),"")</f>
        <v/>
      </c>
      <c r="L42" s="12"/>
      <c r="M42" s="57" t="str">
        <f ca="1">IF(Tabla1[[#This Row],[Fechas]]=$D$2,Tabla1[[#This Row],[nro]],"--")</f>
        <v>--</v>
      </c>
      <c r="N42" s="52"/>
      <c r="P42" s="54"/>
    </row>
    <row r="43" spans="1:16" x14ac:dyDescent="0.3">
      <c r="A43" s="28">
        <f t="shared" si="0"/>
        <v>77</v>
      </c>
      <c r="B43" s="35" t="s">
        <v>73</v>
      </c>
      <c r="C43" s="35">
        <v>1</v>
      </c>
      <c r="D43" s="36" t="s">
        <v>71</v>
      </c>
      <c r="E43" s="44" t="s">
        <v>68</v>
      </c>
      <c r="F43" s="20" t="str">
        <f ca="1">IF(Tabla1[[#This Row],[Fechas]]=$D$2,"F","")</f>
        <v/>
      </c>
      <c r="G43">
        <v>37</v>
      </c>
      <c r="H43" s="53">
        <f>IF(IFERROR(VLOOKUP(WORKDAY(H42,1),Feriados!B:C,2,FALSE),"")="",WORKDAY(H42,1),IF(IFERROR(VLOOKUP(WORKDAY(H42,2),Feriados!B:C,2,FALSE),"")="",WORKDAY(H42,2),IF(IFERROR(VLOOKUP(WORKDAY(H42,3),Feriados!B:C,2,FALSE),"")="",WORKDAY(H42,3),IF(IFERROR(VLOOKUP(WORKDAY(H42,4),Feriados!B:C,2,FALSE),"")="",WORKDAY(H42,5),"ERROR"))))</f>
        <v>45044</v>
      </c>
      <c r="I43" s="4" t="str">
        <f>IFERROR(VLOOKUP(Tabla1[[#This Row],[nro]],$A$27:$B$47,2,FALSE),"")</f>
        <v/>
      </c>
      <c r="J43" s="4" t="str">
        <f>IFERROR(VLOOKUP(Tabla1[[#This Row],[nro]],$A$27:$D$47,4,FALSE),"")</f>
        <v/>
      </c>
      <c r="K43" s="41" t="str">
        <f>IFERROR(VLOOKUP(Tabla1[[#This Row],[nro]],Tabla3[],5,FALSE),"")</f>
        <v/>
      </c>
      <c r="L43" s="12"/>
      <c r="M43" s="57" t="str">
        <f ca="1">IF(Tabla1[[#This Row],[Fechas]]=$D$2,Tabla1[[#This Row],[nro]],"--")</f>
        <v>--</v>
      </c>
      <c r="N43" s="52"/>
      <c r="O43" s="4"/>
      <c r="P43" s="54"/>
    </row>
    <row r="44" spans="1:16" x14ac:dyDescent="0.3">
      <c r="A44" s="50" t="str">
        <f>IF(Tabla3[[#This Row],[encuentros]]=0,"---",A43+C43)</f>
        <v>---</v>
      </c>
      <c r="B44" s="33" t="s">
        <v>79</v>
      </c>
      <c r="C44" s="49">
        <v>0</v>
      </c>
      <c r="D44" s="46" t="s">
        <v>74</v>
      </c>
      <c r="E44" s="48" t="s">
        <v>69</v>
      </c>
      <c r="F44" s="20" t="str">
        <f ca="1">IF(Tabla1[[#This Row],[Fechas]]=$D$2,"F","")</f>
        <v>F</v>
      </c>
      <c r="G44">
        <v>38</v>
      </c>
      <c r="H44" s="53">
        <f>IF(IFERROR(VLOOKUP(WORKDAY(H43,1),Feriados!B:C,2,FALSE),"")="",WORKDAY(H43,1),IF(IFERROR(VLOOKUP(WORKDAY(H43,2),Feriados!B:C,2,FALSE),"")="",WORKDAY(H43,2),IF(IFERROR(VLOOKUP(WORKDAY(H43,3),Feriados!B:C,2,FALSE),"")="",WORKDAY(H43,3),IF(IFERROR(VLOOKUP(WORKDAY(H43,4),Feriados!B:C,2,FALSE),"")="",WORKDAY(H43,5),"ERROR"))))</f>
        <v>45048</v>
      </c>
      <c r="I44" s="4" t="str">
        <f>IFERROR(VLOOKUP(Tabla1[[#This Row],[nro]],$A$27:$B$47,2,FALSE),"")</f>
        <v/>
      </c>
      <c r="J44" s="4" t="str">
        <f>IFERROR(VLOOKUP(Tabla1[[#This Row],[nro]],$A$27:$D$47,4,FALSE),"")</f>
        <v/>
      </c>
      <c r="K44" s="41" t="str">
        <f>IFERROR(VLOOKUP(Tabla1[[#This Row],[nro]],Tabla3[],5,FALSE),"")</f>
        <v/>
      </c>
      <c r="L44" s="12"/>
      <c r="M44" s="57">
        <f ca="1">IF(Tabla1[[#This Row],[Fechas]]=$D$2,Tabla1[[#This Row],[nro]],"--")</f>
        <v>38</v>
      </c>
      <c r="O44" s="4"/>
    </row>
    <row r="45" spans="1:16" x14ac:dyDescent="0.3">
      <c r="A45" s="50" t="str">
        <f>IF(Tabla3[[#This Row],[encuentros]]=0,"---",A44+C44)</f>
        <v>---</v>
      </c>
      <c r="B45" s="33" t="s">
        <v>80</v>
      </c>
      <c r="C45" s="49">
        <v>0</v>
      </c>
      <c r="D45" s="46" t="s">
        <v>75</v>
      </c>
      <c r="E45" s="48" t="s">
        <v>69</v>
      </c>
      <c r="F45" s="20" t="str">
        <f ca="1">IF(Tabla1[[#This Row],[Fechas]]=$D$2,"F","")</f>
        <v/>
      </c>
      <c r="G45">
        <v>39</v>
      </c>
      <c r="H45" s="53">
        <f>IF(IFERROR(VLOOKUP(WORKDAY(H44,1),Feriados!B:C,2,FALSE),"")="",WORKDAY(H44,1),IF(IFERROR(VLOOKUP(WORKDAY(H44,2),Feriados!B:C,2,FALSE),"")="",WORKDAY(H44,2),IF(IFERROR(VLOOKUP(WORKDAY(H44,3),Feriados!B:C,2,FALSE),"")="",WORKDAY(H44,3),IF(IFERROR(VLOOKUP(WORKDAY(H44,4),Feriados!B:C,2,FALSE),"")="",WORKDAY(H44,5),"ERROR"))))</f>
        <v>45049</v>
      </c>
      <c r="I45" s="4" t="str">
        <f>IFERROR(VLOOKUP(Tabla1[[#This Row],[nro]],$A$27:$B$47,2,FALSE),"")</f>
        <v/>
      </c>
      <c r="J45" s="4" t="str">
        <f>IFERROR(VLOOKUP(Tabla1[[#This Row],[nro]],$A$27:$D$47,4,FALSE),"")</f>
        <v/>
      </c>
      <c r="K45" s="41" t="str">
        <f>IFERROR(VLOOKUP(Tabla1[[#This Row],[nro]],Tabla3[],5,FALSE),"")</f>
        <v/>
      </c>
      <c r="L45" s="12"/>
      <c r="M45" s="57" t="str">
        <f ca="1">IF(Tabla1[[#This Row],[Fechas]]=$D$2,Tabla1[[#This Row],[nro]],"--")</f>
        <v>--</v>
      </c>
      <c r="N45" s="52"/>
      <c r="O45" s="4"/>
    </row>
    <row r="46" spans="1:16" x14ac:dyDescent="0.3">
      <c r="A46" s="50" t="str">
        <f>IF(Tabla3[[#This Row],[encuentros]]=0,"---",A45+C45)</f>
        <v>---</v>
      </c>
      <c r="B46" s="33" t="s">
        <v>81</v>
      </c>
      <c r="C46" s="49">
        <v>0</v>
      </c>
      <c r="D46" s="46" t="s">
        <v>76</v>
      </c>
      <c r="E46" s="48" t="s">
        <v>69</v>
      </c>
      <c r="F46" s="20" t="str">
        <f ca="1">IF(Tabla1[[#This Row],[Fechas]]=$D$2,"F","")</f>
        <v/>
      </c>
      <c r="G46">
        <v>40</v>
      </c>
      <c r="H46" s="53">
        <f>IF(IFERROR(VLOOKUP(WORKDAY(H45,1),Feriados!B:C,2,FALSE),"")="",WORKDAY(H45,1),IF(IFERROR(VLOOKUP(WORKDAY(H45,2),Feriados!B:C,2,FALSE),"")="",WORKDAY(H45,2),IF(IFERROR(VLOOKUP(WORKDAY(H45,3),Feriados!B:C,2,FALSE),"")="",WORKDAY(H45,3),IF(IFERROR(VLOOKUP(WORKDAY(H45,4),Feriados!B:C,2,FALSE),"")="",WORKDAY(H45,5),"ERROR"))))</f>
        <v>45050</v>
      </c>
      <c r="I46" s="4" t="str">
        <f>IFERROR(VLOOKUP(Tabla1[[#This Row],[nro]],$A$27:$B$47,2,FALSE),"")</f>
        <v/>
      </c>
      <c r="J46" s="4" t="str">
        <f>IFERROR(VLOOKUP(Tabla1[[#This Row],[nro]],$A$27:$D$47,4,FALSE),"")</f>
        <v/>
      </c>
      <c r="K46" s="41" t="str">
        <f>IFERROR(VLOOKUP(Tabla1[[#This Row],[nro]],Tabla3[],5,FALSE),"")</f>
        <v/>
      </c>
      <c r="L46" s="12"/>
      <c r="M46" s="57" t="str">
        <f ca="1">IF(Tabla1[[#This Row],[Fechas]]=$D$2,Tabla1[[#This Row],[nro]],"--")</f>
        <v>--</v>
      </c>
      <c r="N46" s="52"/>
    </row>
    <row r="47" spans="1:16" x14ac:dyDescent="0.3">
      <c r="A47" s="50" t="str">
        <f>IF(Tabla3[[#This Row],[encuentros]]=0,"---",A46+C46)</f>
        <v>---</v>
      </c>
      <c r="B47" s="47" t="s">
        <v>77</v>
      </c>
      <c r="C47" s="49">
        <v>0</v>
      </c>
      <c r="D47" s="46" t="s">
        <v>78</v>
      </c>
      <c r="E47" s="34"/>
      <c r="F47" s="20" t="str">
        <f ca="1">IF(Tabla1[[#This Row],[Fechas]]=$D$2,"F","")</f>
        <v/>
      </c>
      <c r="G47">
        <v>41</v>
      </c>
      <c r="H47" s="53">
        <f>IF(IFERROR(VLOOKUP(WORKDAY(H46,1),Feriados!B:C,2,FALSE),"")="",WORKDAY(H46,1),IF(IFERROR(VLOOKUP(WORKDAY(H46,2),Feriados!B:C,2,FALSE),"")="",WORKDAY(H46,2),IF(IFERROR(VLOOKUP(WORKDAY(H46,3),Feriados!B:C,2,FALSE),"")="",WORKDAY(H46,3),IF(IFERROR(VLOOKUP(WORKDAY(H46,4),Feriados!B:C,2,FALSE),"")="",WORKDAY(H46,5),"ERROR"))))</f>
        <v>45051</v>
      </c>
      <c r="I47" s="4" t="str">
        <f>IFERROR(VLOOKUP(Tabla1[[#This Row],[nro]],$A$27:$B$47,2,FALSE),"")</f>
        <v/>
      </c>
      <c r="J47" s="4" t="str">
        <f>IFERROR(VLOOKUP(Tabla1[[#This Row],[nro]],$A$27:$D$47,4,FALSE),"")</f>
        <v/>
      </c>
      <c r="K47" s="41" t="str">
        <f>IFERROR(VLOOKUP(Tabla1[[#This Row],[nro]],Tabla3[],5,FALSE),"")</f>
        <v/>
      </c>
      <c r="L47" s="12"/>
      <c r="M47" s="57" t="str">
        <f ca="1">IF(Tabla1[[#This Row],[Fechas]]=$D$2,Tabla1[[#This Row],[nro]],"--")</f>
        <v>--</v>
      </c>
      <c r="N47" s="52"/>
    </row>
    <row r="48" spans="1:16" x14ac:dyDescent="0.3">
      <c r="A48" s="12"/>
      <c r="B48" s="12"/>
      <c r="C48" s="12"/>
      <c r="D48" s="12"/>
      <c r="E48" s="12"/>
      <c r="F48" s="20" t="str">
        <f ca="1">IF(Tabla1[[#This Row],[Fechas]]=$D$2,"F","")</f>
        <v/>
      </c>
      <c r="G48">
        <v>42</v>
      </c>
      <c r="H48" s="53">
        <f>IF(IFERROR(VLOOKUP(WORKDAY(H47,1),Feriados!B:C,2,FALSE),"")="",WORKDAY(H47,1),IF(IFERROR(VLOOKUP(WORKDAY(H47,2),Feriados!B:C,2,FALSE),"")="",WORKDAY(H47,2),IF(IFERROR(VLOOKUP(WORKDAY(H47,3),Feriados!B:C,2,FALSE),"")="",WORKDAY(H47,3),IF(IFERROR(VLOOKUP(WORKDAY(H47,4),Feriados!B:C,2,FALSE),"")="",WORKDAY(H47,5),"ERROR"))))</f>
        <v>45054</v>
      </c>
      <c r="I48" s="4" t="str">
        <f>IFERROR(VLOOKUP(Tabla1[[#This Row],[nro]],$A$27:$B$47,2,FALSE),"")</f>
        <v/>
      </c>
      <c r="J48" s="4" t="str">
        <f>IFERROR(VLOOKUP(Tabla1[[#This Row],[nro]],$A$27:$D$47,4,FALSE),"")</f>
        <v/>
      </c>
      <c r="K48" s="41" t="str">
        <f>IFERROR(VLOOKUP(Tabla1[[#This Row],[nro]],Tabla3[],5,FALSE),"")</f>
        <v/>
      </c>
      <c r="L48" s="12"/>
      <c r="M48" s="57" t="str">
        <f ca="1">IF(Tabla1[[#This Row],[Fechas]]=$D$2,Tabla1[[#This Row],[nro]],"--")</f>
        <v>--</v>
      </c>
      <c r="N48" s="52"/>
    </row>
    <row r="49" spans="1:14" x14ac:dyDescent="0.3">
      <c r="A49" s="21"/>
      <c r="B49" s="12"/>
      <c r="C49" s="12"/>
      <c r="D49" s="12"/>
      <c r="E49" s="12"/>
      <c r="F49" s="20" t="str">
        <f ca="1">IF(Tabla1[[#This Row],[Fechas]]=$D$2,"F","")</f>
        <v/>
      </c>
      <c r="G49">
        <v>43</v>
      </c>
      <c r="H49" s="53">
        <f>IF(IFERROR(VLOOKUP(WORKDAY(H48,1),Feriados!B:C,2,FALSE),"")="",WORKDAY(H48,1),IF(IFERROR(VLOOKUP(WORKDAY(H48,2),Feriados!B:C,2,FALSE),"")="",WORKDAY(H48,2),IF(IFERROR(VLOOKUP(WORKDAY(H48,3),Feriados!B:C,2,FALSE),"")="",WORKDAY(H48,3),IF(IFERROR(VLOOKUP(WORKDAY(H48,4),Feriados!B:C,2,FALSE),"")="",WORKDAY(H48,5),"ERROR"))))</f>
        <v>45055</v>
      </c>
      <c r="I49" s="4" t="str">
        <f>IFERROR(VLOOKUP(Tabla1[[#This Row],[nro]],$A$27:$B$47,2,FALSE),"")</f>
        <v>Guia11</v>
      </c>
      <c r="J49" s="4" t="str">
        <f>IFERROR(VLOOKUP(Tabla1[[#This Row],[nro]],$A$27:$D$47,4,FALSE),"")</f>
        <v>Relacion entre Clases</v>
      </c>
      <c r="K49" s="41" t="str">
        <f>IFERROR(VLOOKUP(Tabla1[[#This Row],[nro]],Tabla3[],5,FALSE),"")</f>
        <v>?</v>
      </c>
      <c r="L49" s="12"/>
      <c r="M49" s="57" t="str">
        <f ca="1">IF(Tabla1[[#This Row],[Fechas]]=$D$2,Tabla1[[#This Row],[nro]],"--")</f>
        <v>--</v>
      </c>
      <c r="N49" s="52"/>
    </row>
    <row r="50" spans="1:14" x14ac:dyDescent="0.3">
      <c r="A50" s="21"/>
      <c r="B50" s="12"/>
      <c r="C50" s="12"/>
      <c r="D50" s="12"/>
      <c r="E50" s="12"/>
      <c r="F50" s="20" t="str">
        <f ca="1">IF(Tabla1[[#This Row],[Fechas]]=$D$2,"F","")</f>
        <v/>
      </c>
      <c r="G50">
        <v>44</v>
      </c>
      <c r="H50" s="53">
        <f>IF(IFERROR(VLOOKUP(WORKDAY(H49,1),Feriados!B:C,2,FALSE),"")="",WORKDAY(H49,1),IF(IFERROR(VLOOKUP(WORKDAY(H49,2),Feriados!B:C,2,FALSE),"")="",WORKDAY(H49,2),IF(IFERROR(VLOOKUP(WORKDAY(H49,3),Feriados!B:C,2,FALSE),"")="",WORKDAY(H49,3),IF(IFERROR(VLOOKUP(WORKDAY(H49,4),Feriados!B:C,2,FALSE),"")="",WORKDAY(H49,5),"ERROR"))))</f>
        <v>45056</v>
      </c>
      <c r="I50" s="4" t="str">
        <f>IFERROR(VLOOKUP(Tabla1[[#This Row],[nro]],$A$27:$B$47,2,FALSE),"")</f>
        <v/>
      </c>
      <c r="J50" s="4" t="str">
        <f>IFERROR(VLOOKUP(Tabla1[[#This Row],[nro]],$A$27:$D$47,4,FALSE),"")</f>
        <v/>
      </c>
      <c r="K50" s="41" t="str">
        <f>IFERROR(VLOOKUP(Tabla1[[#This Row],[nro]],Tabla3[],5,FALSE),"")</f>
        <v/>
      </c>
      <c r="L50" s="12"/>
      <c r="M50" s="57" t="str">
        <f ca="1">IF(Tabla1[[#This Row],[Fechas]]=$D$2,Tabla1[[#This Row],[nro]],"--")</f>
        <v>--</v>
      </c>
      <c r="N50" s="52"/>
    </row>
    <row r="51" spans="1:14" x14ac:dyDescent="0.3">
      <c r="A51" s="21"/>
      <c r="B51" s="12"/>
      <c r="C51" s="12"/>
      <c r="D51" s="12"/>
      <c r="E51" s="12"/>
      <c r="F51" s="20" t="str">
        <f ca="1">IF(Tabla1[[#This Row],[Fechas]]=$D$2,"F","")</f>
        <v/>
      </c>
      <c r="G51">
        <v>45</v>
      </c>
      <c r="H51" s="53">
        <f>IF(IFERROR(VLOOKUP(WORKDAY(H50,1),Feriados!B:C,2,FALSE),"")="",WORKDAY(H50,1),IF(IFERROR(VLOOKUP(WORKDAY(H50,2),Feriados!B:C,2,FALSE),"")="",WORKDAY(H50,2),IF(IFERROR(VLOOKUP(WORKDAY(H50,3),Feriados!B:C,2,FALSE),"")="",WORKDAY(H50,3),IF(IFERROR(VLOOKUP(WORKDAY(H50,4),Feriados!B:C,2,FALSE),"")="",WORKDAY(H50,5),"ERROR"))))</f>
        <v>45057</v>
      </c>
      <c r="I51" s="4" t="str">
        <f>IFERROR(VLOOKUP(Tabla1[[#This Row],[nro]],$A$27:$B$47,2,FALSE),"")</f>
        <v/>
      </c>
      <c r="J51" s="4" t="str">
        <f>IFERROR(VLOOKUP(Tabla1[[#This Row],[nro]],$A$27:$D$47,4,FALSE),"")</f>
        <v/>
      </c>
      <c r="K51" s="41" t="str">
        <f>IFERROR(VLOOKUP(Tabla1[[#This Row],[nro]],Tabla3[],5,FALSE),"")</f>
        <v/>
      </c>
      <c r="L51" s="12"/>
      <c r="M51" s="57" t="str">
        <f ca="1">IF(Tabla1[[#This Row],[Fechas]]=$D$2,Tabla1[[#This Row],[nro]],"--")</f>
        <v>--</v>
      </c>
      <c r="N51" s="52"/>
    </row>
    <row r="52" spans="1:14" x14ac:dyDescent="0.3">
      <c r="A52" s="21"/>
      <c r="B52" s="12"/>
      <c r="C52" s="12"/>
      <c r="D52" s="12"/>
      <c r="E52" s="12"/>
      <c r="F52" s="20" t="str">
        <f ca="1">IF(Tabla1[[#This Row],[Fechas]]=$D$2,"F","")</f>
        <v/>
      </c>
      <c r="G52">
        <v>46</v>
      </c>
      <c r="H52" s="53">
        <f>IF(IFERROR(VLOOKUP(WORKDAY(H51,1),Feriados!B:C,2,FALSE),"")="",WORKDAY(H51,1),IF(IFERROR(VLOOKUP(WORKDAY(H51,2),Feriados!B:C,2,FALSE),"")="",WORKDAY(H51,2),IF(IFERROR(VLOOKUP(WORKDAY(H51,3),Feriados!B:C,2,FALSE),"")="",WORKDAY(H51,3),IF(IFERROR(VLOOKUP(WORKDAY(H51,4),Feriados!B:C,2,FALSE),"")="",WORKDAY(H51,5),"ERROR"))))</f>
        <v>45058</v>
      </c>
      <c r="I52" s="4" t="str">
        <f>IFERROR(VLOOKUP(Tabla1[[#This Row],[nro]],$A$27:$B$47,2,FALSE),"")</f>
        <v/>
      </c>
      <c r="J52" s="4" t="str">
        <f>IFERROR(VLOOKUP(Tabla1[[#This Row],[nro]],$A$27:$D$47,4,FALSE),"")</f>
        <v/>
      </c>
      <c r="K52" s="41" t="str">
        <f>IFERROR(VLOOKUP(Tabla1[[#This Row],[nro]],Tabla3[],5,FALSE),"")</f>
        <v/>
      </c>
      <c r="L52" s="12"/>
      <c r="M52" s="57" t="str">
        <f ca="1">IF(Tabla1[[#This Row],[Fechas]]=$D$2,Tabla1[[#This Row],[nro]],"--")</f>
        <v>--</v>
      </c>
      <c r="N52" s="52"/>
    </row>
    <row r="53" spans="1:14" x14ac:dyDescent="0.3">
      <c r="A53" s="21"/>
      <c r="B53" s="12"/>
      <c r="C53" s="12"/>
      <c r="D53" s="12"/>
      <c r="E53" s="12"/>
      <c r="F53" s="20" t="str">
        <f ca="1">IF(Tabla1[[#This Row],[Fechas]]=$D$2,"F","")</f>
        <v/>
      </c>
      <c r="G53">
        <v>47</v>
      </c>
      <c r="H53" s="53">
        <f>IF(IFERROR(VLOOKUP(WORKDAY(H52,1),Feriados!B:C,2,FALSE),"")="",WORKDAY(H52,1),IF(IFERROR(VLOOKUP(WORKDAY(H52,2),Feriados!B:C,2,FALSE),"")="",WORKDAY(H52,2),IF(IFERROR(VLOOKUP(WORKDAY(H52,3),Feriados!B:C,2,FALSE),"")="",WORKDAY(H52,3),IF(IFERROR(VLOOKUP(WORKDAY(H52,4),Feriados!B:C,2,FALSE),"")="",WORKDAY(H52,5),"ERROR"))))</f>
        <v>45061</v>
      </c>
      <c r="I53" s="4" t="str">
        <f>IFERROR(VLOOKUP(Tabla1[[#This Row],[nro]],$A$27:$B$47,2,FALSE),"")</f>
        <v/>
      </c>
      <c r="J53" s="4" t="str">
        <f>IFERROR(VLOOKUP(Tabla1[[#This Row],[nro]],$A$27:$D$47,4,FALSE),"")</f>
        <v/>
      </c>
      <c r="K53" s="41" t="str">
        <f>IFERROR(VLOOKUP(Tabla1[[#This Row],[nro]],Tabla3[],5,FALSE),"")</f>
        <v/>
      </c>
      <c r="L53" s="12"/>
      <c r="M53" s="57" t="str">
        <f ca="1">IF(Tabla1[[#This Row],[Fechas]]=$D$2,Tabla1[[#This Row],[nro]],"--")</f>
        <v>--</v>
      </c>
      <c r="N53" s="52"/>
    </row>
    <row r="54" spans="1:14" x14ac:dyDescent="0.3">
      <c r="A54" s="21"/>
      <c r="B54" s="12"/>
      <c r="C54" s="12"/>
      <c r="D54" s="12"/>
      <c r="E54" s="12"/>
      <c r="F54" s="20" t="str">
        <f ca="1">IF(Tabla1[[#This Row],[Fechas]]=$D$2,"F","")</f>
        <v/>
      </c>
      <c r="G54">
        <v>48</v>
      </c>
      <c r="H54" s="53">
        <f>IF(IFERROR(VLOOKUP(WORKDAY(H53,1),Feriados!B:C,2,FALSE),"")="",WORKDAY(H53,1),IF(IFERROR(VLOOKUP(WORKDAY(H53,2),Feriados!B:C,2,FALSE),"")="",WORKDAY(H53,2),IF(IFERROR(VLOOKUP(WORKDAY(H53,3),Feriados!B:C,2,FALSE),"")="",WORKDAY(H53,3),IF(IFERROR(VLOOKUP(WORKDAY(H53,4),Feriados!B:C,2,FALSE),"")="",WORKDAY(H53,5),"ERROR"))))</f>
        <v>45062</v>
      </c>
      <c r="I54" s="4" t="str">
        <f>IFERROR(VLOOKUP(Tabla1[[#This Row],[nro]],$A$27:$B$47,2,FALSE),"")</f>
        <v/>
      </c>
      <c r="J54" s="4" t="str">
        <f>IFERROR(VLOOKUP(Tabla1[[#This Row],[nro]],$A$27:$D$47,4,FALSE),"")</f>
        <v/>
      </c>
      <c r="K54" s="41" t="str">
        <f>IFERROR(VLOOKUP(Tabla1[[#This Row],[nro]],Tabla3[],5,FALSE),"")</f>
        <v/>
      </c>
      <c r="L54" s="12"/>
      <c r="M54" s="57" t="str">
        <f ca="1">IF(Tabla1[[#This Row],[Fechas]]=$D$2,Tabla1[[#This Row],[nro]],"--")</f>
        <v>--</v>
      </c>
      <c r="N54" s="52"/>
    </row>
    <row r="55" spans="1:14" x14ac:dyDescent="0.3">
      <c r="A55" s="12"/>
      <c r="B55" s="12"/>
      <c r="C55" s="12"/>
      <c r="D55" s="12"/>
      <c r="E55" s="12"/>
      <c r="F55" s="20" t="str">
        <f ca="1">IF(Tabla1[[#This Row],[Fechas]]=$D$2,"F","")</f>
        <v/>
      </c>
      <c r="G55">
        <v>49</v>
      </c>
      <c r="H55" s="53">
        <f>IF(IFERROR(VLOOKUP(WORKDAY(H54,1),Feriados!B:C,2,FALSE),"")="",WORKDAY(H54,1),IF(IFERROR(VLOOKUP(WORKDAY(H54,2),Feriados!B:C,2,FALSE),"")="",WORKDAY(H54,2),IF(IFERROR(VLOOKUP(WORKDAY(H54,3),Feriados!B:C,2,FALSE),"")="",WORKDAY(H54,3),IF(IFERROR(VLOOKUP(WORKDAY(H54,4),Feriados!B:C,2,FALSE),"")="",WORKDAY(H54,5),"ERROR"))))</f>
        <v>45063</v>
      </c>
      <c r="I55" s="4" t="str">
        <f>IFERROR(VLOOKUP(Tabla1[[#This Row],[nro]],$A$27:$B$47,2,FALSE),"")</f>
        <v/>
      </c>
      <c r="J55" s="4" t="str">
        <f>IFERROR(VLOOKUP(Tabla1[[#This Row],[nro]],$A$27:$D$47,4,FALSE),"")</f>
        <v/>
      </c>
      <c r="K55" s="41" t="str">
        <f>IFERROR(VLOOKUP(Tabla1[[#This Row],[nro]],Tabla3[],5,FALSE),"")</f>
        <v/>
      </c>
      <c r="L55" s="12"/>
      <c r="M55" s="57" t="str">
        <f ca="1">IF(Tabla1[[#This Row],[Fechas]]=$D$2,Tabla1[[#This Row],[nro]],"--")</f>
        <v>--</v>
      </c>
      <c r="N55" s="52"/>
    </row>
    <row r="56" spans="1:14" x14ac:dyDescent="0.3">
      <c r="A56" s="12"/>
      <c r="B56" s="12"/>
      <c r="C56" s="12"/>
      <c r="D56" s="12"/>
      <c r="E56" s="12"/>
      <c r="F56" s="20" t="str">
        <f ca="1">IF(Tabla1[[#This Row],[Fechas]]=$D$2,"F","")</f>
        <v/>
      </c>
      <c r="G56">
        <v>50</v>
      </c>
      <c r="H56" s="53">
        <f>IF(IFERROR(VLOOKUP(WORKDAY(H55,1),Feriados!B:C,2,FALSE),"")="",WORKDAY(H55,1),IF(IFERROR(VLOOKUP(WORKDAY(H55,2),Feriados!B:C,2,FALSE),"")="",WORKDAY(H55,2),IF(IFERROR(VLOOKUP(WORKDAY(H55,3),Feriados!B:C,2,FALSE),"")="",WORKDAY(H55,3),IF(IFERROR(VLOOKUP(WORKDAY(H55,4),Feriados!B:C,2,FALSE),"")="",WORKDAY(H55,5),"ERROR"))))</f>
        <v>45064</v>
      </c>
      <c r="I56" s="4" t="str">
        <f>IFERROR(VLOOKUP(Tabla1[[#This Row],[nro]],$A$27:$B$47,2,FALSE),"")</f>
        <v/>
      </c>
      <c r="J56" s="4" t="str">
        <f>IFERROR(VLOOKUP(Tabla1[[#This Row],[nro]],$A$27:$D$47,4,FALSE),"")</f>
        <v/>
      </c>
      <c r="K56" s="41" t="str">
        <f>IFERROR(VLOOKUP(Tabla1[[#This Row],[nro]],Tabla3[],5,FALSE),"")</f>
        <v/>
      </c>
      <c r="L56" s="12"/>
      <c r="M56" s="57" t="str">
        <f ca="1">IF(Tabla1[[#This Row],[Fechas]]=$D$2,Tabla1[[#This Row],[nro]],"--")</f>
        <v>--</v>
      </c>
      <c r="N56" s="52"/>
    </row>
    <row r="57" spans="1:14" x14ac:dyDescent="0.3">
      <c r="A57" s="12"/>
      <c r="B57" s="12"/>
      <c r="C57" s="12"/>
      <c r="D57" s="12"/>
      <c r="E57" s="12"/>
      <c r="F57" s="20" t="str">
        <f ca="1">IF(Tabla1[[#This Row],[Fechas]]=$D$2,"F","")</f>
        <v/>
      </c>
      <c r="G57">
        <v>51</v>
      </c>
      <c r="H57" s="53">
        <f>IF(IFERROR(VLOOKUP(WORKDAY(H56,1),Feriados!B:C,2,FALSE),"")="",WORKDAY(H56,1),IF(IFERROR(VLOOKUP(WORKDAY(H56,2),Feriados!B:C,2,FALSE),"")="",WORKDAY(H56,2),IF(IFERROR(VLOOKUP(WORKDAY(H56,3),Feriados!B:C,2,FALSE),"")="",WORKDAY(H56,3),IF(IFERROR(VLOOKUP(WORKDAY(H56,4),Feriados!B:C,2,FALSE),"")="",WORKDAY(H56,5),"ERROR"))))</f>
        <v>45065</v>
      </c>
      <c r="I57" s="4" t="str">
        <f>IFERROR(VLOOKUP(Tabla1[[#This Row],[nro]],$A$27:$B$47,2,FALSE),"")</f>
        <v/>
      </c>
      <c r="J57" s="4" t="str">
        <f>IFERROR(VLOOKUP(Tabla1[[#This Row],[nro]],$A$27:$D$47,4,FALSE),"")</f>
        <v/>
      </c>
      <c r="K57" s="41" t="str">
        <f>IFERROR(VLOOKUP(Tabla1[[#This Row],[nro]],Tabla3[],5,FALSE),"")</f>
        <v/>
      </c>
      <c r="L57" s="12"/>
      <c r="M57" s="57" t="str">
        <f ca="1">IF(Tabla1[[#This Row],[Fechas]]=$D$2,Tabla1[[#This Row],[nro]],"--")</f>
        <v>--</v>
      </c>
      <c r="N57" s="52"/>
    </row>
    <row r="58" spans="1:14" x14ac:dyDescent="0.3">
      <c r="A58" s="12"/>
      <c r="B58" s="12"/>
      <c r="C58" s="12"/>
      <c r="D58" s="12"/>
      <c r="E58" s="12"/>
      <c r="F58" s="20" t="str">
        <f ca="1">IF(Tabla1[[#This Row],[Fechas]]=$D$2,"F","")</f>
        <v/>
      </c>
      <c r="G58">
        <v>52</v>
      </c>
      <c r="H58" s="53">
        <f>IF(IFERROR(VLOOKUP(WORKDAY(H57,1),Feriados!B:C,2,FALSE),"")="",WORKDAY(H57,1),IF(IFERROR(VLOOKUP(WORKDAY(H57,2),Feriados!B:C,2,FALSE),"")="",WORKDAY(H57,2),IF(IFERROR(VLOOKUP(WORKDAY(H57,3),Feriados!B:C,2,FALSE),"")="",WORKDAY(H57,3),IF(IFERROR(VLOOKUP(WORKDAY(H57,4),Feriados!B:C,2,FALSE),"")="",WORKDAY(H57,5),"ERROR"))))</f>
        <v>45068</v>
      </c>
      <c r="I58" s="4" t="str">
        <f>IFERROR(VLOOKUP(Tabla1[[#This Row],[nro]],$A$27:$B$47,2,FALSE),"")</f>
        <v>Guia12</v>
      </c>
      <c r="J58" s="4" t="str">
        <f>IFERROR(VLOOKUP(Tabla1[[#This Row],[nro]],$A$27:$D$47,4,FALSE),"")</f>
        <v>Herencia</v>
      </c>
      <c r="K58" s="41" t="str">
        <f>IFERROR(VLOOKUP(Tabla1[[#This Row],[nro]],Tabla3[],5,FALSE),"")</f>
        <v>?</v>
      </c>
      <c r="L58" s="12"/>
      <c r="M58" s="57" t="str">
        <f ca="1">IF(Tabla1[[#This Row],[Fechas]]=$D$2,Tabla1[[#This Row],[nro]],"--")</f>
        <v>--</v>
      </c>
      <c r="N58" s="52"/>
    </row>
    <row r="59" spans="1:14" x14ac:dyDescent="0.3">
      <c r="A59" s="12"/>
      <c r="B59" s="12"/>
      <c r="C59" s="12"/>
      <c r="D59" s="12"/>
      <c r="E59" s="12"/>
      <c r="F59" s="20" t="str">
        <f ca="1">IF(Tabla1[[#This Row],[Fechas]]=$D$2,"F","")</f>
        <v/>
      </c>
      <c r="G59">
        <v>53</v>
      </c>
      <c r="H59" s="53">
        <f>IF(IFERROR(VLOOKUP(WORKDAY(H58,1),Feriados!B:C,2,FALSE),"")="",WORKDAY(H58,1),IF(IFERROR(VLOOKUP(WORKDAY(H58,2),Feriados!B:C,2,FALSE),"")="",WORKDAY(H58,2),IF(IFERROR(VLOOKUP(WORKDAY(H58,3),Feriados!B:C,2,FALSE),"")="",WORKDAY(H58,3),IF(IFERROR(VLOOKUP(WORKDAY(H58,4),Feriados!B:C,2,FALSE),"")="",WORKDAY(H58,5),"ERROR"))))</f>
        <v>45069</v>
      </c>
      <c r="I59" s="4" t="str">
        <f>IFERROR(VLOOKUP(Tabla1[[#This Row],[nro]],$A$27:$B$47,2,FALSE),"")</f>
        <v/>
      </c>
      <c r="J59" s="4" t="str">
        <f>IFERROR(VLOOKUP(Tabla1[[#This Row],[nro]],$A$27:$D$47,4,FALSE),"")</f>
        <v/>
      </c>
      <c r="K59" s="41" t="str">
        <f>IFERROR(VLOOKUP(Tabla1[[#This Row],[nro]],Tabla3[],5,FALSE),"")</f>
        <v/>
      </c>
      <c r="L59" s="12"/>
      <c r="M59" s="57" t="str">
        <f ca="1">IF(Tabla1[[#This Row],[Fechas]]=$D$2,Tabla1[[#This Row],[nro]],"--")</f>
        <v>--</v>
      </c>
      <c r="N59" s="52"/>
    </row>
    <row r="60" spans="1:14" x14ac:dyDescent="0.3">
      <c r="A60" s="12"/>
      <c r="B60" s="12"/>
      <c r="C60" s="12"/>
      <c r="D60" s="12"/>
      <c r="E60" s="12"/>
      <c r="F60" s="20" t="str">
        <f ca="1">IF(Tabla1[[#This Row],[Fechas]]=$D$2,"F","")</f>
        <v/>
      </c>
      <c r="G60">
        <v>54</v>
      </c>
      <c r="H60" s="53">
        <f>IF(IFERROR(VLOOKUP(WORKDAY(H59,1),Feriados!B:C,2,FALSE),"")="",WORKDAY(H59,1),IF(IFERROR(VLOOKUP(WORKDAY(H59,2),Feriados!B:C,2,FALSE),"")="",WORKDAY(H59,2),IF(IFERROR(VLOOKUP(WORKDAY(H59,3),Feriados!B:C,2,FALSE),"")="",WORKDAY(H59,3),IF(IFERROR(VLOOKUP(WORKDAY(H59,4),Feriados!B:C,2,FALSE),"")="",WORKDAY(H59,5),"ERROR"))))</f>
        <v>45070</v>
      </c>
      <c r="I60" s="4" t="str">
        <f>IFERROR(VLOOKUP(Tabla1[[#This Row],[nro]],$A$27:$B$47,2,FALSE),"")</f>
        <v/>
      </c>
      <c r="J60" s="4" t="str">
        <f>IFERROR(VLOOKUP(Tabla1[[#This Row],[nro]],$A$27:$D$47,4,FALSE),"")</f>
        <v/>
      </c>
      <c r="K60" s="41" t="str">
        <f>IFERROR(VLOOKUP(Tabla1[[#This Row],[nro]],Tabla3[],5,FALSE),"")</f>
        <v/>
      </c>
      <c r="L60" s="12"/>
      <c r="M60" s="57" t="str">
        <f ca="1">IF(Tabla1[[#This Row],[Fechas]]=$D$2,Tabla1[[#This Row],[nro]],"--")</f>
        <v>--</v>
      </c>
      <c r="N60" s="52"/>
    </row>
    <row r="61" spans="1:14" x14ac:dyDescent="0.3">
      <c r="A61" s="12"/>
      <c r="B61" s="12"/>
      <c r="C61" s="12"/>
      <c r="D61" s="12"/>
      <c r="E61" s="12"/>
      <c r="F61" s="20" t="str">
        <f ca="1">IF(Tabla1[[#This Row],[Fechas]]=$D$2,"F","")</f>
        <v/>
      </c>
      <c r="G61">
        <v>55</v>
      </c>
      <c r="H61" s="53">
        <f>IF(IFERROR(VLOOKUP(WORKDAY(H60,1),Feriados!B:C,2,FALSE),"")="",WORKDAY(H60,1),IF(IFERROR(VLOOKUP(WORKDAY(H60,2),Feriados!B:C,2,FALSE),"")="",WORKDAY(H60,2),IF(IFERROR(VLOOKUP(WORKDAY(H60,3),Feriados!B:C,2,FALSE),"")="",WORKDAY(H60,3),IF(IFERROR(VLOOKUP(WORKDAY(H60,4),Feriados!B:C,2,FALSE),"")="",WORKDAY(H60,5),"ERROR"))))</f>
        <v>45075</v>
      </c>
      <c r="I61" s="4" t="str">
        <f>IFERROR(VLOOKUP(Tabla1[[#This Row],[nro]],$A$27:$B$47,2,FALSE),"")</f>
        <v/>
      </c>
      <c r="J61" s="4" t="str">
        <f>IFERROR(VLOOKUP(Tabla1[[#This Row],[nro]],$A$27:$D$47,4,FALSE),"")</f>
        <v/>
      </c>
      <c r="K61" s="41" t="str">
        <f>IFERROR(VLOOKUP(Tabla1[[#This Row],[nro]],Tabla3[],5,FALSE),"")</f>
        <v/>
      </c>
      <c r="L61" s="12"/>
      <c r="M61" s="57" t="str">
        <f ca="1">IF(Tabla1[[#This Row],[Fechas]]=$D$2,Tabla1[[#This Row],[nro]],"--")</f>
        <v>--</v>
      </c>
      <c r="N61" s="52"/>
    </row>
    <row r="62" spans="1:14" x14ac:dyDescent="0.3">
      <c r="A62" s="12"/>
      <c r="B62" s="12"/>
      <c r="C62" s="12"/>
      <c r="D62" s="12"/>
      <c r="E62" s="12"/>
      <c r="F62" s="20" t="str">
        <f ca="1">IF(Tabla1[[#This Row],[Fechas]]=$D$2,"F","")</f>
        <v/>
      </c>
      <c r="G62">
        <v>56</v>
      </c>
      <c r="H62" s="53">
        <f>IF(IFERROR(VLOOKUP(WORKDAY(H61,1),Feriados!B:C,2,FALSE),"")="",WORKDAY(H61,1),IF(IFERROR(VLOOKUP(WORKDAY(H61,2),Feriados!B:C,2,FALSE),"")="",WORKDAY(H61,2),IF(IFERROR(VLOOKUP(WORKDAY(H61,3),Feriados!B:C,2,FALSE),"")="",WORKDAY(H61,3),IF(IFERROR(VLOOKUP(WORKDAY(H61,4),Feriados!B:C,2,FALSE),"")="",WORKDAY(H61,5),"ERROR"))))</f>
        <v>45076</v>
      </c>
      <c r="I62" s="4" t="str">
        <f>IFERROR(VLOOKUP(Tabla1[[#This Row],[nro]],$A$27:$B$47,2,FALSE),"")</f>
        <v/>
      </c>
      <c r="J62" s="4" t="str">
        <f>IFERROR(VLOOKUP(Tabla1[[#This Row],[nro]],$A$27:$D$47,4,FALSE),"")</f>
        <v/>
      </c>
      <c r="K62" s="41" t="str">
        <f>IFERROR(VLOOKUP(Tabla1[[#This Row],[nro]],Tabla3[],5,FALSE),"")</f>
        <v/>
      </c>
      <c r="L62" s="12"/>
      <c r="M62" s="57" t="str">
        <f ca="1">IF(Tabla1[[#This Row],[Fechas]]=$D$2,Tabla1[[#This Row],[nro]],"--")</f>
        <v>--</v>
      </c>
      <c r="N62" s="52"/>
    </row>
    <row r="63" spans="1:14" x14ac:dyDescent="0.3">
      <c r="A63" s="12"/>
      <c r="B63" s="12"/>
      <c r="C63" s="12"/>
      <c r="D63" s="12"/>
      <c r="E63" s="12"/>
      <c r="F63" s="20" t="str">
        <f ca="1">IF(Tabla1[[#This Row],[Fechas]]=$D$2,"F","")</f>
        <v/>
      </c>
      <c r="G63">
        <v>57</v>
      </c>
      <c r="H63" s="53">
        <f>IF(IFERROR(VLOOKUP(WORKDAY(H62,1),Feriados!B:C,2,FALSE),"")="",WORKDAY(H62,1),IF(IFERROR(VLOOKUP(WORKDAY(H62,2),Feriados!B:C,2,FALSE),"")="",WORKDAY(H62,2),IF(IFERROR(VLOOKUP(WORKDAY(H62,3),Feriados!B:C,2,FALSE),"")="",WORKDAY(H62,3),IF(IFERROR(VLOOKUP(WORKDAY(H62,4),Feriados!B:C,2,FALSE),"")="",WORKDAY(H62,5),"ERROR"))))</f>
        <v>45077</v>
      </c>
      <c r="I63" s="4" t="str">
        <f>IFERROR(VLOOKUP(Tabla1[[#This Row],[nro]],$A$27:$B$47,2,FALSE),"")</f>
        <v/>
      </c>
      <c r="J63" s="4" t="str">
        <f>IFERROR(VLOOKUP(Tabla1[[#This Row],[nro]],$A$27:$D$47,4,FALSE),"")</f>
        <v/>
      </c>
      <c r="K63" s="41" t="str">
        <f>IFERROR(VLOOKUP(Tabla1[[#This Row],[nro]],Tabla3[],5,FALSE),"")</f>
        <v/>
      </c>
      <c r="L63" s="12"/>
      <c r="M63" s="57" t="str">
        <f ca="1">IF(Tabla1[[#This Row],[Fechas]]=$D$2,Tabla1[[#This Row],[nro]],"--")</f>
        <v>--</v>
      </c>
      <c r="N63" s="52"/>
    </row>
    <row r="64" spans="1:14" x14ac:dyDescent="0.3">
      <c r="A64" s="12"/>
      <c r="B64" s="12"/>
      <c r="C64" s="12"/>
      <c r="D64" s="12"/>
      <c r="E64" s="12"/>
      <c r="F64" s="20" t="str">
        <f ca="1">IF(Tabla1[[#This Row],[Fechas]]=$D$2,"F","")</f>
        <v/>
      </c>
      <c r="G64">
        <v>58</v>
      </c>
      <c r="H64" s="53">
        <f>IF(IFERROR(VLOOKUP(WORKDAY(H63,1),Feriados!B:C,2,FALSE),"")="",WORKDAY(H63,1),IF(IFERROR(VLOOKUP(WORKDAY(H63,2),Feriados!B:C,2,FALSE),"")="",WORKDAY(H63,2),IF(IFERROR(VLOOKUP(WORKDAY(H63,3),Feriados!B:C,2,FALSE),"")="",WORKDAY(H63,3),IF(IFERROR(VLOOKUP(WORKDAY(H63,4),Feriados!B:C,2,FALSE),"")="",WORKDAY(H63,5),"ERROR"))))</f>
        <v>45078</v>
      </c>
      <c r="I64" s="4" t="str">
        <f>IFERROR(VLOOKUP(Tabla1[[#This Row],[nro]],$A$27:$B$47,2,FALSE),"")</f>
        <v/>
      </c>
      <c r="J64" s="4" t="str">
        <f>IFERROR(VLOOKUP(Tabla1[[#This Row],[nro]],$A$27:$D$47,4,FALSE),"")</f>
        <v/>
      </c>
      <c r="K64" s="41" t="str">
        <f>IFERROR(VLOOKUP(Tabla1[[#This Row],[nro]],Tabla3[],5,FALSE),"")</f>
        <v/>
      </c>
      <c r="L64" s="12"/>
      <c r="M64" s="57" t="str">
        <f ca="1">IF(Tabla1[[#This Row],[Fechas]]=$D$2,Tabla1[[#This Row],[nro]],"--")</f>
        <v>--</v>
      </c>
      <c r="N64" s="52"/>
    </row>
    <row r="65" spans="1:14" x14ac:dyDescent="0.3">
      <c r="A65" s="12"/>
      <c r="B65" s="12"/>
      <c r="C65" s="12"/>
      <c r="D65" s="12"/>
      <c r="E65" s="12"/>
      <c r="F65" s="20" t="str">
        <f ca="1">IF(Tabla1[[#This Row],[Fechas]]=$D$2,"F","")</f>
        <v/>
      </c>
      <c r="G65">
        <v>59</v>
      </c>
      <c r="H65" s="53">
        <f>IF(IFERROR(VLOOKUP(WORKDAY(H64,1),Feriados!B:C,2,FALSE),"")="",WORKDAY(H64,1),IF(IFERROR(VLOOKUP(WORKDAY(H64,2),Feriados!B:C,2,FALSE),"")="",WORKDAY(H64,2),IF(IFERROR(VLOOKUP(WORKDAY(H64,3),Feriados!B:C,2,FALSE),"")="",WORKDAY(H64,3),IF(IFERROR(VLOOKUP(WORKDAY(H64,4),Feriados!B:C,2,FALSE),"")="",WORKDAY(H64,5),"ERROR"))))</f>
        <v>45079</v>
      </c>
      <c r="I65" s="4" t="str">
        <f>IFERROR(VLOOKUP(Tabla1[[#This Row],[nro]],$A$27:$B$47,2,FALSE),"")</f>
        <v/>
      </c>
      <c r="J65" s="4" t="str">
        <f>IFERROR(VLOOKUP(Tabla1[[#This Row],[nro]],$A$27:$D$47,4,FALSE),"")</f>
        <v/>
      </c>
      <c r="K65" s="41" t="str">
        <f>IFERROR(VLOOKUP(Tabla1[[#This Row],[nro]],Tabla3[],5,FALSE),"")</f>
        <v/>
      </c>
      <c r="L65" s="12"/>
      <c r="M65" s="57" t="str">
        <f ca="1">IF(Tabla1[[#This Row],[Fechas]]=$D$2,Tabla1[[#This Row],[nro]],"--")</f>
        <v>--</v>
      </c>
      <c r="N65" s="52"/>
    </row>
    <row r="66" spans="1:14" x14ac:dyDescent="0.3">
      <c r="A66" s="12"/>
      <c r="B66" s="12"/>
      <c r="C66" s="12"/>
      <c r="D66" s="12"/>
      <c r="E66" s="12"/>
      <c r="F66" s="20" t="str">
        <f ca="1">IF(Tabla1[[#This Row],[Fechas]]=$D$2,"F","")</f>
        <v/>
      </c>
      <c r="G66">
        <v>60</v>
      </c>
      <c r="H66" s="53">
        <f>IF(IFERROR(VLOOKUP(WORKDAY(H65,1),Feriados!B:C,2,FALSE),"")="",WORKDAY(H65,1),IF(IFERROR(VLOOKUP(WORKDAY(H65,2),Feriados!B:C,2,FALSE),"")="",WORKDAY(H65,2),IF(IFERROR(VLOOKUP(WORKDAY(H65,3),Feriados!B:C,2,FALSE),"")="",WORKDAY(H65,3),IF(IFERROR(VLOOKUP(WORKDAY(H65,4),Feriados!B:C,2,FALSE),"")="",WORKDAY(H65,5),"ERROR"))))</f>
        <v>45082</v>
      </c>
      <c r="I66" s="4" t="str">
        <f>IFERROR(VLOOKUP(Tabla1[[#This Row],[nro]],$A$27:$B$47,2,FALSE),"")</f>
        <v/>
      </c>
      <c r="J66" s="4" t="str">
        <f>IFERROR(VLOOKUP(Tabla1[[#This Row],[nro]],$A$27:$D$47,4,FALSE),"")</f>
        <v/>
      </c>
      <c r="K66" s="41" t="str">
        <f>IFERROR(VLOOKUP(Tabla1[[#This Row],[nro]],Tabla3[],5,FALSE),"")</f>
        <v/>
      </c>
      <c r="L66" s="12"/>
      <c r="M66" s="57" t="str">
        <f ca="1">IF(Tabla1[[#This Row],[Fechas]]=$D$2,Tabla1[[#This Row],[nro]],"--")</f>
        <v>--</v>
      </c>
      <c r="N66" s="52"/>
    </row>
    <row r="67" spans="1:14" x14ac:dyDescent="0.3">
      <c r="A67" s="12"/>
      <c r="B67" s="12"/>
      <c r="C67" s="12"/>
      <c r="D67" s="12"/>
      <c r="E67" s="12"/>
      <c r="F67" s="20" t="str">
        <f ca="1">IF(Tabla1[[#This Row],[Fechas]]=$D$2,"F","")</f>
        <v/>
      </c>
      <c r="G67">
        <v>61</v>
      </c>
      <c r="H67" s="53">
        <f>IF(IFERROR(VLOOKUP(WORKDAY(H66,1),Feriados!B:C,2,FALSE),"")="",WORKDAY(H66,1),IF(IFERROR(VLOOKUP(WORKDAY(H66,2),Feriados!B:C,2,FALSE),"")="",WORKDAY(H66,2),IF(IFERROR(VLOOKUP(WORKDAY(H66,3),Feriados!B:C,2,FALSE),"")="",WORKDAY(H66,3),IF(IFERROR(VLOOKUP(WORKDAY(H66,4),Feriados!B:C,2,FALSE),"")="",WORKDAY(H66,5),"ERROR"))))</f>
        <v>45083</v>
      </c>
      <c r="I67" s="4" t="str">
        <f>IFERROR(VLOOKUP(Tabla1[[#This Row],[nro]],$A$27:$B$47,2,FALSE),"")</f>
        <v>Guia13</v>
      </c>
      <c r="J67" s="4" t="str">
        <f>IFERROR(VLOOKUP(Tabla1[[#This Row],[nro]],$A$27:$D$47,4,FALSE),"")</f>
        <v>Manejo de Excepciones</v>
      </c>
      <c r="K67" s="41" t="str">
        <f>IFERROR(VLOOKUP(Tabla1[[#This Row],[nro]],Tabla3[],5,FALSE),"")</f>
        <v>?</v>
      </c>
      <c r="L67" s="12"/>
      <c r="M67" s="57" t="str">
        <f ca="1">IF(Tabla1[[#This Row],[Fechas]]=$D$2,Tabla1[[#This Row],[nro]],"--")</f>
        <v>--</v>
      </c>
      <c r="N67" s="52"/>
    </row>
    <row r="68" spans="1:14" x14ac:dyDescent="0.3">
      <c r="A68" s="12"/>
      <c r="B68" s="12"/>
      <c r="C68" s="12"/>
      <c r="D68" s="12"/>
      <c r="E68" s="12"/>
      <c r="F68" s="20" t="str">
        <f ca="1">IF(Tabla1[[#This Row],[Fechas]]=$D$2,"F","")</f>
        <v/>
      </c>
      <c r="G68">
        <v>62</v>
      </c>
      <c r="H68" s="53">
        <f>IF(IFERROR(VLOOKUP(WORKDAY(H67,1),Feriados!B:C,2,FALSE),"")="",WORKDAY(H67,1),IF(IFERROR(VLOOKUP(WORKDAY(H67,2),Feriados!B:C,2,FALSE),"")="",WORKDAY(H67,2),IF(IFERROR(VLOOKUP(WORKDAY(H67,3),Feriados!B:C,2,FALSE),"")="",WORKDAY(H67,3),IF(IFERROR(VLOOKUP(WORKDAY(H67,4),Feriados!B:C,2,FALSE),"")="",WORKDAY(H67,5),"ERROR"))))</f>
        <v>45084</v>
      </c>
      <c r="I68" s="4" t="str">
        <f>IFERROR(VLOOKUP(Tabla1[[#This Row],[nro]],$A$27:$B$47,2,FALSE),"")</f>
        <v/>
      </c>
      <c r="J68" s="4" t="str">
        <f>IFERROR(VLOOKUP(Tabla1[[#This Row],[nro]],$A$27:$D$47,4,FALSE),"")</f>
        <v/>
      </c>
      <c r="K68" s="41" t="str">
        <f>IFERROR(VLOOKUP(Tabla1[[#This Row],[nro]],Tabla3[],5,FALSE),"")</f>
        <v/>
      </c>
      <c r="L68" s="12"/>
      <c r="M68" s="57" t="str">
        <f ca="1">IF(Tabla1[[#This Row],[Fechas]]=$D$2,Tabla1[[#This Row],[nro]],"--")</f>
        <v>--</v>
      </c>
      <c r="N68" s="52"/>
    </row>
    <row r="69" spans="1:14" x14ac:dyDescent="0.3">
      <c r="A69" s="12"/>
      <c r="B69" s="12"/>
      <c r="C69" s="12"/>
      <c r="D69" s="12"/>
      <c r="E69" s="12"/>
      <c r="F69" s="20" t="str">
        <f ca="1">IF(Tabla1[[#This Row],[Fechas]]=$D$2,"F","")</f>
        <v/>
      </c>
      <c r="G69">
        <v>63</v>
      </c>
      <c r="H69" s="53">
        <f>IF(IFERROR(VLOOKUP(WORKDAY(H68,1),Feriados!B:C,2,FALSE),"")="",WORKDAY(H68,1),IF(IFERROR(VLOOKUP(WORKDAY(H68,2),Feriados!B:C,2,FALSE),"")="",WORKDAY(H68,2),IF(IFERROR(VLOOKUP(WORKDAY(H68,3),Feriados!B:C,2,FALSE),"")="",WORKDAY(H68,3),IF(IFERROR(VLOOKUP(WORKDAY(H68,4),Feriados!B:C,2,FALSE),"")="",WORKDAY(H68,5),"ERROR"))))</f>
        <v>45085</v>
      </c>
      <c r="I69" s="4" t="str">
        <f>IFERROR(VLOOKUP(Tabla1[[#This Row],[nro]],$A$27:$B$47,2,FALSE),"")</f>
        <v/>
      </c>
      <c r="J69" s="4" t="str">
        <f>IFERROR(VLOOKUP(Tabla1[[#This Row],[nro]],$A$27:$D$47,4,FALSE),"")</f>
        <v/>
      </c>
      <c r="K69" s="41" t="str">
        <f>IFERROR(VLOOKUP(Tabla1[[#This Row],[nro]],Tabla3[],5,FALSE),"")</f>
        <v/>
      </c>
      <c r="L69" s="12"/>
      <c r="M69" s="57" t="str">
        <f ca="1">IF(Tabla1[[#This Row],[Fechas]]=$D$2,Tabla1[[#This Row],[nro]],"--")</f>
        <v>--</v>
      </c>
      <c r="N69" s="52"/>
    </row>
    <row r="70" spans="1:14" x14ac:dyDescent="0.3">
      <c r="A70" s="12"/>
      <c r="B70" s="12"/>
      <c r="C70" s="12"/>
      <c r="D70" s="12"/>
      <c r="E70" s="12"/>
      <c r="F70" s="20" t="str">
        <f ca="1">IF(Tabla1[[#This Row],[Fechas]]=$D$2,"F","")</f>
        <v/>
      </c>
      <c r="G70">
        <v>64</v>
      </c>
      <c r="H70" s="53">
        <f>IF(IFERROR(VLOOKUP(WORKDAY(H69,1),Feriados!B:C,2,FALSE),"")="",WORKDAY(H69,1),IF(IFERROR(VLOOKUP(WORKDAY(H69,2),Feriados!B:C,2,FALSE),"")="",WORKDAY(H69,2),IF(IFERROR(VLOOKUP(WORKDAY(H69,3),Feriados!B:C,2,FALSE),"")="",WORKDAY(H69,3),IF(IFERROR(VLOOKUP(WORKDAY(H69,4),Feriados!B:C,2,FALSE),"")="",WORKDAY(H69,5),"ERROR"))))</f>
        <v>45086</v>
      </c>
      <c r="I70" s="4" t="str">
        <f>IFERROR(VLOOKUP(Tabla1[[#This Row],[nro]],$A$27:$B$47,2,FALSE),"")</f>
        <v>Guia14</v>
      </c>
      <c r="J70" s="4" t="str">
        <f>IFERROR(VLOOKUP(Tabla1[[#This Row],[nro]],$A$27:$D$47,4,FALSE),"")</f>
        <v>Base de datos MySQL</v>
      </c>
      <c r="K70" s="41" t="str">
        <f>IFERROR(VLOOKUP(Tabla1[[#This Row],[nro]],Tabla3[],5,FALSE),"")</f>
        <v>?</v>
      </c>
      <c r="L70" s="12"/>
      <c r="M70" s="57" t="str">
        <f ca="1">IF(Tabla1[[#This Row],[Fechas]]=$D$2,Tabla1[[#This Row],[nro]],"--")</f>
        <v>--</v>
      </c>
      <c r="N70" s="52"/>
    </row>
    <row r="71" spans="1:14" x14ac:dyDescent="0.3">
      <c r="A71" s="12"/>
      <c r="B71" s="12"/>
      <c r="C71" s="12"/>
      <c r="D71" s="12"/>
      <c r="E71" s="12"/>
      <c r="F71" s="20" t="str">
        <f ca="1">IF(Tabla1[[#This Row],[Fechas]]=$D$2,"F","")</f>
        <v/>
      </c>
      <c r="G71">
        <v>65</v>
      </c>
      <c r="H71" s="53">
        <f>IF(IFERROR(VLOOKUP(WORKDAY(H70,1),Feriados!B:C,2,FALSE),"")="",WORKDAY(H70,1),IF(IFERROR(VLOOKUP(WORKDAY(H70,2),Feriados!B:C,2,FALSE),"")="",WORKDAY(H70,2),IF(IFERROR(VLOOKUP(WORKDAY(H70,3),Feriados!B:C,2,FALSE),"")="",WORKDAY(H70,3),IF(IFERROR(VLOOKUP(WORKDAY(H70,4),Feriados!B:C,2,FALSE),"")="",WORKDAY(H70,5),"ERROR"))))</f>
        <v>45089</v>
      </c>
      <c r="I71" s="4" t="str">
        <f>IFERROR(VLOOKUP(Tabla1[[#This Row],[nro]],$A$27:$B$47,2,FALSE),"")</f>
        <v/>
      </c>
      <c r="J71" s="4" t="str">
        <f>IFERROR(VLOOKUP(Tabla1[[#This Row],[nro]],$A$27:$D$47,4,FALSE),"")</f>
        <v/>
      </c>
      <c r="K71" s="41" t="str">
        <f>IFERROR(VLOOKUP(Tabla1[[#This Row],[nro]],Tabla3[],5,FALSE),"")</f>
        <v/>
      </c>
      <c r="L71" s="12"/>
      <c r="M71" s="57" t="str">
        <f ca="1">IF(Tabla1[[#This Row],[Fechas]]=$D$2,Tabla1[[#This Row],[nro]],"--")</f>
        <v>--</v>
      </c>
      <c r="N71" s="52"/>
    </row>
    <row r="72" spans="1:14" x14ac:dyDescent="0.3">
      <c r="A72" s="12"/>
      <c r="B72" s="12"/>
      <c r="C72" s="12"/>
      <c r="D72" s="12"/>
      <c r="E72" s="12"/>
      <c r="F72" s="20" t="str">
        <f ca="1">IF(Tabla1[[#This Row],[Fechas]]=$D$2,"F","")</f>
        <v/>
      </c>
      <c r="G72">
        <v>66</v>
      </c>
      <c r="H72" s="53">
        <f>IF(IFERROR(VLOOKUP(WORKDAY(H71,1),Feriados!B:C,2,FALSE),"")="",WORKDAY(H71,1),IF(IFERROR(VLOOKUP(WORKDAY(H71,2),Feriados!B:C,2,FALSE),"")="",WORKDAY(H71,2),IF(IFERROR(VLOOKUP(WORKDAY(H71,3),Feriados!B:C,2,FALSE),"")="",WORKDAY(H71,3),IF(IFERROR(VLOOKUP(WORKDAY(H71,4),Feriados!B:C,2,FALSE),"")="",WORKDAY(H71,5),"ERROR"))))</f>
        <v>45090</v>
      </c>
      <c r="I72" s="4" t="str">
        <f>IFERROR(VLOOKUP(Tabla1[[#This Row],[nro]],$A$27:$B$47,2,FALSE),"")</f>
        <v/>
      </c>
      <c r="J72" s="4" t="str">
        <f>IFERROR(VLOOKUP(Tabla1[[#This Row],[nro]],$A$27:$D$47,4,FALSE),"")</f>
        <v/>
      </c>
      <c r="K72" s="41" t="str">
        <f>IFERROR(VLOOKUP(Tabla1[[#This Row],[nro]],Tabla3[],5,FALSE),"")</f>
        <v/>
      </c>
      <c r="L72" s="12"/>
      <c r="M72" s="57" t="str">
        <f ca="1">IF(Tabla1[[#This Row],[Fechas]]=$D$2,Tabla1[[#This Row],[nro]],"--")</f>
        <v>--</v>
      </c>
      <c r="N72" s="52"/>
    </row>
    <row r="73" spans="1:14" x14ac:dyDescent="0.3">
      <c r="A73" s="12"/>
      <c r="B73" s="12"/>
      <c r="C73" s="12"/>
      <c r="D73" s="12"/>
      <c r="E73" s="12"/>
      <c r="F73" s="20" t="str">
        <f ca="1">IF(Tabla1[[#This Row],[Fechas]]=$D$2,"F","")</f>
        <v/>
      </c>
      <c r="G73">
        <v>67</v>
      </c>
      <c r="H73" s="53">
        <f>IF(IFERROR(VLOOKUP(WORKDAY(H72,1),Feriados!B:C,2,FALSE),"")="",WORKDAY(H72,1),IF(IFERROR(VLOOKUP(WORKDAY(H72,2),Feriados!B:C,2,FALSE),"")="",WORKDAY(H72,2),IF(IFERROR(VLOOKUP(WORKDAY(H72,3),Feriados!B:C,2,FALSE),"")="",WORKDAY(H72,3),IF(IFERROR(VLOOKUP(WORKDAY(H72,4),Feriados!B:C,2,FALSE),"")="",WORKDAY(H72,5),"ERROR"))))</f>
        <v>45091</v>
      </c>
      <c r="I73" s="4" t="str">
        <f>IFERROR(VLOOKUP(Tabla1[[#This Row],[nro]],$A$27:$B$47,2,FALSE),"")</f>
        <v/>
      </c>
      <c r="J73" s="4" t="str">
        <f>IFERROR(VLOOKUP(Tabla1[[#This Row],[nro]],$A$27:$D$47,4,FALSE),"")</f>
        <v/>
      </c>
      <c r="K73" s="41" t="str">
        <f>IFERROR(VLOOKUP(Tabla1[[#This Row],[nro]],Tabla3[],5,FALSE),"")</f>
        <v/>
      </c>
      <c r="L73" s="12"/>
      <c r="M73" s="57" t="str">
        <f ca="1">IF(Tabla1[[#This Row],[Fechas]]=$D$2,Tabla1[[#This Row],[nro]],"--")</f>
        <v>--</v>
      </c>
      <c r="N73" s="52"/>
    </row>
    <row r="74" spans="1:14" x14ac:dyDescent="0.3">
      <c r="A74" s="12"/>
      <c r="B74" s="12"/>
      <c r="C74" s="12"/>
      <c r="D74" s="12"/>
      <c r="E74" s="12"/>
      <c r="F74" s="20" t="str">
        <f ca="1">IF(Tabla1[[#This Row],[Fechas]]=$D$2,"F","")</f>
        <v/>
      </c>
      <c r="G74">
        <v>68</v>
      </c>
      <c r="H74" s="53">
        <f>IF(IFERROR(VLOOKUP(WORKDAY(H73,1),Feriados!B:C,2,FALSE),"")="",WORKDAY(H73,1),IF(IFERROR(VLOOKUP(WORKDAY(H73,2),Feriados!B:C,2,FALSE),"")="",WORKDAY(H73,2),IF(IFERROR(VLOOKUP(WORKDAY(H73,3),Feriados!B:C,2,FALSE),"")="",WORKDAY(H73,3),IF(IFERROR(VLOOKUP(WORKDAY(H73,4),Feriados!B:C,2,FALSE),"")="",WORKDAY(H73,5),"ERROR"))))</f>
        <v>45092</v>
      </c>
      <c r="I74" s="4" t="str">
        <f>IFERROR(VLOOKUP(Tabla1[[#This Row],[nro]],$A$27:$B$47,2,FALSE),"")</f>
        <v/>
      </c>
      <c r="J74" s="4" t="str">
        <f>IFERROR(VLOOKUP(Tabla1[[#This Row],[nro]],$A$27:$D$47,4,FALSE),"")</f>
        <v/>
      </c>
      <c r="K74" s="41" t="str">
        <f>IFERROR(VLOOKUP(Tabla1[[#This Row],[nro]],Tabla3[],5,FALSE),"")</f>
        <v/>
      </c>
      <c r="L74" s="12"/>
      <c r="M74" s="57" t="str">
        <f ca="1">IF(Tabla1[[#This Row],[Fechas]]=$D$2,Tabla1[[#This Row],[nro]],"--")</f>
        <v>--</v>
      </c>
      <c r="N74" s="52"/>
    </row>
    <row r="75" spans="1:14" x14ac:dyDescent="0.3">
      <c r="A75" s="12"/>
      <c r="B75" s="12"/>
      <c r="C75" s="12"/>
      <c r="D75" s="12"/>
      <c r="E75" s="12"/>
      <c r="F75" s="20" t="str">
        <f ca="1">IF(Tabla1[[#This Row],[Fechas]]=$D$2,"F","")</f>
        <v/>
      </c>
      <c r="G75">
        <v>69</v>
      </c>
      <c r="H75" s="53">
        <f>IF(IFERROR(VLOOKUP(WORKDAY(H74,1),Feriados!B:C,2,FALSE),"")="",WORKDAY(H74,1),IF(IFERROR(VLOOKUP(WORKDAY(H74,2),Feriados!B:C,2,FALSE),"")="",WORKDAY(H74,2),IF(IFERROR(VLOOKUP(WORKDAY(H74,3),Feriados!B:C,2,FALSE),"")="",WORKDAY(H74,3),IF(IFERROR(VLOOKUP(WORKDAY(H74,4),Feriados!B:C,2,FALSE),"")="",WORKDAY(H74,5),"ERROR"))))</f>
        <v>45093</v>
      </c>
      <c r="I75" s="4" t="str">
        <f>IFERROR(VLOOKUP(Tabla1[[#This Row],[nro]],$A$27:$B$47,2,FALSE),"")</f>
        <v/>
      </c>
      <c r="J75" s="4" t="str">
        <f>IFERROR(VLOOKUP(Tabla1[[#This Row],[nro]],$A$27:$D$47,4,FALSE),"")</f>
        <v/>
      </c>
      <c r="K75" s="41" t="str">
        <f>IFERROR(VLOOKUP(Tabla1[[#This Row],[nro]],Tabla3[],5,FALSE),"")</f>
        <v/>
      </c>
      <c r="L75" s="12"/>
      <c r="M75" s="57" t="str">
        <f ca="1">IF(Tabla1[[#This Row],[Fechas]]=$D$2,Tabla1[[#This Row],[nro]],"--")</f>
        <v>--</v>
      </c>
      <c r="N75" s="52"/>
    </row>
    <row r="76" spans="1:14" x14ac:dyDescent="0.3">
      <c r="A76" s="12"/>
      <c r="B76" s="12"/>
      <c r="C76" s="12"/>
      <c r="D76" s="12"/>
      <c r="E76" s="12"/>
      <c r="F76" s="20" t="str">
        <f ca="1">IF(Tabla1[[#This Row],[Fechas]]=$D$2,"F","")</f>
        <v/>
      </c>
      <c r="G76">
        <v>70</v>
      </c>
      <c r="H76" s="53">
        <f>IF(IFERROR(VLOOKUP(WORKDAY(H75,1),Feriados!B:C,2,FALSE),"")="",WORKDAY(H75,1),IF(IFERROR(VLOOKUP(WORKDAY(H75,2),Feriados!B:C,2,FALSE),"")="",WORKDAY(H75,2),IF(IFERROR(VLOOKUP(WORKDAY(H75,3),Feriados!B:C,2,FALSE),"")="",WORKDAY(H75,3),IF(IFERROR(VLOOKUP(WORKDAY(H75,4),Feriados!B:C,2,FALSE),"")="",WORKDAY(H75,5),"ERROR"))))</f>
        <v>45098</v>
      </c>
      <c r="I76" s="4" t="str">
        <f>IFERROR(VLOOKUP(Tabla1[[#This Row],[nro]],$A$27:$B$47,2,FALSE),"")</f>
        <v/>
      </c>
      <c r="J76" s="4" t="str">
        <f>IFERROR(VLOOKUP(Tabla1[[#This Row],[nro]],$A$27:$D$47,4,FALSE),"")</f>
        <v/>
      </c>
      <c r="K76" s="41" t="str">
        <f>IFERROR(VLOOKUP(Tabla1[[#This Row],[nro]],Tabla3[],5,FALSE),"")</f>
        <v/>
      </c>
      <c r="L76" s="12"/>
      <c r="M76" s="57" t="str">
        <f ca="1">IF(Tabla1[[#This Row],[Fechas]]=$D$2,Tabla1[[#This Row],[nro]],"--")</f>
        <v>--</v>
      </c>
      <c r="N76" s="52"/>
    </row>
    <row r="77" spans="1:14" x14ac:dyDescent="0.3">
      <c r="A77" s="12"/>
      <c r="B77" s="12"/>
      <c r="C77" s="12"/>
      <c r="D77" s="12"/>
      <c r="E77" s="12"/>
      <c r="F77" s="20" t="str">
        <f ca="1">IF(Tabla1[[#This Row],[Fechas]]=$D$2,"F","")</f>
        <v/>
      </c>
      <c r="G77">
        <v>71</v>
      </c>
      <c r="H77" s="53">
        <f>IF(IFERROR(VLOOKUP(WORKDAY(H76,1),Feriados!B:C,2,FALSE),"")="",WORKDAY(H76,1),IF(IFERROR(VLOOKUP(WORKDAY(H76,2),Feriados!B:C,2,FALSE),"")="",WORKDAY(H76,2),IF(IFERROR(VLOOKUP(WORKDAY(H76,3),Feriados!B:C,2,FALSE),"")="",WORKDAY(H76,3),IF(IFERROR(VLOOKUP(WORKDAY(H76,4),Feriados!B:C,2,FALSE),"")="",WORKDAY(H76,5),"ERROR"))))</f>
        <v>45099</v>
      </c>
      <c r="I77" s="4" t="str">
        <f>IFERROR(VLOOKUP(Tabla1[[#This Row],[nro]],$A$27:$B$47,2,FALSE),"")</f>
        <v/>
      </c>
      <c r="J77" s="4" t="str">
        <f>IFERROR(VLOOKUP(Tabla1[[#This Row],[nro]],$A$27:$D$47,4,FALSE),"")</f>
        <v/>
      </c>
      <c r="K77" s="41" t="str">
        <f>IFERROR(VLOOKUP(Tabla1[[#This Row],[nro]],Tabla3[],5,FALSE),"")</f>
        <v/>
      </c>
      <c r="L77" s="12"/>
      <c r="M77" s="57" t="str">
        <f ca="1">IF(Tabla1[[#This Row],[Fechas]]=$D$2,Tabla1[[#This Row],[nro]],"--")</f>
        <v>--</v>
      </c>
      <c r="N77" s="52"/>
    </row>
    <row r="78" spans="1:14" x14ac:dyDescent="0.3">
      <c r="A78" s="12"/>
      <c r="B78" s="12"/>
      <c r="C78" s="12"/>
      <c r="D78" s="12"/>
      <c r="E78" s="12"/>
      <c r="F78" s="20" t="str">
        <f ca="1">IF(Tabla1[[#This Row],[Fechas]]=$D$2,"F","")</f>
        <v/>
      </c>
      <c r="G78">
        <v>72</v>
      </c>
      <c r="H78" s="53">
        <f>IF(IFERROR(VLOOKUP(WORKDAY(H77,1),Feriados!B:C,2,FALSE),"")="",WORKDAY(H77,1),IF(IFERROR(VLOOKUP(WORKDAY(H77,2),Feriados!B:C,2,FALSE),"")="",WORKDAY(H77,2),IF(IFERROR(VLOOKUP(WORKDAY(H77,3),Feriados!B:C,2,FALSE),"")="",WORKDAY(H77,3),IF(IFERROR(VLOOKUP(WORKDAY(H77,4),Feriados!B:C,2,FALSE),"")="",WORKDAY(H77,5),"ERROR"))))</f>
        <v>45100</v>
      </c>
      <c r="I78" s="4" t="str">
        <f>IFERROR(VLOOKUP(Tabla1[[#This Row],[nro]],$A$27:$B$47,2,FALSE),"")</f>
        <v/>
      </c>
      <c r="J78" s="4" t="str">
        <f>IFERROR(VLOOKUP(Tabla1[[#This Row],[nro]],$A$27:$D$47,4,FALSE),"")</f>
        <v/>
      </c>
      <c r="K78" s="41" t="str">
        <f>IFERROR(VLOOKUP(Tabla1[[#This Row],[nro]],Tabla3[],5,FALSE),"")</f>
        <v/>
      </c>
      <c r="L78" s="12"/>
      <c r="M78" s="57" t="str">
        <f ca="1">IF(Tabla1[[#This Row],[Fechas]]=$D$2,Tabla1[[#This Row],[nro]],"--")</f>
        <v>--</v>
      </c>
      <c r="N78" s="52"/>
    </row>
    <row r="79" spans="1:14" x14ac:dyDescent="0.3">
      <c r="A79" s="12"/>
      <c r="B79" s="12"/>
      <c r="C79" s="12"/>
      <c r="D79" s="12"/>
      <c r="E79" s="12"/>
      <c r="F79" s="20" t="str">
        <f ca="1">IF(Tabla1[[#This Row],[Fechas]]=$D$2,"F","")</f>
        <v/>
      </c>
      <c r="G79">
        <v>73</v>
      </c>
      <c r="H79" s="53">
        <f>IF(IFERROR(VLOOKUP(WORKDAY(H78,1),Feriados!B:C,2,FALSE),"")="",WORKDAY(H78,1),IF(IFERROR(VLOOKUP(WORKDAY(H78,2),Feriados!B:C,2,FALSE),"")="",WORKDAY(H78,2),IF(IFERROR(VLOOKUP(WORKDAY(H78,3),Feriados!B:C,2,FALSE),"")="",WORKDAY(H78,3),IF(IFERROR(VLOOKUP(WORKDAY(H78,4),Feriados!B:C,2,FALSE),"")="",WORKDAY(H78,5),"ERROR"))))</f>
        <v>45103</v>
      </c>
      <c r="I79" s="4" t="str">
        <f>IFERROR(VLOOKUP(Tabla1[[#This Row],[nro]],$A$27:$B$47,2,FALSE),"")</f>
        <v>Guia15</v>
      </c>
      <c r="J79" s="4" t="str">
        <f>IFERROR(VLOOKUP(Tabla1[[#This Row],[nro]],$A$27:$D$47,4,FALSE),"")</f>
        <v>JDBC/JPA-Java con Base de Datos</v>
      </c>
      <c r="K79" s="41" t="str">
        <f>IFERROR(VLOOKUP(Tabla1[[#This Row],[nro]],Tabla3[],5,FALSE),"")</f>
        <v>?</v>
      </c>
      <c r="L79" s="12"/>
      <c r="M79" s="57" t="str">
        <f ca="1">IF(Tabla1[[#This Row],[Fechas]]=$D$2,Tabla1[[#This Row],[nro]],"--")</f>
        <v>--</v>
      </c>
      <c r="N79" s="52"/>
    </row>
    <row r="80" spans="1:14" x14ac:dyDescent="0.3">
      <c r="A80" s="12"/>
      <c r="B80" s="12"/>
      <c r="C80" s="12"/>
      <c r="D80" s="12"/>
      <c r="E80" s="12"/>
      <c r="F80" s="20" t="str">
        <f ca="1">IF(Tabla1[[#This Row],[Fechas]]=$D$2,"F","")</f>
        <v/>
      </c>
      <c r="G80">
        <v>74</v>
      </c>
      <c r="H80" s="53">
        <f>IF(IFERROR(VLOOKUP(WORKDAY(H79,1),Feriados!B:C,2,FALSE),"")="",WORKDAY(H79,1),IF(IFERROR(VLOOKUP(WORKDAY(H79,2),Feriados!B:C,2,FALSE),"")="",WORKDAY(H79,2),IF(IFERROR(VLOOKUP(WORKDAY(H79,3),Feriados!B:C,2,FALSE),"")="",WORKDAY(H79,3),IF(IFERROR(VLOOKUP(WORKDAY(H79,4),Feriados!B:C,2,FALSE),"")="",WORKDAY(H79,5),"ERROR"))))</f>
        <v>45104</v>
      </c>
      <c r="I80" s="4" t="str">
        <f>IFERROR(VLOOKUP(Tabla1[[#This Row],[nro]],$A$27:$B$47,2,FALSE),"")</f>
        <v/>
      </c>
      <c r="J80" s="4" t="str">
        <f>IFERROR(VLOOKUP(Tabla1[[#This Row],[nro]],$A$27:$D$47,4,FALSE),"")</f>
        <v/>
      </c>
      <c r="K80" s="41" t="str">
        <f>IFERROR(VLOOKUP(Tabla1[[#This Row],[nro]],Tabla3[],5,FALSE),"")</f>
        <v/>
      </c>
      <c r="L80" s="12"/>
      <c r="M80" s="57" t="str">
        <f ca="1">IF(Tabla1[[#This Row],[Fechas]]=$D$2,Tabla1[[#This Row],[nro]],"--")</f>
        <v>--</v>
      </c>
      <c r="N80" s="52"/>
    </row>
    <row r="81" spans="1:14" x14ac:dyDescent="0.3">
      <c r="A81" s="12"/>
      <c r="B81" s="12"/>
      <c r="C81" s="12"/>
      <c r="D81" s="12"/>
      <c r="E81" s="12"/>
      <c r="F81" s="20" t="str">
        <f ca="1">IF(Tabla1[[#This Row],[Fechas]]=$D$2,"F","")</f>
        <v/>
      </c>
      <c r="G81">
        <v>75</v>
      </c>
      <c r="H81" s="53">
        <f>IF(IFERROR(VLOOKUP(WORKDAY(H80,1),Feriados!B:C,2,FALSE),"")="",WORKDAY(H80,1),IF(IFERROR(VLOOKUP(WORKDAY(H80,2),Feriados!B:C,2,FALSE),"")="",WORKDAY(H80,2),IF(IFERROR(VLOOKUP(WORKDAY(H80,3),Feriados!B:C,2,FALSE),"")="",WORKDAY(H80,3),IF(IFERROR(VLOOKUP(WORKDAY(H80,4),Feriados!B:C,2,FALSE),"")="",WORKDAY(H80,5),"ERROR"))))</f>
        <v>45105</v>
      </c>
      <c r="I81" s="4" t="str">
        <f>IFERROR(VLOOKUP(Tabla1[[#This Row],[nro]],$A$27:$B$47,2,FALSE),"")</f>
        <v/>
      </c>
      <c r="J81" s="4" t="str">
        <f>IFERROR(VLOOKUP(Tabla1[[#This Row],[nro]],$A$27:$D$47,4,FALSE),"")</f>
        <v/>
      </c>
      <c r="K81" s="41" t="str">
        <f>IFERROR(VLOOKUP(Tabla1[[#This Row],[nro]],Tabla3[],5,FALSE),"")</f>
        <v/>
      </c>
      <c r="L81" s="12"/>
      <c r="M81" s="57" t="str">
        <f ca="1">IF(Tabla1[[#This Row],[Fechas]]=$D$2,Tabla1[[#This Row],[nro]],"--")</f>
        <v>--</v>
      </c>
      <c r="N81" s="52"/>
    </row>
    <row r="82" spans="1:14" x14ac:dyDescent="0.3">
      <c r="A82" s="12"/>
      <c r="B82" s="12"/>
      <c r="C82" s="12"/>
      <c r="D82" s="12"/>
      <c r="E82" s="12"/>
      <c r="F82" s="20" t="str">
        <f ca="1">IF(Tabla1[[#This Row],[Fechas]]=$D$2,"F","")</f>
        <v/>
      </c>
      <c r="G82">
        <v>76</v>
      </c>
      <c r="H82" s="53">
        <f>IF(IFERROR(VLOOKUP(WORKDAY(H81,1),Feriados!B:C,2,FALSE),"")="",WORKDAY(H81,1),IF(IFERROR(VLOOKUP(WORKDAY(H81,2),Feriados!B:C,2,FALSE),"")="",WORKDAY(H81,2),IF(IFERROR(VLOOKUP(WORKDAY(H81,3),Feriados!B:C,2,FALSE),"")="",WORKDAY(H81,3),IF(IFERROR(VLOOKUP(WORKDAY(H81,4),Feriados!B:C,2,FALSE),"")="",WORKDAY(H81,5),"ERROR"))))</f>
        <v>45106</v>
      </c>
      <c r="I82" s="4" t="str">
        <f>IFERROR(VLOOKUP(Tabla1[[#This Row],[nro]],$A$27:$B$47,2,FALSE),"")</f>
        <v/>
      </c>
      <c r="J82" s="4" t="str">
        <f>IFERROR(VLOOKUP(Tabla1[[#This Row],[nro]],$A$27:$D$47,4,FALSE),"")</f>
        <v/>
      </c>
      <c r="K82" s="41" t="str">
        <f>IFERROR(VLOOKUP(Tabla1[[#This Row],[nro]],Tabla3[],5,FALSE),"")</f>
        <v/>
      </c>
      <c r="L82" s="12"/>
      <c r="M82" s="57" t="str">
        <f ca="1">IF(Tabla1[[#This Row],[Fechas]]=$D$2,Tabla1[[#This Row],[nro]],"--")</f>
        <v>--</v>
      </c>
      <c r="N82" s="52"/>
    </row>
    <row r="83" spans="1:14" x14ac:dyDescent="0.3">
      <c r="A83" s="12"/>
      <c r="B83" s="12"/>
      <c r="C83" s="12"/>
      <c r="D83" s="12"/>
      <c r="E83" s="12"/>
      <c r="F83" s="20" t="str">
        <f ca="1">IF(Tabla1[[#This Row],[Fechas]]=$D$2,"F","")</f>
        <v/>
      </c>
      <c r="G83">
        <v>77</v>
      </c>
      <c r="H83" s="53">
        <f>IF(IFERROR(VLOOKUP(WORKDAY(H82,1),Feriados!B:C,2,FALSE),"")="",WORKDAY(H82,1),IF(IFERROR(VLOOKUP(WORKDAY(H82,2),Feriados!B:C,2,FALSE),"")="",WORKDAY(H82,2),IF(IFERROR(VLOOKUP(WORKDAY(H82,3),Feriados!B:C,2,FALSE),"")="",WORKDAY(H82,3),IF(IFERROR(VLOOKUP(WORKDAY(H82,4),Feriados!B:C,2,FALSE),"")="",WORKDAY(H82,5),"ERROR"))))</f>
        <v>45107</v>
      </c>
      <c r="I83" s="4" t="str">
        <f>IFERROR(VLOOKUP(Tabla1[[#This Row],[nro]],$A$27:$B$47,2,FALSE),"")</f>
        <v>Back End - Java 2</v>
      </c>
      <c r="J83" s="4" t="str">
        <f>IFERROR(VLOOKUP(Tabla1[[#This Row],[nro]],$A$27:$D$47,4,FALSE),"")</f>
        <v>INTEGRADOR- HsCátedras 170hs</v>
      </c>
      <c r="K83" s="41" t="str">
        <f>IFERROR(VLOOKUP(Tabla1[[#This Row],[nro]],Tabla3[],5,FALSE),"")</f>
        <v/>
      </c>
      <c r="L83" s="12"/>
      <c r="M83" s="57" t="str">
        <f ca="1">IF(Tabla1[[#This Row],[Fechas]]=$D$2,Tabla1[[#This Row],[nro]],"--")</f>
        <v>--</v>
      </c>
      <c r="N83" s="52"/>
    </row>
    <row r="84" spans="1:14" x14ac:dyDescent="0.3">
      <c r="A84" s="12"/>
      <c r="B84" s="12"/>
      <c r="C84" s="12"/>
      <c r="D84" s="12"/>
      <c r="E84" s="12"/>
      <c r="F84" s="20" t="str">
        <f ca="1">IF(Tabla1[[#This Row],[Fechas]]=$D$2,"F","")</f>
        <v/>
      </c>
      <c r="G84">
        <v>78</v>
      </c>
      <c r="H84" s="53">
        <f>IF(IFERROR(VLOOKUP(WORKDAY(H83,1),Feriados!B:C,2,FALSE),"")="",WORKDAY(H83,1),IF(IFERROR(VLOOKUP(WORKDAY(H83,2),Feriados!B:C,2,FALSE),"")="",WORKDAY(H83,2),IF(IFERROR(VLOOKUP(WORKDAY(H83,3),Feriados!B:C,2,FALSE),"")="",WORKDAY(H83,3),IF(IFERROR(VLOOKUP(WORKDAY(H83,4),Feriados!B:C,2,FALSE),"")="",WORKDAY(H83,5),"ERROR"))))</f>
        <v>45110</v>
      </c>
      <c r="I84" s="4" t="str">
        <f>IFERROR(VLOOKUP(Tabla1[[#This Row],[nro]],$A$27:$B$47,2,FALSE),"")</f>
        <v/>
      </c>
      <c r="J84" s="4" t="str">
        <f>IFERROR(VLOOKUP(Tabla1[[#This Row],[nro]],$A$27:$D$47,4,FALSE),"")</f>
        <v/>
      </c>
      <c r="K84" s="41" t="str">
        <f>IFERROR(VLOOKUP(Tabla1[[#This Row],[nro]],Tabla3[],5,FALSE),"")</f>
        <v/>
      </c>
      <c r="L84" s="12"/>
      <c r="M84" s="57" t="str">
        <f ca="1">IF(Tabla1[[#This Row],[Fechas]]=$D$2,Tabla1[[#This Row],[nro]],"--")</f>
        <v>--</v>
      </c>
      <c r="N84" s="52"/>
    </row>
    <row r="85" spans="1:14" x14ac:dyDescent="0.3">
      <c r="A85" s="12"/>
      <c r="B85" s="12"/>
      <c r="C85" s="12"/>
      <c r="D85" s="12"/>
      <c r="E85" s="12"/>
      <c r="F85" s="20" t="str">
        <f ca="1">IF(Tabla1[[#This Row],[Fechas]]=$D$2,"F","")</f>
        <v/>
      </c>
      <c r="G85">
        <v>79</v>
      </c>
      <c r="H85" s="53">
        <f>IF(IFERROR(VLOOKUP(WORKDAY(H84,1),Feriados!B:C,2,FALSE),"")="",WORKDAY(H84,1),IF(IFERROR(VLOOKUP(WORKDAY(H84,2),Feriados!B:C,2,FALSE),"")="",WORKDAY(H84,2),IF(IFERROR(VLOOKUP(WORKDAY(H84,3),Feriados!B:C,2,FALSE),"")="",WORKDAY(H84,3),IF(IFERROR(VLOOKUP(WORKDAY(H84,4),Feriados!B:C,2,FALSE),"")="",WORKDAY(H84,5),"ERROR"))))</f>
        <v>45111</v>
      </c>
      <c r="I85" s="4" t="str">
        <f>IFERROR(VLOOKUP(Tabla1[[#This Row],[nro]],$A$27:$B$47,2,FALSE),"")</f>
        <v/>
      </c>
      <c r="J85" s="4" t="str">
        <f>IFERROR(VLOOKUP(Tabla1[[#This Row],[nro]],$A$27:$D$47,4,FALSE),"")</f>
        <v/>
      </c>
      <c r="K85" s="41" t="str">
        <f>IFERROR(VLOOKUP(Tabla1[[#This Row],[nro]],Tabla3[],5,FALSE),"")</f>
        <v/>
      </c>
      <c r="L85" s="12"/>
      <c r="M85" s="57" t="str">
        <f ca="1">IF(Tabla1[[#This Row],[Fechas]]=$D$2,Tabla1[[#This Row],[nro]],"--")</f>
        <v>--</v>
      </c>
      <c r="N85" s="52"/>
    </row>
    <row r="86" spans="1:14" x14ac:dyDescent="0.3">
      <c r="A86" s="12"/>
      <c r="B86" s="12"/>
      <c r="C86" s="12"/>
      <c r="D86" s="12"/>
      <c r="E86" s="12"/>
      <c r="F86" s="20" t="str">
        <f ca="1">IF(Tabla1[[#This Row],[Fechas]]=$D$2,"F","")</f>
        <v/>
      </c>
      <c r="G86">
        <v>80</v>
      </c>
      <c r="H86" s="53">
        <f>IF(IFERROR(VLOOKUP(WORKDAY(H85,1),Feriados!B:C,2,FALSE),"")="",WORKDAY(H85,1),IF(IFERROR(VLOOKUP(WORKDAY(H85,2),Feriados!B:C,2,FALSE),"")="",WORKDAY(H85,2),IF(IFERROR(VLOOKUP(WORKDAY(H85,3),Feriados!B:C,2,FALSE),"")="",WORKDAY(H85,3),IF(IFERROR(VLOOKUP(WORKDAY(H85,4),Feriados!B:C,2,FALSE),"")="",WORKDAY(H85,5),"ERROR"))))</f>
        <v>45112</v>
      </c>
      <c r="I86" s="4" t="str">
        <f>IFERROR(VLOOKUP(Tabla1[[#This Row],[nro]],$A$27:$B$47,2,FALSE),"")</f>
        <v/>
      </c>
      <c r="J86" s="4" t="str">
        <f>IFERROR(VLOOKUP(Tabla1[[#This Row],[nro]],$A$27:$D$47,4,FALSE),"")</f>
        <v/>
      </c>
      <c r="K86" s="41" t="str">
        <f>IFERROR(VLOOKUP(Tabla1[[#This Row],[nro]],Tabla3[],5,FALSE),"")</f>
        <v/>
      </c>
      <c r="L86" s="12"/>
      <c r="M86" s="57" t="str">
        <f ca="1">IF(Tabla1[[#This Row],[Fechas]]=$D$2,Tabla1[[#This Row],[nro]],"--")</f>
        <v>--</v>
      </c>
      <c r="N86" s="52"/>
    </row>
    <row r="87" spans="1:14" x14ac:dyDescent="0.3">
      <c r="A87" s="12"/>
      <c r="B87" s="12"/>
      <c r="C87" s="12"/>
      <c r="D87" s="12"/>
      <c r="E87" s="12"/>
      <c r="F87" s="20" t="str">
        <f ca="1">IF(Tabla1[[#This Row],[Fechas]]=$D$2,"F","")</f>
        <v/>
      </c>
      <c r="G87">
        <v>81</v>
      </c>
      <c r="H87" s="53">
        <f>IF(IFERROR(VLOOKUP(WORKDAY(H86,1),Feriados!B:C,2,FALSE),"")="",WORKDAY(H86,1),IF(IFERROR(VLOOKUP(WORKDAY(H86,2),Feriados!B:C,2,FALSE),"")="",WORKDAY(H86,2),IF(IFERROR(VLOOKUP(WORKDAY(H86,3),Feriados!B:C,2,FALSE),"")="",WORKDAY(H86,3),IF(IFERROR(VLOOKUP(WORKDAY(H86,4),Feriados!B:C,2,FALSE),"")="",WORKDAY(H86,5),"ERROR"))))</f>
        <v>45113</v>
      </c>
      <c r="I87" s="4" t="str">
        <f>IFERROR(VLOOKUP(Tabla1[[#This Row],[nro]],$A$27:$B$47,2,FALSE),"")</f>
        <v/>
      </c>
      <c r="J87" s="4" t="str">
        <f>IFERROR(VLOOKUP(Tabla1[[#This Row],[nro]],$A$27:$D$47,4,FALSE),"")</f>
        <v/>
      </c>
      <c r="K87" s="41" t="str">
        <f>IFERROR(VLOOKUP(Tabla1[[#This Row],[nro]],Tabla3[],5,FALSE),"")</f>
        <v/>
      </c>
      <c r="L87" s="12"/>
      <c r="M87" s="57" t="str">
        <f ca="1">IF(Tabla1[[#This Row],[Fechas]]=$D$2,Tabla1[[#This Row],[nro]],"--")</f>
        <v>--</v>
      </c>
      <c r="N87" s="52"/>
    </row>
    <row r="88" spans="1:14" x14ac:dyDescent="0.3">
      <c r="A88" s="12"/>
      <c r="B88" s="12"/>
      <c r="C88" s="12"/>
      <c r="D88" s="12"/>
      <c r="E88" s="12"/>
      <c r="F88" s="20" t="str">
        <f ca="1">IF(Tabla1[[#This Row],[Fechas]]=$D$2,"F","")</f>
        <v/>
      </c>
      <c r="G88">
        <v>82</v>
      </c>
      <c r="H88" s="53">
        <f>IF(IFERROR(VLOOKUP(WORKDAY(H87,1),Feriados!B:C,2,FALSE),"")="",WORKDAY(H87,1),IF(IFERROR(VLOOKUP(WORKDAY(H87,2),Feriados!B:C,2,FALSE),"")="",WORKDAY(H87,2),IF(IFERROR(VLOOKUP(WORKDAY(H87,3),Feriados!B:C,2,FALSE),"")="",WORKDAY(H87,3),IF(IFERROR(VLOOKUP(WORKDAY(H87,4),Feriados!B:C,2,FALSE),"")="",WORKDAY(H87,5),"ERROR"))))</f>
        <v>45114</v>
      </c>
      <c r="I88" s="4" t="str">
        <f>IFERROR(VLOOKUP(Tabla1[[#This Row],[nro]],$A$27:$B$47,2,FALSE),"")</f>
        <v/>
      </c>
      <c r="J88" s="4" t="str">
        <f>IFERROR(VLOOKUP(Tabla1[[#This Row],[nro]],$A$27:$D$47,4,FALSE),"")</f>
        <v/>
      </c>
      <c r="K88" s="41" t="str">
        <f>IFERROR(VLOOKUP(Tabla1[[#This Row],[nro]],Tabla3[],5,FALSE),"")</f>
        <v/>
      </c>
      <c r="L88" s="12"/>
      <c r="M88" s="57" t="str">
        <f ca="1">IF(Tabla1[[#This Row],[Fechas]]=$D$2,Tabla1[[#This Row],[nro]],"--")</f>
        <v>--</v>
      </c>
      <c r="N88" s="52"/>
    </row>
    <row r="89" spans="1:14" x14ac:dyDescent="0.3">
      <c r="A89" s="12"/>
      <c r="B89" s="12"/>
      <c r="C89" s="12"/>
      <c r="D89" s="12"/>
      <c r="E89" s="12"/>
      <c r="F89" s="20" t="str">
        <f ca="1">IF(Tabla1[[#This Row],[Fechas]]=$D$2,"F","")</f>
        <v/>
      </c>
      <c r="G89">
        <v>83</v>
      </c>
      <c r="H89" s="53">
        <f>IF(IFERROR(VLOOKUP(WORKDAY(H88,1),Feriados!B:C,2,FALSE),"")="",WORKDAY(H88,1),IF(IFERROR(VLOOKUP(WORKDAY(H88,2),Feriados!B:C,2,FALSE),"")="",WORKDAY(H88,2),IF(IFERROR(VLOOKUP(WORKDAY(H88,3),Feriados!B:C,2,FALSE),"")="",WORKDAY(H88,3),IF(IFERROR(VLOOKUP(WORKDAY(H88,4),Feriados!B:C,2,FALSE),"")="",WORKDAY(H88,5),"ERROR"))))</f>
        <v>45117</v>
      </c>
      <c r="I89" s="4" t="str">
        <f>IFERROR(VLOOKUP(Tabla1[[#This Row],[nro]],$A$27:$B$47,2,FALSE),"")</f>
        <v/>
      </c>
      <c r="J89" s="4" t="str">
        <f>IFERROR(VLOOKUP(Tabla1[[#This Row],[nro]],$A$27:$D$47,4,FALSE),"")</f>
        <v/>
      </c>
      <c r="K89" s="41" t="str">
        <f>IFERROR(VLOOKUP(Tabla1[[#This Row],[nro]],Tabla3[],5,FALSE),"")</f>
        <v/>
      </c>
      <c r="L89" s="12"/>
      <c r="M89" s="57" t="str">
        <f ca="1">IF(Tabla1[[#This Row],[Fechas]]=$D$2,Tabla1[[#This Row],[nro]],"--")</f>
        <v>--</v>
      </c>
      <c r="N89" s="52"/>
    </row>
    <row r="90" spans="1:14" x14ac:dyDescent="0.3">
      <c r="A90" s="12"/>
      <c r="B90" s="12"/>
      <c r="C90" s="12"/>
      <c r="D90" s="12"/>
      <c r="E90" s="12"/>
      <c r="F90" s="20" t="str">
        <f ca="1">IF(Tabla1[[#This Row],[Fechas]]=$D$2,"F","")</f>
        <v/>
      </c>
      <c r="G90">
        <v>84</v>
      </c>
      <c r="H90" s="53">
        <f>IF(IFERROR(VLOOKUP(WORKDAY(H89,1),Feriados!B:C,2,FALSE),"")="",WORKDAY(H89,1),IF(IFERROR(VLOOKUP(WORKDAY(H89,2),Feriados!B:C,2,FALSE),"")="",WORKDAY(H89,2),IF(IFERROR(VLOOKUP(WORKDAY(H89,3),Feriados!B:C,2,FALSE),"")="",WORKDAY(H89,3),IF(IFERROR(VLOOKUP(WORKDAY(H89,4),Feriados!B:C,2,FALSE),"")="",WORKDAY(H89,5),"ERROR"))))</f>
        <v>45118</v>
      </c>
      <c r="I90" s="4" t="str">
        <f>IFERROR(VLOOKUP(Tabla1[[#This Row],[nro]],$A$27:$B$47,2,FALSE),"")</f>
        <v/>
      </c>
      <c r="J90" s="4" t="str">
        <f>IFERROR(VLOOKUP(Tabla1[[#This Row],[nro]],$A$27:$D$47,4,FALSE),"")</f>
        <v/>
      </c>
      <c r="K90" s="41" t="str">
        <f>IFERROR(VLOOKUP(Tabla1[[#This Row],[nro]],Tabla3[],5,FALSE),"")</f>
        <v/>
      </c>
      <c r="L90" s="12"/>
      <c r="M90" s="57" t="str">
        <f ca="1">IF(Tabla1[[#This Row],[Fechas]]=$D$2,Tabla1[[#This Row],[nro]],"--")</f>
        <v>--</v>
      </c>
      <c r="N90" s="52"/>
    </row>
    <row r="91" spans="1:14" x14ac:dyDescent="0.3">
      <c r="A91" s="12"/>
      <c r="B91" s="12"/>
      <c r="C91" s="12"/>
      <c r="D91" s="12"/>
      <c r="E91" s="12"/>
      <c r="F91" s="20" t="str">
        <f ca="1">IF(Tabla1[[#This Row],[Fechas]]=$D$2,"F","")</f>
        <v/>
      </c>
      <c r="G91">
        <v>85</v>
      </c>
      <c r="H91" s="53">
        <f>IF(IFERROR(VLOOKUP(WORKDAY(H90,1),Feriados!B:C,2,FALSE),"")="",WORKDAY(H90,1),IF(IFERROR(VLOOKUP(WORKDAY(H90,2),Feriados!B:C,2,FALSE),"")="",WORKDAY(H90,2),IF(IFERROR(VLOOKUP(WORKDAY(H90,3),Feriados!B:C,2,FALSE),"")="",WORKDAY(H90,3),IF(IFERROR(VLOOKUP(WORKDAY(H90,4),Feriados!B:C,2,FALSE),"")="",WORKDAY(H90,5),"ERROR"))))</f>
        <v>45119</v>
      </c>
      <c r="I91" s="4" t="str">
        <f>IFERROR(VLOOKUP(Tabla1[[#This Row],[nro]],$A$27:$B$47,2,FALSE),"")</f>
        <v/>
      </c>
      <c r="J91" s="4" t="str">
        <f>IFERROR(VLOOKUP(Tabla1[[#This Row],[nro]],$A$27:$D$47,4,FALSE),"")</f>
        <v/>
      </c>
      <c r="K91" s="41" t="str">
        <f>IFERROR(VLOOKUP(Tabla1[[#This Row],[nro]],Tabla3[],5,FALSE),"")</f>
        <v/>
      </c>
      <c r="L91" s="12"/>
      <c r="M91" s="57" t="str">
        <f ca="1">IF(Tabla1[[#This Row],[Fechas]]=$D$2,Tabla1[[#This Row],[nro]],"--")</f>
        <v>--</v>
      </c>
      <c r="N91" s="52"/>
    </row>
    <row r="92" spans="1:14" x14ac:dyDescent="0.3">
      <c r="A92" s="12"/>
      <c r="B92" s="12"/>
      <c r="C92" s="12"/>
      <c r="D92" s="12"/>
      <c r="E92" s="12"/>
      <c r="F92" s="20" t="str">
        <f ca="1">IF(Tabla1[[#This Row],[Fechas]]=$D$2,"F","")</f>
        <v/>
      </c>
      <c r="G92">
        <v>86</v>
      </c>
      <c r="H92" s="53">
        <f>IF(IFERROR(VLOOKUP(WORKDAY(H91,1),Feriados!B:C,2,FALSE),"")="",WORKDAY(H91,1),IF(IFERROR(VLOOKUP(WORKDAY(H91,2),Feriados!B:C,2,FALSE),"")="",WORKDAY(H91,2),IF(IFERROR(VLOOKUP(WORKDAY(H91,3),Feriados!B:C,2,FALSE),"")="",WORKDAY(H91,3),IF(IFERROR(VLOOKUP(WORKDAY(H91,4),Feriados!B:C,2,FALSE),"")="",WORKDAY(H91,5),"ERROR"))))</f>
        <v>45120</v>
      </c>
      <c r="I92" s="4" t="str">
        <f>IFERROR(VLOOKUP(Tabla1[[#This Row],[nro]],$A$27:$B$47,2,FALSE),"")</f>
        <v/>
      </c>
      <c r="J92" s="4" t="str">
        <f>IFERROR(VLOOKUP(Tabla1[[#This Row],[nro]],$A$27:$D$47,4,FALSE),"")</f>
        <v/>
      </c>
      <c r="K92" s="41" t="str">
        <f>IFERROR(VLOOKUP(Tabla1[[#This Row],[nro]],Tabla3[],5,FALSE),"")</f>
        <v/>
      </c>
      <c r="L92" s="12"/>
      <c r="M92" s="57" t="str">
        <f ca="1">IF(Tabla1[[#This Row],[Fechas]]=$D$2,Tabla1[[#This Row],[nro]],"--")</f>
        <v>--</v>
      </c>
      <c r="N92" s="52"/>
    </row>
    <row r="93" spans="1:14" x14ac:dyDescent="0.3">
      <c r="A93" s="12"/>
      <c r="B93" s="12"/>
      <c r="C93" s="12"/>
      <c r="D93" s="12"/>
      <c r="E93" s="12"/>
      <c r="F93" s="20" t="str">
        <f ca="1">IF(Tabla1[[#This Row],[Fechas]]=$D$2,"F","")</f>
        <v/>
      </c>
      <c r="G93">
        <v>87</v>
      </c>
      <c r="H93" s="53">
        <f>IF(IFERROR(VLOOKUP(WORKDAY(H92,1),Feriados!B:C,2,FALSE),"")="",WORKDAY(H92,1),IF(IFERROR(VLOOKUP(WORKDAY(H92,2),Feriados!B:C,2,FALSE),"")="",WORKDAY(H92,2),IF(IFERROR(VLOOKUP(WORKDAY(H92,3),Feriados!B:C,2,FALSE),"")="",WORKDAY(H92,3),IF(IFERROR(VLOOKUP(WORKDAY(H92,4),Feriados!B:C,2,FALSE),"")="",WORKDAY(H92,5),"ERROR"))))</f>
        <v>45121</v>
      </c>
      <c r="I93" s="4" t="str">
        <f>IFERROR(VLOOKUP(Tabla1[[#This Row],[nro]],$A$27:$B$47,2,FALSE),"")</f>
        <v/>
      </c>
      <c r="J93" s="4" t="str">
        <f>IFERROR(VLOOKUP(Tabla1[[#This Row],[nro]],$A$27:$D$47,4,FALSE),"")</f>
        <v/>
      </c>
      <c r="K93" s="41" t="str">
        <f>IFERROR(VLOOKUP(Tabla1[[#This Row],[nro]],Tabla3[],5,FALSE),"")</f>
        <v/>
      </c>
      <c r="L93" s="12"/>
      <c r="M93" s="57" t="str">
        <f ca="1">IF(Tabla1[[#This Row],[Fechas]]=$D$2,Tabla1[[#This Row],[nro]],"--")</f>
        <v>--</v>
      </c>
      <c r="N93" s="52"/>
    </row>
    <row r="94" spans="1:14" x14ac:dyDescent="0.3">
      <c r="A94" s="12"/>
      <c r="B94" s="12"/>
      <c r="C94" s="12"/>
      <c r="D94" s="12"/>
      <c r="E94" s="12"/>
      <c r="F94" s="20" t="str">
        <f ca="1">IF(Tabla1[[#This Row],[Fechas]]=$D$2,"F","")</f>
        <v/>
      </c>
      <c r="G94">
        <v>88</v>
      </c>
      <c r="H94" s="53">
        <f>IF(IFERROR(VLOOKUP(WORKDAY(H93,1),Feriados!B:C,2,FALSE),"")="",WORKDAY(H93,1),IF(IFERROR(VLOOKUP(WORKDAY(H93,2),Feriados!B:C,2,FALSE),"")="",WORKDAY(H93,2),IF(IFERROR(VLOOKUP(WORKDAY(H93,3),Feriados!B:C,2,FALSE),"")="",WORKDAY(H93,3),IF(IFERROR(VLOOKUP(WORKDAY(H93,4),Feriados!B:C,2,FALSE),"")="",WORKDAY(H93,5),"ERROR"))))</f>
        <v>45124</v>
      </c>
      <c r="I94" s="4" t="str">
        <f>IFERROR(VLOOKUP(Tabla1[[#This Row],[nro]],$A$27:$B$47,2,FALSE),"")</f>
        <v/>
      </c>
      <c r="J94" s="4" t="str">
        <f>IFERROR(VLOOKUP(Tabla1[[#This Row],[nro]],$A$27:$D$47,4,FALSE),"")</f>
        <v/>
      </c>
      <c r="K94" s="41" t="str">
        <f>IFERROR(VLOOKUP(Tabla1[[#This Row],[nro]],Tabla3[],5,FALSE),"")</f>
        <v/>
      </c>
      <c r="L94" s="12"/>
      <c r="M94" s="57" t="str">
        <f ca="1">IF(Tabla1[[#This Row],[Fechas]]=$D$2,Tabla1[[#This Row],[nro]],"--")</f>
        <v>--</v>
      </c>
      <c r="N94" s="52"/>
    </row>
    <row r="95" spans="1:14" x14ac:dyDescent="0.3">
      <c r="A95" s="12"/>
      <c r="B95" s="12"/>
      <c r="C95" s="12"/>
      <c r="D95" s="12"/>
      <c r="E95" s="12"/>
      <c r="F95" s="20" t="str">
        <f ca="1">IF(Tabla1[[#This Row],[Fechas]]=$D$2,"F","")</f>
        <v/>
      </c>
      <c r="G95">
        <v>89</v>
      </c>
      <c r="H95" s="53">
        <f>IF(IFERROR(VLOOKUP(WORKDAY(H94,1),Feriados!B:C,2,FALSE),"")="",WORKDAY(H94,1),IF(IFERROR(VLOOKUP(WORKDAY(H94,2),Feriados!B:C,2,FALSE),"")="",WORKDAY(H94,2),IF(IFERROR(VLOOKUP(WORKDAY(H94,3),Feriados!B:C,2,FALSE),"")="",WORKDAY(H94,3),IF(IFERROR(VLOOKUP(WORKDAY(H94,4),Feriados!B:C,2,FALSE),"")="",WORKDAY(H94,5),"ERROR"))))</f>
        <v>45125</v>
      </c>
      <c r="I95" s="4" t="str">
        <f>IFERROR(VLOOKUP(Tabla1[[#This Row],[nro]],$A$27:$B$47,2,FALSE),"")</f>
        <v/>
      </c>
      <c r="J95" s="4" t="str">
        <f>IFERROR(VLOOKUP(Tabla1[[#This Row],[nro]],$A$27:$D$47,4,FALSE),"")</f>
        <v/>
      </c>
      <c r="K95" s="41" t="str">
        <f>IFERROR(VLOOKUP(Tabla1[[#This Row],[nro]],Tabla3[],5,FALSE),"")</f>
        <v/>
      </c>
      <c r="L95" s="12"/>
      <c r="M95" s="57" t="str">
        <f ca="1">IF(Tabla1[[#This Row],[Fechas]]=$D$2,Tabla1[[#This Row],[nro]],"--")</f>
        <v>--</v>
      </c>
      <c r="N95" s="52"/>
    </row>
    <row r="96" spans="1:14" x14ac:dyDescent="0.3">
      <c r="A96" s="12"/>
      <c r="B96" s="12"/>
      <c r="C96" s="12"/>
      <c r="D96" s="12"/>
      <c r="E96" s="12"/>
      <c r="F96" s="20" t="str">
        <f ca="1">IF(Tabla1[[#This Row],[Fechas]]=$D$2,"F","")</f>
        <v/>
      </c>
      <c r="G96">
        <v>90</v>
      </c>
      <c r="H96" s="53">
        <f>IF(IFERROR(VLOOKUP(WORKDAY(H95,1),Feriados!B:C,2,FALSE),"")="",WORKDAY(H95,1),IF(IFERROR(VLOOKUP(WORKDAY(H95,2),Feriados!B:C,2,FALSE),"")="",WORKDAY(H95,2),IF(IFERROR(VLOOKUP(WORKDAY(H95,3),Feriados!B:C,2,FALSE),"")="",WORKDAY(H95,3),IF(IFERROR(VLOOKUP(WORKDAY(H95,4),Feriados!B:C,2,FALSE),"")="",WORKDAY(H95,5),"ERROR"))))</f>
        <v>45126</v>
      </c>
      <c r="I96" s="4" t="str">
        <f>IFERROR(VLOOKUP(Tabla1[[#This Row],[nro]],$A$27:$B$47,2,FALSE),"")</f>
        <v/>
      </c>
      <c r="J96" s="4" t="str">
        <f>IFERROR(VLOOKUP(Tabla1[[#This Row],[nro]],$A$27:$D$47,4,FALSE),"")</f>
        <v/>
      </c>
      <c r="K96" s="41" t="str">
        <f>IFERROR(VLOOKUP(Tabla1[[#This Row],[nro]],Tabla3[],5,FALSE),"")</f>
        <v/>
      </c>
      <c r="L96" s="12"/>
      <c r="M96" s="57" t="str">
        <f ca="1">IF(Tabla1[[#This Row],[Fechas]]=$D$2,Tabla1[[#This Row],[nro]],"--")</f>
        <v>--</v>
      </c>
      <c r="N96" s="52"/>
    </row>
    <row r="97" spans="1:12" ht="14.4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1:12" ht="14.4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1:12" ht="14.4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  <row r="100" spans="1:12" ht="14.4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</row>
    <row r="101" spans="1:12" ht="14.4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ht="14.4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</row>
    <row r="103" spans="1:12" ht="14.4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ht="14.4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ht="14.4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ht="14.4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ht="14.4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ht="14.4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ht="14.4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ht="14.4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ht="14.4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4.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ht="14.4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ht="14.4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ht="14.4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 ht="14.4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</sheetData>
  <sheetProtection sheet="1" objects="1" scenarios="1"/>
  <mergeCells count="2">
    <mergeCell ref="A2:A3"/>
    <mergeCell ref="G4:K4"/>
  </mergeCells>
  <conditionalFormatting sqref="H7:H96">
    <cfRule type="expression" dxfId="7" priority="4">
      <formula>(H7=$D$2)</formula>
    </cfRule>
  </conditionalFormatting>
  <conditionalFormatting sqref="G6:G96 G117:G1048576">
    <cfRule type="cellIs" dxfId="6" priority="7" operator="equal">
      <formula>$J$2</formula>
    </cfRule>
  </conditionalFormatting>
  <pageMargins left="0.7" right="0.7" top="0.75" bottom="0.75" header="0.3" footer="0.3"/>
  <pageSetup paperSize="9" orientation="portrait" r:id="rId1"/>
  <cellWatches>
    <cellWatch r="H44"/>
  </cellWatches>
  <ignoredErrors>
    <ignoredError sqref="H1:H3 H97:H1048576 H5:H7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Feriados</vt:lpstr>
      <vt:lpstr>Calendario2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000 rocc</cp:lastModifiedBy>
  <cp:lastPrinted>2023-04-25T20:01:43Z</cp:lastPrinted>
  <dcterms:created xsi:type="dcterms:W3CDTF">2023-03-30T21:10:56Z</dcterms:created>
  <dcterms:modified xsi:type="dcterms:W3CDTF">2023-05-03T00:06:59Z</dcterms:modified>
</cp:coreProperties>
</file>