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comments13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4.xml" ContentType="application/vnd.openxmlformats-officedocument.spreadsheetml.comments+xml"/>
  <Override PartName="/xl/threadedComments/threadedComment7.xml" ContentType="application/vnd.ms-excel.threaded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.JAGI\OneDrive\Escritorio\DAY\"/>
    </mc:Choice>
  </mc:AlternateContent>
  <xr:revisionPtr revIDLastSave="19519" documentId="13_ncr:1_{EA2A64A6-F4FA-4CB5-A2B6-03427356CAB4}" xr6:coauthVersionLast="47" xr6:coauthVersionMax="47" xr10:uidLastSave="{26DA0ABF-747B-46B7-9A01-478D2D79535B}"/>
  <bookViews>
    <workbookView xWindow="-120" yWindow="-120" windowWidth="29040" windowHeight="15720" firstSheet="13" activeTab="13" xr2:uid="{00000000-000D-0000-FFFF-FFFF00000000}"/>
  </bookViews>
  <sheets>
    <sheet name="pagos febrero" sheetId="24" r:id="rId1"/>
    <sheet name="pagos marzo 2025" sheetId="9" r:id="rId2"/>
    <sheet name="pagos abril 2025" sheetId="11" r:id="rId3"/>
    <sheet name="abril Saraliz" sheetId="13" r:id="rId4"/>
    <sheet name="pagos mayo 2025" sheetId="15" r:id="rId5"/>
    <sheet name="pagos junio 2025" sheetId="16" r:id="rId6"/>
    <sheet name="pagos julio 2025" sheetId="17" r:id="rId7"/>
    <sheet name="pagos agosto 2025" sheetId="19" r:id="rId8"/>
    <sheet name="pagos septiembre 2025" sheetId="22" r:id="rId9"/>
    <sheet name="pagos octubre 25" sheetId="26" r:id="rId10"/>
    <sheet name="pagos noviembre" sheetId="28" r:id="rId11"/>
    <sheet name="pagos diciembre" sheetId="30" r:id="rId12"/>
    <sheet name="mensual 2025" sheetId="14" r:id="rId13"/>
    <sheet name="pagos enero 26" sheetId="31" r:id="rId14"/>
    <sheet name="mensual 2026" sheetId="32" r:id="rId15"/>
    <sheet name="estado de cuenta" sheetId="25" r:id="rId16"/>
    <sheet name="DETALLE" sheetId="10" r:id="rId17"/>
    <sheet name="eeff" sheetId="6" r:id="rId18"/>
    <sheet name="GASTOS GARITA" sheetId="21" r:id="rId19"/>
    <sheet name="cuota inicial" sheetId="1" r:id="rId20"/>
    <sheet name="inventario" sheetId="4" r:id="rId21"/>
    <sheet name="datos 5ta Oeste" sheetId="3" r:id="rId22"/>
    <sheet name="mensual 2025 sara" sheetId="8" r:id="rId23"/>
  </sheets>
  <definedNames>
    <definedName name="_xlnm._FilterDatabase" localSheetId="3" hidden="1">'abril Saraliz'!$A$8:$G$153</definedName>
    <definedName name="_xlnm._FilterDatabase" localSheetId="12" hidden="1">'mensual 2025'!$A$3:$A$3</definedName>
    <definedName name="_xlnm._FilterDatabase" localSheetId="14" hidden="1">'mensual 2025'!$A$3:$A$3</definedName>
    <definedName name="_xlnm._FilterDatabase" localSheetId="11" hidden="1">'pagos diciembre'!$A$6:$G$6</definedName>
    <definedName name="_xlnm._FilterDatabase" localSheetId="13" hidden="1">'pagos enero 26'!$A$6:$G$6</definedName>
    <definedName name="_xlnm._FilterDatabase" localSheetId="10" hidden="1">'pagos noviembre'!$A$6:$G$6</definedName>
    <definedName name="_xlnm._FilterDatabase" localSheetId="9" hidden="1">'pagos octubre 25'!$A$6:$G$6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6" i="32" l="1"/>
  <c r="AB388" i="32"/>
  <c r="AA36" i="32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1" i="30"/>
  <c r="G232" i="30"/>
  <c r="G233" i="30"/>
  <c r="G234" i="30"/>
  <c r="G235" i="30"/>
  <c r="G236" i="30"/>
  <c r="G237" i="30"/>
  <c r="G7" i="3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G169" i="31" s="1"/>
  <c r="G170" i="31" s="1"/>
  <c r="G171" i="31" s="1"/>
  <c r="G172" i="31" s="1"/>
  <c r="P388" i="32"/>
  <c r="AB376" i="32"/>
  <c r="AB377" i="32"/>
  <c r="AB378" i="32"/>
  <c r="AB379" i="32"/>
  <c r="AB380" i="32"/>
  <c r="AB381" i="32"/>
  <c r="AB382" i="32"/>
  <c r="AB383" i="32"/>
  <c r="AB384" i="32"/>
  <c r="AB385" i="32"/>
  <c r="AB386" i="32"/>
  <c r="P387" i="32"/>
  <c r="P389" i="32"/>
  <c r="Q364" i="32"/>
  <c r="R364" i="32"/>
  <c r="S364" i="32"/>
  <c r="T364" i="32"/>
  <c r="U364" i="32"/>
  <c r="V364" i="32"/>
  <c r="W364" i="32"/>
  <c r="X364" i="32"/>
  <c r="Y364" i="32"/>
  <c r="Z364" i="32"/>
  <c r="AA364" i="32"/>
  <c r="AB6" i="32"/>
  <c r="AB7" i="32"/>
  <c r="AB8" i="32"/>
  <c r="AB9" i="32"/>
  <c r="AB10" i="32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25" i="32"/>
  <c r="AB26" i="32"/>
  <c r="AB27" i="32"/>
  <c r="AB28" i="32"/>
  <c r="AB29" i="32"/>
  <c r="AB30" i="32"/>
  <c r="AB31" i="32"/>
  <c r="AB32" i="32"/>
  <c r="AB33" i="32"/>
  <c r="AB34" i="32"/>
  <c r="AB35" i="32"/>
  <c r="AB36" i="32"/>
  <c r="AB37" i="32"/>
  <c r="AB38" i="32"/>
  <c r="AB39" i="32"/>
  <c r="AB40" i="32"/>
  <c r="AB41" i="32"/>
  <c r="AB42" i="32"/>
  <c r="AB43" i="32"/>
  <c r="AB44" i="32"/>
  <c r="AB46" i="32"/>
  <c r="AB47" i="32"/>
  <c r="AB49" i="32"/>
  <c r="AB50" i="32"/>
  <c r="AB51" i="32"/>
  <c r="AB52" i="32"/>
  <c r="AB53" i="32"/>
  <c r="AB54" i="32"/>
  <c r="AB55" i="32"/>
  <c r="AB56" i="32"/>
  <c r="AB57" i="32"/>
  <c r="AB58" i="32"/>
  <c r="AB59" i="32"/>
  <c r="AB60" i="32"/>
  <c r="AB61" i="32"/>
  <c r="AB62" i="32"/>
  <c r="AB63" i="32"/>
  <c r="AB64" i="32"/>
  <c r="AB65" i="32"/>
  <c r="AB66" i="32"/>
  <c r="AB67" i="32"/>
  <c r="AB68" i="32"/>
  <c r="AB69" i="32"/>
  <c r="AB70" i="32"/>
  <c r="AB71" i="32"/>
  <c r="AB72" i="32"/>
  <c r="AB73" i="32"/>
  <c r="AB74" i="32"/>
  <c r="AB75" i="32"/>
  <c r="AB76" i="32"/>
  <c r="AB77" i="32"/>
  <c r="AB78" i="32"/>
  <c r="AB79" i="32"/>
  <c r="AB80" i="32"/>
  <c r="AB81" i="32"/>
  <c r="AB82" i="32"/>
  <c r="AB83" i="32"/>
  <c r="AB84" i="32"/>
  <c r="AB85" i="32"/>
  <c r="AB86" i="32"/>
  <c r="AB87" i="32"/>
  <c r="AB88" i="32"/>
  <c r="AB89" i="32"/>
  <c r="AB90" i="32"/>
  <c r="AB91" i="32"/>
  <c r="AB92" i="32"/>
  <c r="AB93" i="32"/>
  <c r="AB94" i="32"/>
  <c r="AB95" i="32"/>
  <c r="AB96" i="32"/>
  <c r="AB97" i="32"/>
  <c r="AB98" i="32"/>
  <c r="AB99" i="32"/>
  <c r="AB100" i="32"/>
  <c r="AB101" i="32"/>
  <c r="AB102" i="32"/>
  <c r="AB103" i="32"/>
  <c r="AB104" i="32"/>
  <c r="AB105" i="32"/>
  <c r="AB106" i="32"/>
  <c r="AB107" i="32"/>
  <c r="AB108" i="32"/>
  <c r="AB109" i="32"/>
  <c r="AB110" i="32"/>
  <c r="AB111" i="32"/>
  <c r="AB112" i="32"/>
  <c r="AB113" i="32"/>
  <c r="AB114" i="32"/>
  <c r="AB115" i="32"/>
  <c r="AB116" i="32"/>
  <c r="AB117" i="32"/>
  <c r="AB118" i="32"/>
  <c r="AB119" i="32"/>
  <c r="AB120" i="32"/>
  <c r="AB121" i="32"/>
  <c r="AB122" i="32"/>
  <c r="AB123" i="32"/>
  <c r="AB124" i="32"/>
  <c r="AB125" i="32"/>
  <c r="AB126" i="32"/>
  <c r="AB127" i="32"/>
  <c r="AB128" i="32"/>
  <c r="AB129" i="32"/>
  <c r="AB130" i="32"/>
  <c r="AB131" i="32"/>
  <c r="AB132" i="32"/>
  <c r="AB133" i="32"/>
  <c r="AB134" i="32"/>
  <c r="AB135" i="32"/>
  <c r="AB136" i="32"/>
  <c r="AB137" i="32"/>
  <c r="AB138" i="32"/>
  <c r="AB139" i="32"/>
  <c r="AB140" i="32"/>
  <c r="AB141" i="32"/>
  <c r="AB142" i="32"/>
  <c r="AB143" i="32"/>
  <c r="AB144" i="32"/>
  <c r="AB145" i="32"/>
  <c r="AB146" i="32"/>
  <c r="AB147" i="32"/>
  <c r="AB148" i="32"/>
  <c r="AB149" i="32"/>
  <c r="AB150" i="32"/>
  <c r="AB151" i="32"/>
  <c r="AB152" i="32"/>
  <c r="AB153" i="32"/>
  <c r="AB154" i="32"/>
  <c r="AB155" i="32"/>
  <c r="AB156" i="32"/>
  <c r="AB157" i="32"/>
  <c r="AB158" i="32"/>
  <c r="AB159" i="32"/>
  <c r="AB160" i="32"/>
  <c r="AB161" i="32"/>
  <c r="AB162" i="32"/>
  <c r="AB163" i="32"/>
  <c r="AB164" i="32"/>
  <c r="AB165" i="32"/>
  <c r="AB166" i="32"/>
  <c r="AB167" i="32"/>
  <c r="AB168" i="32"/>
  <c r="AB169" i="32"/>
  <c r="AB170" i="32"/>
  <c r="AB172" i="32"/>
  <c r="AB173" i="32"/>
  <c r="AB175" i="32"/>
  <c r="AB176" i="32"/>
  <c r="AB177" i="32"/>
  <c r="AB178" i="32"/>
  <c r="AB179" i="32"/>
  <c r="AB180" i="32"/>
  <c r="AB181" i="32"/>
  <c r="AB182" i="32"/>
  <c r="AB183" i="32"/>
  <c r="AB184" i="32"/>
  <c r="AB185" i="32"/>
  <c r="AB186" i="32"/>
  <c r="AB187" i="32"/>
  <c r="AB188" i="32"/>
  <c r="AB189" i="32"/>
  <c r="AB190" i="32"/>
  <c r="AB191" i="32"/>
  <c r="AB192" i="32"/>
  <c r="AB193" i="32"/>
  <c r="AB194" i="32"/>
  <c r="AB195" i="32"/>
  <c r="AB196" i="32"/>
  <c r="AB198" i="32"/>
  <c r="AB199" i="32"/>
  <c r="AB200" i="32"/>
  <c r="AB201" i="32"/>
  <c r="AB202" i="32"/>
  <c r="AB203" i="32"/>
  <c r="AB204" i="32"/>
  <c r="AB205" i="32"/>
  <c r="AB206" i="32"/>
  <c r="AB207" i="32"/>
  <c r="AB208" i="32"/>
  <c r="AB210" i="32"/>
  <c r="AB211" i="32"/>
  <c r="AB212" i="32"/>
  <c r="AB213" i="32"/>
  <c r="AB214" i="32"/>
  <c r="AB215" i="32"/>
  <c r="AB216" i="32"/>
  <c r="AB217" i="32"/>
  <c r="AB218" i="32"/>
  <c r="AB219" i="32"/>
  <c r="AB220" i="32"/>
  <c r="AB221" i="32"/>
  <c r="AB222" i="32"/>
  <c r="AB223" i="32"/>
  <c r="AB224" i="32"/>
  <c r="AB225" i="32"/>
  <c r="AB226" i="32"/>
  <c r="AB227" i="32"/>
  <c r="AB228" i="32"/>
  <c r="AB229" i="32"/>
  <c r="AB230" i="32"/>
  <c r="AB231" i="32"/>
  <c r="AB232" i="32"/>
  <c r="AB233" i="32"/>
  <c r="AB234" i="32"/>
  <c r="AB235" i="32"/>
  <c r="AB236" i="32"/>
  <c r="AB237" i="32"/>
  <c r="AB238" i="32"/>
  <c r="AB239" i="32"/>
  <c r="AB240" i="32"/>
  <c r="AB241" i="32"/>
  <c r="AB242" i="32"/>
  <c r="AB243" i="32"/>
  <c r="AB245" i="32"/>
  <c r="AB246" i="32"/>
  <c r="AB247" i="32"/>
  <c r="AB248" i="32"/>
  <c r="AB249" i="32"/>
  <c r="AB250" i="32"/>
  <c r="AB251" i="32"/>
  <c r="AB252" i="32"/>
  <c r="AB253" i="32"/>
  <c r="AB254" i="32"/>
  <c r="AB255" i="32"/>
  <c r="AB256" i="32"/>
  <c r="AB257" i="32"/>
  <c r="AB258" i="32"/>
  <c r="AB259" i="32"/>
  <c r="AB260" i="32"/>
  <c r="AB261" i="32"/>
  <c r="AB262" i="32"/>
  <c r="AB263" i="32"/>
  <c r="AB264" i="32"/>
  <c r="AB265" i="32"/>
  <c r="AB266" i="32"/>
  <c r="AB267" i="32"/>
  <c r="AB268" i="32"/>
  <c r="AB269" i="32"/>
  <c r="AB270" i="32"/>
  <c r="AB271" i="32"/>
  <c r="AB272" i="32"/>
  <c r="AB273" i="32"/>
  <c r="AB274" i="32"/>
  <c r="AB275" i="32"/>
  <c r="AB276" i="32"/>
  <c r="AB277" i="32"/>
  <c r="AB278" i="32"/>
  <c r="AB279" i="32"/>
  <c r="AB280" i="32"/>
  <c r="AB281" i="32"/>
  <c r="AB282" i="32"/>
  <c r="AB283" i="32"/>
  <c r="AB284" i="32"/>
  <c r="AB285" i="32"/>
  <c r="AB286" i="32"/>
  <c r="AB287" i="32"/>
  <c r="AB288" i="32"/>
  <c r="AB289" i="32"/>
  <c r="AB290" i="32"/>
  <c r="AB291" i="32"/>
  <c r="AB292" i="32"/>
  <c r="AB293" i="32"/>
  <c r="AB294" i="32"/>
  <c r="AB295" i="32"/>
  <c r="AB296" i="32"/>
  <c r="AB297" i="32"/>
  <c r="AB298" i="32"/>
  <c r="AB299" i="32"/>
  <c r="AB301" i="32"/>
  <c r="AB302" i="32"/>
  <c r="AB303" i="32"/>
  <c r="AB304" i="32"/>
  <c r="AB305" i="32"/>
  <c r="AB306" i="32"/>
  <c r="AB307" i="32"/>
  <c r="AB308" i="32"/>
  <c r="AB309" i="32"/>
  <c r="AB310" i="32"/>
  <c r="AB311" i="32"/>
  <c r="AB312" i="32"/>
  <c r="AB313" i="32"/>
  <c r="AB314" i="32"/>
  <c r="AB315" i="32"/>
  <c r="AB316" i="32"/>
  <c r="AB317" i="32"/>
  <c r="AB318" i="32"/>
  <c r="AB319" i="32"/>
  <c r="AB320" i="32"/>
  <c r="AB322" i="32"/>
  <c r="AB323" i="32"/>
  <c r="AB324" i="32"/>
  <c r="AB325" i="32"/>
  <c r="AB326" i="32"/>
  <c r="AB327" i="32"/>
  <c r="AB328" i="32"/>
  <c r="AB329" i="32"/>
  <c r="AB330" i="32"/>
  <c r="AB331" i="32"/>
  <c r="AB332" i="32"/>
  <c r="AB333" i="32"/>
  <c r="AB334" i="32"/>
  <c r="AB335" i="32"/>
  <c r="AB336" i="32"/>
  <c r="AB337" i="32"/>
  <c r="AB338" i="32"/>
  <c r="AB339" i="32"/>
  <c r="AB340" i="32"/>
  <c r="AB341" i="32"/>
  <c r="AB342" i="32"/>
  <c r="AB343" i="32"/>
  <c r="AB344" i="32"/>
  <c r="AB345" i="32"/>
  <c r="AB346" i="32"/>
  <c r="AB348" i="32"/>
  <c r="AB349" i="32"/>
  <c r="AB350" i="32"/>
  <c r="AB351" i="32"/>
  <c r="AB352" i="32"/>
  <c r="AB353" i="32"/>
  <c r="AB354" i="32"/>
  <c r="AB355" i="32"/>
  <c r="AB356" i="32"/>
  <c r="AB357" i="32"/>
  <c r="AB358" i="32"/>
  <c r="AB359" i="32"/>
  <c r="AB360" i="32"/>
  <c r="AB361" i="32"/>
  <c r="AB362" i="32"/>
  <c r="AB363" i="32"/>
  <c r="AB5" i="32"/>
  <c r="AB372" i="32"/>
  <c r="AB371" i="32"/>
  <c r="AB370" i="32"/>
  <c r="AB369" i="32"/>
  <c r="AB367" i="32"/>
  <c r="N364" i="32"/>
  <c r="M364" i="32"/>
  <c r="L364" i="32"/>
  <c r="K364" i="32"/>
  <c r="J364" i="32"/>
  <c r="G364" i="32"/>
  <c r="I347" i="32"/>
  <c r="AB347" i="32" s="1"/>
  <c r="O321" i="32"/>
  <c r="AB321" i="32" s="1"/>
  <c r="P300" i="32"/>
  <c r="AB300" i="32" s="1"/>
  <c r="I244" i="32"/>
  <c r="I364" i="32" s="1"/>
  <c r="E244" i="32"/>
  <c r="D244" i="32"/>
  <c r="AB244" i="32" s="1"/>
  <c r="E209" i="32"/>
  <c r="AB209" i="32" s="1"/>
  <c r="H197" i="32"/>
  <c r="AB197" i="32" s="1"/>
  <c r="F174" i="32"/>
  <c r="AB174" i="32" s="1"/>
  <c r="O171" i="32"/>
  <c r="AB171" i="32" s="1"/>
  <c r="P48" i="32"/>
  <c r="O48" i="32"/>
  <c r="AB48" i="32" s="1"/>
  <c r="H45" i="32"/>
  <c r="AB45" i="32" s="1"/>
  <c r="P24" i="32"/>
  <c r="P364" i="32" s="1"/>
  <c r="O24" i="32"/>
  <c r="O364" i="32" s="1"/>
  <c r="E24" i="32"/>
  <c r="AB24" i="32" s="1"/>
  <c r="P300" i="14"/>
  <c r="Q367" i="14"/>
  <c r="Q386" i="14"/>
  <c r="Q372" i="14"/>
  <c r="Q369" i="14"/>
  <c r="B25" i="10"/>
  <c r="B9" i="10"/>
  <c r="Q366" i="14"/>
  <c r="B30" i="10"/>
  <c r="B24" i="10"/>
  <c r="B19" i="10"/>
  <c r="B27" i="10"/>
  <c r="B12" i="10"/>
  <c r="B5" i="10"/>
  <c r="Q370" i="14"/>
  <c r="Q371" i="14"/>
  <c r="O171" i="14"/>
  <c r="P24" i="14"/>
  <c r="O24" i="14"/>
  <c r="P48" i="14"/>
  <c r="O48" i="14"/>
  <c r="P321" i="14"/>
  <c r="O321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8" i="14"/>
  <c r="Q199" i="14"/>
  <c r="Q200" i="14"/>
  <c r="Q201" i="14"/>
  <c r="Q202" i="14"/>
  <c r="Q203" i="14"/>
  <c r="Q204" i="14"/>
  <c r="Q205" i="14"/>
  <c r="Q206" i="14"/>
  <c r="Q207" i="14"/>
  <c r="Q208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5" i="14"/>
  <c r="P364" i="14"/>
  <c r="I347" i="14"/>
  <c r="Q347" i="14" s="1"/>
  <c r="H45" i="14"/>
  <c r="Q45" i="14" s="1"/>
  <c r="Q385" i="14"/>
  <c r="J11" i="6"/>
  <c r="K11" i="6"/>
  <c r="K44" i="6"/>
  <c r="L52" i="6"/>
  <c r="L51" i="6"/>
  <c r="L50" i="6"/>
  <c r="J44" i="6"/>
  <c r="L36" i="6"/>
  <c r="L37" i="6"/>
  <c r="L38" i="6"/>
  <c r="L39" i="6"/>
  <c r="L40" i="6"/>
  <c r="L41" i="6"/>
  <c r="L42" i="6"/>
  <c r="L43" i="6"/>
  <c r="L44" i="6"/>
  <c r="L35" i="6"/>
  <c r="L45" i="6"/>
  <c r="L46" i="6"/>
  <c r="K46" i="6"/>
  <c r="J46" i="6"/>
  <c r="L27" i="6"/>
  <c r="L30" i="6"/>
  <c r="L9" i="6"/>
  <c r="L10" i="6"/>
  <c r="L11" i="6"/>
  <c r="L12" i="6"/>
  <c r="L14" i="6"/>
  <c r="L15" i="6"/>
  <c r="L16" i="6"/>
  <c r="L17" i="6"/>
  <c r="L18" i="6"/>
  <c r="L19" i="6"/>
  <c r="L21" i="6"/>
  <c r="L22" i="6"/>
  <c r="L23" i="6"/>
  <c r="L8" i="6"/>
  <c r="J53" i="6"/>
  <c r="K53" i="6"/>
  <c r="J33" i="6"/>
  <c r="K33" i="6"/>
  <c r="J24" i="6"/>
  <c r="J55" i="6" s="1"/>
  <c r="K24" i="6"/>
  <c r="Q381" i="14"/>
  <c r="G44" i="6"/>
  <c r="G7" i="28"/>
  <c r="G8" i="28"/>
  <c r="G9" i="28" s="1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199" i="26"/>
  <c r="G200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B15" i="10"/>
  <c r="E37" i="28"/>
  <c r="G195" i="28"/>
  <c r="G196" i="28" s="1"/>
  <c r="G197" i="28" s="1"/>
  <c r="G198" i="28" s="1"/>
  <c r="G199" i="28" s="1"/>
  <c r="G200" i="28" s="1"/>
  <c r="G201" i="28" s="1"/>
  <c r="G202" i="28" s="1"/>
  <c r="G203" i="28" s="1"/>
  <c r="G204" i="28" s="1"/>
  <c r="G205" i="28" s="1"/>
  <c r="G206" i="28" s="1"/>
  <c r="G207" i="28" s="1"/>
  <c r="G208" i="28" s="1"/>
  <c r="G209" i="28" s="1"/>
  <c r="G210" i="28" s="1"/>
  <c r="G211" i="28" s="1"/>
  <c r="G212" i="28" s="1"/>
  <c r="O203" i="28"/>
  <c r="E201" i="26"/>
  <c r="Q384" i="14"/>
  <c r="O189" i="26"/>
  <c r="G8" i="26"/>
  <c r="G9" i="26" s="1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G25" i="26" s="1"/>
  <c r="G26" i="26" s="1"/>
  <c r="G27" i="26" s="1"/>
  <c r="G28" i="26" s="1"/>
  <c r="G29" i="26" s="1"/>
  <c r="G30" i="26" s="1"/>
  <c r="G31" i="26" s="1"/>
  <c r="G32" i="26" s="1"/>
  <c r="G33" i="26" s="1"/>
  <c r="G34" i="26" s="1"/>
  <c r="G35" i="26" s="1"/>
  <c r="G36" i="26" s="1"/>
  <c r="G37" i="26" s="1"/>
  <c r="G38" i="26" s="1"/>
  <c r="G39" i="26" s="1"/>
  <c r="G40" i="26" s="1"/>
  <c r="G41" i="26" s="1"/>
  <c r="G42" i="26" s="1"/>
  <c r="G43" i="26" s="1"/>
  <c r="G44" i="26" s="1"/>
  <c r="G45" i="26" s="1"/>
  <c r="G46" i="26" s="1"/>
  <c r="G47" i="26" s="1"/>
  <c r="G48" i="26" s="1"/>
  <c r="G49" i="26" s="1"/>
  <c r="G50" i="26" s="1"/>
  <c r="G51" i="26" s="1"/>
  <c r="G52" i="26" s="1"/>
  <c r="G53" i="26" s="1"/>
  <c r="G54" i="26" s="1"/>
  <c r="G55" i="26" s="1"/>
  <c r="G56" i="26" s="1"/>
  <c r="G57" i="26" s="1"/>
  <c r="G58" i="26" s="1"/>
  <c r="I20" i="6"/>
  <c r="L20" i="6" s="1"/>
  <c r="B13" i="6"/>
  <c r="C13" i="6"/>
  <c r="I43" i="6"/>
  <c r="I24" i="6"/>
  <c r="I33" i="6"/>
  <c r="I46" i="6"/>
  <c r="I51" i="6"/>
  <c r="I53" i="6"/>
  <c r="I55" i="6" s="1"/>
  <c r="E215" i="22"/>
  <c r="Q383" i="14"/>
  <c r="E39" i="25"/>
  <c r="E42" i="25"/>
  <c r="E36" i="25"/>
  <c r="E33" i="25"/>
  <c r="E30" i="25"/>
  <c r="E27" i="25"/>
  <c r="E18" i="25"/>
  <c r="E15" i="25"/>
  <c r="E12" i="25"/>
  <c r="E9" i="25"/>
  <c r="F8" i="25" s="1"/>
  <c r="F11" i="25" s="1"/>
  <c r="F14" i="25" s="1"/>
  <c r="D4" i="25"/>
  <c r="F10" i="24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F41" i="24" s="1"/>
  <c r="F42" i="24" s="1"/>
  <c r="F43" i="24" s="1"/>
  <c r="F44" i="24" s="1"/>
  <c r="F45" i="24" s="1"/>
  <c r="F46" i="24" s="1"/>
  <c r="F47" i="24" s="1"/>
  <c r="F48" i="24" s="1"/>
  <c r="F49" i="24" s="1"/>
  <c r="F50" i="24" s="1"/>
  <c r="F51" i="24" s="1"/>
  <c r="F52" i="24" s="1"/>
  <c r="F53" i="24" s="1"/>
  <c r="F54" i="24" s="1"/>
  <c r="F55" i="24" s="1"/>
  <c r="F56" i="24" s="1"/>
  <c r="F57" i="24" s="1"/>
  <c r="F58" i="24" s="1"/>
  <c r="F59" i="24" s="1"/>
  <c r="F60" i="24" s="1"/>
  <c r="F61" i="24" s="1"/>
  <c r="F62" i="24" s="1"/>
  <c r="F63" i="24" s="1"/>
  <c r="F64" i="24" s="1"/>
  <c r="F65" i="24" s="1"/>
  <c r="F66" i="24" s="1"/>
  <c r="F67" i="24" s="1"/>
  <c r="F68" i="24" s="1"/>
  <c r="F69" i="24" s="1"/>
  <c r="F70" i="24" s="1"/>
  <c r="F71" i="24" s="1"/>
  <c r="F72" i="24" s="1"/>
  <c r="F73" i="24" s="1"/>
  <c r="F74" i="24" s="1"/>
  <c r="F75" i="24" s="1"/>
  <c r="F76" i="24" s="1"/>
  <c r="F77" i="24" s="1"/>
  <c r="F78" i="24" s="1"/>
  <c r="F79" i="24" s="1"/>
  <c r="F80" i="24" s="1"/>
  <c r="F81" i="24" s="1"/>
  <c r="F82" i="24" s="1"/>
  <c r="F83" i="24" s="1"/>
  <c r="F84" i="24" s="1"/>
  <c r="F85" i="24" s="1"/>
  <c r="F86" i="24" s="1"/>
  <c r="F87" i="24" s="1"/>
  <c r="F88" i="24" s="1"/>
  <c r="N36" i="24"/>
  <c r="F89" i="24"/>
  <c r="F90" i="24" s="1"/>
  <c r="F91" i="24" s="1"/>
  <c r="F92" i="24" s="1"/>
  <c r="F93" i="24" s="1"/>
  <c r="F94" i="24" s="1"/>
  <c r="F95" i="24" s="1"/>
  <c r="F96" i="24" s="1"/>
  <c r="F97" i="24" s="1"/>
  <c r="F98" i="24" s="1"/>
  <c r="F99" i="24" s="1"/>
  <c r="F100" i="24" s="1"/>
  <c r="F101" i="24" s="1"/>
  <c r="F102" i="24" s="1"/>
  <c r="F103" i="24" s="1"/>
  <c r="F104" i="24" s="1"/>
  <c r="F105" i="24" s="1"/>
  <c r="F106" i="24" s="1"/>
  <c r="H197" i="14"/>
  <c r="Q197" i="14" s="1"/>
  <c r="F174" i="14"/>
  <c r="E86" i="22"/>
  <c r="F92" i="22"/>
  <c r="E238" i="22"/>
  <c r="H33" i="6"/>
  <c r="H53" i="6"/>
  <c r="H44" i="6"/>
  <c r="H42" i="6"/>
  <c r="H24" i="6"/>
  <c r="L7" i="6"/>
  <c r="E225" i="19"/>
  <c r="Q382" i="14"/>
  <c r="C39" i="21"/>
  <c r="B32" i="10"/>
  <c r="E173" i="17"/>
  <c r="K30" i="10"/>
  <c r="O22" i="6"/>
  <c r="I244" i="14"/>
  <c r="G24" i="6"/>
  <c r="G53" i="6"/>
  <c r="G46" i="6"/>
  <c r="G32" i="6"/>
  <c r="G33" i="6"/>
  <c r="E160" i="16"/>
  <c r="F44" i="6"/>
  <c r="F53" i="6"/>
  <c r="F46" i="6"/>
  <c r="F24" i="6"/>
  <c r="F31" i="6"/>
  <c r="L31" i="6" s="1"/>
  <c r="F32" i="6"/>
  <c r="Q380" i="14"/>
  <c r="E244" i="14"/>
  <c r="E24" i="14"/>
  <c r="Q24" i="14" s="1"/>
  <c r="E184" i="15"/>
  <c r="E44" i="6"/>
  <c r="Q379" i="14"/>
  <c r="E26" i="6"/>
  <c r="L26" i="6" s="1"/>
  <c r="E28" i="6"/>
  <c r="L28" i="6" s="1"/>
  <c r="E29" i="6"/>
  <c r="L29" i="6" s="1"/>
  <c r="F33" i="6"/>
  <c r="F55" i="6"/>
  <c r="E32" i="6"/>
  <c r="E46" i="6"/>
  <c r="E33" i="6"/>
  <c r="P365" i="8"/>
  <c r="D44" i="6"/>
  <c r="D32" i="6"/>
  <c r="L54" i="6"/>
  <c r="B53" i="6"/>
  <c r="L49" i="6"/>
  <c r="B46" i="6"/>
  <c r="C37" i="6"/>
  <c r="C36" i="6"/>
  <c r="B33" i="6"/>
  <c r="Q376" i="14"/>
  <c r="C32" i="6"/>
  <c r="L32" i="6" s="1"/>
  <c r="B24" i="6"/>
  <c r="N364" i="14"/>
  <c r="M364" i="14"/>
  <c r="L364" i="14"/>
  <c r="K364" i="14"/>
  <c r="J364" i="14"/>
  <c r="I364" i="14"/>
  <c r="H364" i="14"/>
  <c r="G364" i="14"/>
  <c r="D244" i="14"/>
  <c r="Q244" i="14" s="1"/>
  <c r="E209" i="14"/>
  <c r="Q209" i="14" s="1"/>
  <c r="E364" i="14"/>
  <c r="D364" i="14"/>
  <c r="E24" i="6"/>
  <c r="C33" i="6"/>
  <c r="D46" i="6"/>
  <c r="D33" i="6"/>
  <c r="C46" i="6"/>
  <c r="B55" i="6"/>
  <c r="C24" i="6"/>
  <c r="C53" i="6"/>
  <c r="O364" i="14"/>
  <c r="L53" i="6"/>
  <c r="Q377" i="14"/>
  <c r="E53" i="6"/>
  <c r="E55" i="6"/>
  <c r="D53" i="6"/>
  <c r="Q378" i="14"/>
  <c r="C55" i="6"/>
  <c r="P369" i="8"/>
  <c r="P368" i="8"/>
  <c r="P366" i="8"/>
  <c r="P370" i="8"/>
  <c r="L47" i="13"/>
  <c r="P362" i="8"/>
  <c r="O81" i="8"/>
  <c r="P81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4" i="8"/>
  <c r="P5" i="8"/>
  <c r="O363" i="8"/>
  <c r="N363" i="8"/>
  <c r="M363" i="8"/>
  <c r="L363" i="8"/>
  <c r="K363" i="8"/>
  <c r="J363" i="8"/>
  <c r="I363" i="8"/>
  <c r="H363" i="8"/>
  <c r="G363" i="8"/>
  <c r="D244" i="8"/>
  <c r="P244" i="8"/>
  <c r="F363" i="8"/>
  <c r="E209" i="8"/>
  <c r="E363" i="8"/>
  <c r="D209" i="8"/>
  <c r="D363" i="8"/>
  <c r="P209" i="8"/>
  <c r="P363" i="8"/>
  <c r="P371" i="8"/>
  <c r="D24" i="6"/>
  <c r="D55" i="6"/>
  <c r="E29" i="1"/>
  <c r="F10" i="9"/>
  <c r="F12" i="9"/>
  <c r="F13" i="9"/>
  <c r="F11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E9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E10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P373" i="8"/>
  <c r="P376" i="8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E10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E10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 s="1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H46" i="6"/>
  <c r="H55" i="6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55" i="6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G95" i="19" s="1"/>
  <c r="G96" i="19" s="1"/>
  <c r="G97" i="19" s="1"/>
  <c r="G98" i="19" s="1"/>
  <c r="G99" i="19" s="1"/>
  <c r="G100" i="19" s="1"/>
  <c r="G101" i="19" s="1"/>
  <c r="G102" i="19" s="1"/>
  <c r="G103" i="19" s="1"/>
  <c r="G104" i="19" s="1"/>
  <c r="G105" i="19" s="1"/>
  <c r="G106" i="19" s="1"/>
  <c r="G107" i="19" s="1"/>
  <c r="G108" i="19" s="1"/>
  <c r="G109" i="19" s="1"/>
  <c r="G110" i="19" s="1"/>
  <c r="G111" i="19" s="1"/>
  <c r="G112" i="19" s="1"/>
  <c r="G113" i="19" s="1"/>
  <c r="G114" i="19" s="1"/>
  <c r="G115" i="19" s="1"/>
  <c r="G116" i="19" s="1"/>
  <c r="G117" i="19" s="1"/>
  <c r="G118" i="19" s="1"/>
  <c r="G119" i="19" s="1"/>
  <c r="G120" i="19" s="1"/>
  <c r="G121" i="19" s="1"/>
  <c r="G122" i="19" s="1"/>
  <c r="G123" i="19" s="1"/>
  <c r="G124" i="19" s="1"/>
  <c r="G125" i="19" s="1"/>
  <c r="G126" i="19" s="1"/>
  <c r="G127" i="19" s="1"/>
  <c r="G128" i="19" s="1"/>
  <c r="G129" i="19" s="1"/>
  <c r="G130" i="19" s="1"/>
  <c r="G131" i="19" s="1"/>
  <c r="G132" i="19" s="1"/>
  <c r="G133" i="19" s="1"/>
  <c r="G134" i="19" s="1"/>
  <c r="G135" i="19" s="1"/>
  <c r="G136" i="19" s="1"/>
  <c r="G137" i="19" s="1"/>
  <c r="G138" i="19" s="1"/>
  <c r="G139" i="19" s="1"/>
  <c r="G140" i="19" s="1"/>
  <c r="G141" i="19" s="1"/>
  <c r="G142" i="19" s="1"/>
  <c r="G143" i="19" s="1"/>
  <c r="G144" i="19" s="1"/>
  <c r="G145" i="19" s="1"/>
  <c r="G146" i="19" s="1"/>
  <c r="G147" i="19" s="1"/>
  <c r="G148" i="19" s="1"/>
  <c r="G149" i="19" s="1"/>
  <c r="G150" i="19" s="1"/>
  <c r="G151" i="19" s="1"/>
  <c r="G152" i="19" s="1"/>
  <c r="G153" i="19" s="1"/>
  <c r="G154" i="19" s="1"/>
  <c r="G155" i="19" s="1"/>
  <c r="G156" i="19" s="1"/>
  <c r="G157" i="19" s="1"/>
  <c r="G158" i="19" s="1"/>
  <c r="G159" i="19" s="1"/>
  <c r="G160" i="19" s="1"/>
  <c r="G161" i="19" s="1"/>
  <c r="G162" i="19" s="1"/>
  <c r="G163" i="19" s="1"/>
  <c r="G164" i="19" s="1"/>
  <c r="G165" i="19" s="1"/>
  <c r="G166" i="19" s="1"/>
  <c r="G167" i="19" s="1"/>
  <c r="G168" i="19" s="1"/>
  <c r="G169" i="19" s="1"/>
  <c r="G170" i="19" s="1"/>
  <c r="G171" i="19" s="1"/>
  <c r="G172" i="19" s="1"/>
  <c r="G173" i="19" s="1"/>
  <c r="G174" i="19" s="1"/>
  <c r="G175" i="19" s="1"/>
  <c r="G176" i="19" s="1"/>
  <c r="G177" i="19" s="1"/>
  <c r="G178" i="19" s="1"/>
  <c r="G179" i="19" s="1"/>
  <c r="G180" i="19" s="1"/>
  <c r="G181" i="19" s="1"/>
  <c r="G182" i="19" s="1"/>
  <c r="G183" i="19" s="1"/>
  <c r="G184" i="19" s="1"/>
  <c r="G185" i="19" s="1"/>
  <c r="G186" i="19" s="1"/>
  <c r="G187" i="19" s="1"/>
  <c r="G188" i="19" s="1"/>
  <c r="G189" i="19" s="1"/>
  <c r="G190" i="19" s="1"/>
  <c r="G191" i="19" s="1"/>
  <c r="G192" i="19" s="1"/>
  <c r="G193" i="19" s="1"/>
  <c r="G194" i="19" s="1"/>
  <c r="G195" i="19" s="1"/>
  <c r="G196" i="19" s="1"/>
  <c r="G197" i="19" s="1"/>
  <c r="G198" i="19" s="1"/>
  <c r="G199" i="19" s="1"/>
  <c r="G200" i="19" s="1"/>
  <c r="G201" i="19" s="1"/>
  <c r="G202" i="19" s="1"/>
  <c r="G203" i="19" s="1"/>
  <c r="G204" i="19" s="1"/>
  <c r="G205" i="19" s="1"/>
  <c r="G206" i="19" s="1"/>
  <c r="G207" i="19" s="1"/>
  <c r="G208" i="19" s="1"/>
  <c r="G209" i="19" s="1"/>
  <c r="G210" i="19" s="1"/>
  <c r="G211" i="19" s="1"/>
  <c r="G212" i="19" s="1"/>
  <c r="G213" i="19" s="1"/>
  <c r="G214" i="19" s="1"/>
  <c r="G215" i="19" s="1"/>
  <c r="G216" i="19" s="1"/>
  <c r="G217" i="19" s="1"/>
  <c r="G218" i="19" s="1"/>
  <c r="G219" i="19" s="1"/>
  <c r="G220" i="19" s="1"/>
  <c r="G221" i="19" s="1"/>
  <c r="G222" i="19" s="1"/>
  <c r="G223" i="19" s="1"/>
  <c r="AB387" i="32" l="1"/>
  <c r="E364" i="32"/>
  <c r="H364" i="32"/>
  <c r="F364" i="32"/>
  <c r="D364" i="32"/>
  <c r="AB364" i="32" s="1"/>
  <c r="AB390" i="32" s="1"/>
  <c r="F364" i="14"/>
  <c r="Q174" i="14"/>
  <c r="Q364" i="14"/>
  <c r="Q387" i="14"/>
  <c r="Q374" i="14"/>
  <c r="G37" i="28"/>
  <c r="G38" i="28" s="1"/>
  <c r="G39" i="28" s="1"/>
  <c r="G40" i="28" s="1"/>
  <c r="G41" i="28" s="1"/>
  <c r="G42" i="28" s="1"/>
  <c r="G43" i="28" s="1"/>
  <c r="G44" i="28" s="1"/>
  <c r="G45" i="28" s="1"/>
  <c r="G46" i="28" s="1"/>
  <c r="G47" i="28" s="1"/>
  <c r="G48" i="28" s="1"/>
  <c r="G49" i="28" s="1"/>
  <c r="G50" i="28" s="1"/>
  <c r="G51" i="28" s="1"/>
  <c r="G52" i="28" s="1"/>
  <c r="G53" i="28" s="1"/>
  <c r="G54" i="28" s="1"/>
  <c r="G55" i="28" s="1"/>
  <c r="G56" i="28" s="1"/>
  <c r="G57" i="28" s="1"/>
  <c r="G58" i="28" s="1"/>
  <c r="G59" i="28" s="1"/>
  <c r="G60" i="28" s="1"/>
  <c r="G61" i="28" s="1"/>
  <c r="G62" i="28" s="1"/>
  <c r="G63" i="28" s="1"/>
  <c r="G64" i="28" s="1"/>
  <c r="G65" i="28" s="1"/>
  <c r="G66" i="28" s="1"/>
  <c r="G67" i="28" s="1"/>
  <c r="G68" i="28" s="1"/>
  <c r="G69" i="28" s="1"/>
  <c r="G70" i="28" s="1"/>
  <c r="G71" i="28" s="1"/>
  <c r="G72" i="28" s="1"/>
  <c r="G73" i="28" s="1"/>
  <c r="G74" i="28" s="1"/>
  <c r="G75" i="28" s="1"/>
  <c r="G76" i="28" s="1"/>
  <c r="G77" i="28" s="1"/>
  <c r="G78" i="28" s="1"/>
  <c r="G79" i="28" s="1"/>
  <c r="G80" i="28" s="1"/>
  <c r="G81" i="28" s="1"/>
  <c r="G82" i="28" s="1"/>
  <c r="G83" i="28" s="1"/>
  <c r="G84" i="28" s="1"/>
  <c r="G85" i="28" s="1"/>
  <c r="G86" i="28" s="1"/>
  <c r="G87" i="28" s="1"/>
  <c r="G88" i="28" s="1"/>
  <c r="G89" i="28" s="1"/>
  <c r="G90" i="28" s="1"/>
  <c r="G91" i="28" s="1"/>
  <c r="G92" i="28" s="1"/>
  <c r="G93" i="28" s="1"/>
  <c r="G94" i="28" s="1"/>
  <c r="G95" i="28" s="1"/>
  <c r="G96" i="28" s="1"/>
  <c r="G97" i="28" s="1"/>
  <c r="G98" i="28" s="1"/>
  <c r="G99" i="28" s="1"/>
  <c r="G100" i="28" s="1"/>
  <c r="G101" i="28" s="1"/>
  <c r="G102" i="28" s="1"/>
  <c r="G103" i="28" s="1"/>
  <c r="G104" i="28" s="1"/>
  <c r="G105" i="28" s="1"/>
  <c r="G106" i="28" s="1"/>
  <c r="G107" i="28" s="1"/>
  <c r="G108" i="28" s="1"/>
  <c r="G109" i="28" s="1"/>
  <c r="G110" i="28" s="1"/>
  <c r="G111" i="28" s="1"/>
  <c r="G112" i="28" s="1"/>
  <c r="G113" i="28" s="1"/>
  <c r="G114" i="28" s="1"/>
  <c r="G115" i="28" s="1"/>
  <c r="G116" i="28" s="1"/>
  <c r="G117" i="28" s="1"/>
  <c r="G118" i="28" s="1"/>
  <c r="G119" i="28" s="1"/>
  <c r="G120" i="28" s="1"/>
  <c r="G121" i="28" s="1"/>
  <c r="G122" i="28" s="1"/>
  <c r="G123" i="28" s="1"/>
  <c r="G124" i="28" s="1"/>
  <c r="G125" i="28" s="1"/>
  <c r="E199" i="28"/>
  <c r="K55" i="6"/>
  <c r="L13" i="6"/>
  <c r="L24" i="6"/>
  <c r="L33" i="6"/>
  <c r="G59" i="26"/>
  <c r="G60" i="26" s="1"/>
  <c r="G61" i="26" s="1"/>
  <c r="G62" i="26" s="1"/>
  <c r="G63" i="26" s="1"/>
  <c r="G64" i="26" s="1"/>
  <c r="G65" i="26" s="1"/>
  <c r="G66" i="26" s="1"/>
  <c r="G67" i="26" s="1"/>
  <c r="G68" i="26" s="1"/>
  <c r="G69" i="26" s="1"/>
  <c r="G70" i="26" s="1"/>
  <c r="G71" i="26" s="1"/>
  <c r="G72" i="26" s="1"/>
  <c r="G73" i="26" s="1"/>
  <c r="G74" i="26" s="1"/>
  <c r="G75" i="26" s="1"/>
  <c r="G76" i="26" s="1"/>
  <c r="G77" i="26" s="1"/>
  <c r="G78" i="26" s="1"/>
  <c r="G79" i="26" s="1"/>
  <c r="G80" i="26" s="1"/>
  <c r="G81" i="26" s="1"/>
  <c r="G82" i="26" s="1"/>
  <c r="G83" i="26" s="1"/>
  <c r="G84" i="26" s="1"/>
  <c r="G85" i="26" s="1"/>
  <c r="G86" i="26" s="1"/>
  <c r="G87" i="26" s="1"/>
  <c r="G88" i="26" s="1"/>
  <c r="G89" i="26" s="1"/>
  <c r="G90" i="26" s="1"/>
  <c r="G91" i="26" s="1"/>
  <c r="G92" i="26" s="1"/>
  <c r="G93" i="26" s="1"/>
  <c r="G94" i="26" s="1"/>
  <c r="G95" i="26" s="1"/>
  <c r="G96" i="26" s="1"/>
  <c r="G97" i="26" s="1"/>
  <c r="G98" i="26" s="1"/>
  <c r="G99" i="26" s="1"/>
  <c r="G100" i="26" s="1"/>
  <c r="G101" i="26" s="1"/>
  <c r="G102" i="26" s="1"/>
  <c r="G103" i="26" s="1"/>
  <c r="G104" i="26" s="1"/>
  <c r="G105" i="26" s="1"/>
  <c r="G106" i="26" s="1"/>
  <c r="G107" i="26" s="1"/>
  <c r="G108" i="26" s="1"/>
  <c r="G109" i="26" s="1"/>
  <c r="G110" i="26" s="1"/>
  <c r="G111" i="26" s="1"/>
  <c r="G112" i="26" s="1"/>
  <c r="G113" i="26" s="1"/>
  <c r="G114" i="26" s="1"/>
  <c r="G115" i="26" s="1"/>
  <c r="G116" i="26" s="1"/>
  <c r="G117" i="26" s="1"/>
  <c r="G118" i="26" s="1"/>
  <c r="G119" i="26" s="1"/>
  <c r="G120" i="26" s="1"/>
  <c r="G121" i="26" s="1"/>
  <c r="G122" i="26" s="1"/>
  <c r="G123" i="26" s="1"/>
  <c r="G124" i="26" s="1"/>
  <c r="G125" i="26" s="1"/>
  <c r="G126" i="26" s="1"/>
  <c r="G127" i="26" s="1"/>
  <c r="G128" i="26" s="1"/>
  <c r="G129" i="26" s="1"/>
  <c r="G130" i="26" s="1"/>
  <c r="G131" i="26" s="1"/>
  <c r="G132" i="26" s="1"/>
  <c r="G133" i="26" s="1"/>
  <c r="G134" i="26" s="1"/>
  <c r="G135" i="26" s="1"/>
  <c r="G136" i="26" s="1"/>
  <c r="G137" i="26" s="1"/>
  <c r="G138" i="26" s="1"/>
  <c r="G139" i="26" s="1"/>
  <c r="G140" i="26" s="1"/>
  <c r="G141" i="26" s="1"/>
  <c r="G142" i="26" s="1"/>
  <c r="G143" i="26" s="1"/>
  <c r="G144" i="26" s="1"/>
  <c r="G145" i="26" s="1"/>
  <c r="G146" i="26" s="1"/>
  <c r="G147" i="26" s="1"/>
  <c r="G148" i="26" s="1"/>
  <c r="G149" i="26" s="1"/>
  <c r="G150" i="26" s="1"/>
  <c r="G151" i="26" s="1"/>
  <c r="G152" i="26" s="1"/>
  <c r="G153" i="26" s="1"/>
  <c r="G154" i="26" s="1"/>
  <c r="G155" i="26" s="1"/>
  <c r="G156" i="26" s="1"/>
  <c r="G157" i="26" s="1"/>
  <c r="G158" i="26" s="1"/>
  <c r="G159" i="26" s="1"/>
  <c r="G160" i="26" s="1"/>
  <c r="G161" i="26" s="1"/>
  <c r="G162" i="26" s="1"/>
  <c r="G163" i="26" s="1"/>
  <c r="G164" i="26" s="1"/>
  <c r="G165" i="26" s="1"/>
  <c r="G166" i="26" s="1"/>
  <c r="G167" i="26" s="1"/>
  <c r="G168" i="26" s="1"/>
  <c r="G169" i="26" s="1"/>
  <c r="F17" i="25"/>
  <c r="F20" i="25" s="1"/>
  <c r="F23" i="25" s="1"/>
  <c r="F26" i="25" s="1"/>
  <c r="F29" i="25" s="1"/>
  <c r="F32" i="25" s="1"/>
  <c r="F35" i="25" s="1"/>
  <c r="F38" i="25" s="1"/>
  <c r="F41" i="25" s="1"/>
  <c r="G10" i="22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AB374" i="32" l="1"/>
  <c r="G126" i="28"/>
  <c r="G127" i="28" s="1"/>
  <c r="G128" i="28" s="1"/>
  <c r="G129" i="28" s="1"/>
  <c r="G130" i="28" s="1"/>
  <c r="G131" i="28" s="1"/>
  <c r="G132" i="28" s="1"/>
  <c r="G133" i="28" s="1"/>
  <c r="G134" i="28" s="1"/>
  <c r="G135" i="28" s="1"/>
  <c r="G136" i="28" s="1"/>
  <c r="G137" i="28" s="1"/>
  <c r="G138" i="28" s="1"/>
  <c r="G139" i="28" s="1"/>
  <c r="G140" i="28" s="1"/>
  <c r="G141" i="28" s="1"/>
  <c r="G142" i="28" s="1"/>
  <c r="G143" i="28" s="1"/>
  <c r="G144" i="28" s="1"/>
  <c r="G145" i="28" s="1"/>
  <c r="G146" i="28" s="1"/>
  <c r="G147" i="28" s="1"/>
  <c r="G148" i="28" s="1"/>
  <c r="G149" i="28" s="1"/>
  <c r="G150" i="28" s="1"/>
  <c r="G151" i="28" s="1"/>
  <c r="G152" i="28" s="1"/>
  <c r="G153" i="28" s="1"/>
  <c r="G154" i="28" s="1"/>
  <c r="G155" i="28" s="1"/>
  <c r="G156" i="28" s="1"/>
  <c r="G157" i="28" s="1"/>
  <c r="G158" i="28" s="1"/>
  <c r="G159" i="28" s="1"/>
  <c r="G160" i="28" s="1"/>
  <c r="G161" i="28" s="1"/>
  <c r="G162" i="28" s="1"/>
  <c r="G163" i="28" s="1"/>
  <c r="G164" i="28" s="1"/>
  <c r="G165" i="28" s="1"/>
  <c r="G166" i="28" s="1"/>
  <c r="G167" i="28" s="1"/>
  <c r="G168" i="28" s="1"/>
  <c r="G169" i="28" s="1"/>
  <c r="G170" i="28" s="1"/>
  <c r="G171" i="28" s="1"/>
  <c r="G172" i="28" s="1"/>
  <c r="G173" i="28" s="1"/>
  <c r="G174" i="28" s="1"/>
  <c r="G175" i="28" s="1"/>
  <c r="G176" i="28" s="1"/>
  <c r="G177" i="28" s="1"/>
  <c r="G178" i="28" s="1"/>
  <c r="G179" i="28" s="1"/>
  <c r="G180" i="28" s="1"/>
  <c r="G181" i="28" s="1"/>
  <c r="G182" i="28" s="1"/>
  <c r="G183" i="28" s="1"/>
  <c r="G184" i="28" s="1"/>
  <c r="G185" i="28" s="1"/>
  <c r="G186" i="28" s="1"/>
  <c r="G187" i="28" s="1"/>
  <c r="G188" i="28" s="1"/>
  <c r="G189" i="28" s="1"/>
  <c r="G190" i="28" s="1"/>
  <c r="G191" i="28" s="1"/>
  <c r="G192" i="28" s="1"/>
  <c r="G193" i="28" s="1"/>
  <c r="L47" i="6"/>
  <c r="L55" i="6" s="1"/>
  <c r="B36" i="10"/>
  <c r="G93" i="22"/>
  <c r="G94" i="22" s="1"/>
  <c r="G95" i="22" s="1"/>
  <c r="G96" i="22" s="1"/>
  <c r="G97" i="22" s="1"/>
  <c r="G98" i="22"/>
  <c r="G7" i="30" l="1"/>
  <c r="G8" i="30" s="1"/>
  <c r="L57" i="6"/>
  <c r="L59" i="6" s="1"/>
  <c r="G99" i="22"/>
  <c r="G100" i="22" s="1"/>
  <c r="G101" i="22" l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l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Q392" i="14" l="1"/>
  <c r="AB395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detalle cuota inicial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D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detalle cuota inicial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B38" authorId="0" shapeId="0" xr:uid="{E7698D0F-D188-4477-B42E-33945BE3097A}">
      <text>
        <r>
          <rPr>
            <b/>
            <sz val="9"/>
            <color indexed="81"/>
            <rFont val="Tahoma"/>
            <family val="2"/>
          </rPr>
          <t xml:space="preserve">SE HIZO RECIBO EN MAYO - SECUENCIA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F264" authorId="0" shapeId="0" xr:uid="{22D969E3-C474-4553-9C56-0239539B3C37}">
      <text>
        <r>
          <rPr>
            <sz val="11"/>
            <color theme="1"/>
            <rFont val="Calibri"/>
            <family val="2"/>
            <scheme val="minor"/>
          </rPr>
          <t>08/MAYO/25</t>
        </r>
      </text>
    </comment>
    <comment ref="G282" authorId="0" shapeId="0" xr:uid="{74D4607C-87CE-45C3-92EC-1AFFD0000A9E}">
      <text>
        <r>
          <rPr>
            <sz val="11"/>
            <color theme="1"/>
            <rFont val="Calibri"/>
            <family val="2"/>
            <scheme val="minor"/>
          </rPr>
          <t/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B19" authorId="0" shapeId="0" xr:uid="{2C10A260-1DBB-43CC-9F07-1833BF482033}">
      <text>
        <r>
          <rPr>
            <b/>
            <sz val="9"/>
            <color indexed="81"/>
            <rFont val="Tahoma"/>
            <family val="2"/>
          </rPr>
          <t>NUMERACION DE MAYO- SE DEPOSITO 03/06/2025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I96" authorId="0" shapeId="0" xr:uid="{3DFDEE49-86AF-454E-A64E-1FA1EBAAE5D3}">
      <text>
        <r>
          <rPr>
            <sz val="11"/>
            <color theme="1"/>
            <rFont val="Calibri"/>
            <family val="2"/>
            <scheme val="minor"/>
          </rPr>
          <t>27/jul/25
REC-</t>
        </r>
      </text>
    </comment>
    <comment ref="J206" authorId="0" shapeId="0" xr:uid="{CAFCF6AD-D05B-4A7D-9EB5-741353328234}">
      <text>
        <r>
          <rPr>
            <sz val="11"/>
            <color theme="1"/>
            <rFont val="Calibri"/>
            <family val="2"/>
            <scheme val="minor"/>
          </rPr>
          <t>01/AGO/25
REC-</t>
        </r>
      </text>
    </comment>
    <comment ref="I310" authorId="0" shapeId="0" xr:uid="{61514106-0DA2-499E-ADA1-4A1CDC6413F5}">
      <text>
        <r>
          <rPr>
            <sz val="11"/>
            <color theme="1"/>
            <rFont val="Calibri"/>
            <family val="2"/>
            <scheme val="minor"/>
          </rPr>
          <t/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tc={8F3415E6-A043-4556-9F7A-7E7D57BD75C5}</author>
    <author>tc={C2E24355-D76F-4729-B76B-EF5F4BDD59C5}</author>
  </authors>
  <commentList>
    <comment ref="B175" authorId="0" shapeId="0" xr:uid="{8F3415E6-A043-4556-9F7A-7E7D57BD75C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SEPTIEMBRE</t>
      </text>
    </comment>
    <comment ref="B176" authorId="1" shapeId="0" xr:uid="{C2E24355-D76F-4729-B76B-EF5F4BDD59C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SEPTIEMBRE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tc={FEA7090A-0197-4E18-AF85-94FEF7BB52BA}</author>
    <author>tc={D25E5991-FD14-4819-B85D-570E281F2838}</author>
  </authors>
  <commentList>
    <comment ref="B11" authorId="0" shapeId="0" xr:uid="{FEA7090A-0197-4E18-AF85-94FEF7BB52BA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AGOSTO</t>
      </text>
    </comment>
    <comment ref="B12" authorId="1" shapeId="0" xr:uid="{D25E5991-FD14-4819-B85D-570E281F28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NUMERACION DE AGOSTO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  <author>tc={8CAB863F-9C94-4726-958B-AEC88221D6BB}</author>
    <author>tc={4B6A24E0-164E-418B-85E0-001DB9D74F64}</author>
  </authors>
  <commentList>
    <comment ref="M115" authorId="0" shapeId="0" xr:uid="{42569AE2-9604-4811-8BFF-EFB0FCA3E28C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E160" authorId="1" shapeId="0" xr:uid="{8CAB863F-9C94-4726-958B-AEC88221D6BB}">
      <text>
        <t>[Threaded comment]
Your version of Excel allows you to read this threaded comment; however, any edits to it will get removed if the file is opened in a newer version of Excel. Learn more: https://go.microsoft.com/fwlink/?linkid=870924
Comment:
    devolver a irasema</t>
      </text>
    </comment>
    <comment ref="F182" authorId="2" shapeId="0" xr:uid="{4B6A24E0-164E-418B-85E0-001DB9D74F64}">
      <text>
        <t>[Threaded comment]
Your version of Excel allows you to read this threaded comment; however, any edits to it will get removed if the file is opened in a newer version of Excel. Learn more: https://go.microsoft.com/fwlink/?linkid=870924
Comment:
    miguel debe esto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tc={FF652D7D-C42D-4890-9498-48EFD803EB23}</author>
    <author>tc={179AE3BF-A163-4893-85CA-77172D97E2E6}</author>
    <author>tc={F08A19C7-7C04-4F70-847A-38770D34CD2E}</author>
  </authors>
  <commentList>
    <comment ref="B8" authorId="0" shapeId="0" xr:uid="{FF652D7D-C42D-4890-9498-48EFD803EB23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OCTUBRE</t>
      </text>
    </comment>
    <comment ref="B9" authorId="1" shapeId="0" xr:uid="{179AE3BF-A163-4893-85CA-77172D97E2E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OCTUBRE</t>
      </text>
    </comment>
    <comment ref="B10" authorId="2" shapeId="0" xr:uid="{F08A19C7-7C04-4F70-847A-38770D34CD2E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OCTUBRE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tc={3BFDE508-72F9-4EAB-B311-E00A51637133}</author>
    <author>tc={9E09960F-469A-47E9-9CCC-3E2915163733}</author>
    <author>tc={434CA6EB-422B-41CF-BBD9-99E07EECF559}</author>
    <author>tc={2F81726B-830D-4D1C-8B86-CA6CBB9615BD}</author>
  </authors>
  <commentList>
    <comment ref="B8" authorId="0" shapeId="0" xr:uid="{3BFDE508-72F9-4EAB-B311-E00A516371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NUMERACION DE NOVIEMBRE
</t>
      </text>
    </comment>
    <comment ref="B9" authorId="1" shapeId="0" xr:uid="{9E09960F-469A-47E9-9CCC-3E2915163733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NOVIEMBRE</t>
      </text>
    </comment>
    <comment ref="B10" authorId="2" shapeId="0" xr:uid="{434CA6EB-422B-41CF-BBD9-99E07EECF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NOVIEMBRE</t>
      </text>
    </comment>
    <comment ref="B11" authorId="3" shapeId="0" xr:uid="{2F81726B-830D-4D1C-8B86-CA6CBB9615BD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NOVIEMBRE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  <author>Dayra Canales</author>
    <author>tc={9C8C412B-A9D6-4038-9083-6783F1669678}</author>
    <author>tc={C55EA33A-35F8-4195-9E27-0AC1F8120674}</author>
  </authors>
  <commentList>
    <comment ref="D5" authorId="0" shapeId="0" xr:uid="{8DBB5D51-4FA9-4641-A018-7A3A36123D75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E5" authorId="0" shapeId="0" xr:uid="{BF673F90-285C-46A4-B333-92019EF9F71C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F5" authorId="0" shapeId="0" xr:uid="{6BDFEBBE-AFEC-4DB7-8DE8-478BE516C09A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G5" authorId="0" shapeId="0" xr:uid="{4228B61F-93C7-45D7-911B-B6E3B38DC7F6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H5" authorId="0" shapeId="0" xr:uid="{0FEE0C18-B3A1-4D66-B3C6-E9BC28B05CF2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I5" authorId="1" shapeId="0" xr:uid="{BEF5D691-228B-4890-832E-EDE86C1BDC37}">
      <text>
        <r>
          <rPr>
            <sz val="11"/>
            <color theme="1"/>
            <rFont val="Calibri"/>
            <family val="2"/>
            <scheme val="minor"/>
          </rPr>
          <t>18-jun-2025
rec-17460</t>
        </r>
      </text>
    </comment>
    <comment ref="J5" authorId="1" shapeId="0" xr:uid="{CA24159D-3EC1-421C-A479-9425CE2E53F4}">
      <text>
        <r>
          <rPr>
            <sz val="11"/>
            <color theme="1"/>
            <rFont val="Calibri"/>
            <family val="2"/>
            <scheme val="minor"/>
          </rPr>
          <t>07-AGO-25
REC-17696</t>
        </r>
      </text>
    </comment>
    <comment ref="K5" authorId="1" shapeId="0" xr:uid="{7B232208-0604-465C-8518-FD050F6BB885}">
      <text>
        <r>
          <rPr>
            <sz val="11"/>
            <color theme="1"/>
            <rFont val="Calibri"/>
            <family val="2"/>
            <scheme val="minor"/>
          </rPr>
          <t>16-09-25
REC-17896</t>
        </r>
      </text>
    </comment>
    <comment ref="L5" authorId="1" shapeId="0" xr:uid="{84B74F2F-7C99-41BA-9C3C-AC0D6F9A649C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M5" authorId="1" shapeId="0" xr:uid="{16569051-E61B-4909-B289-A08C9AC4B512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N5" authorId="1" shapeId="0" xr:uid="{7E3DBD85-BD0F-49A4-B374-7076C1DB428A}">
      <text>
        <r>
          <rPr>
            <sz val="11"/>
            <color theme="1"/>
            <rFont val="Calibri"/>
            <family val="2"/>
            <scheme val="minor"/>
          </rPr>
          <t>26/12/25
REC-18330</t>
        </r>
      </text>
    </comment>
    <comment ref="D6" authorId="0" shapeId="0" xr:uid="{677EB1AC-A0BF-474C-A904-BC4B83E74B5D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E6" authorId="0" shapeId="0" xr:uid="{2D2A8B47-92EE-4E91-9826-B131C40BE047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F6" authorId="0" shapeId="0" xr:uid="{B90055B9-32E4-4398-94C4-36AC4775A78B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G6" authorId="0" shapeId="0" xr:uid="{11504547-021C-4127-BBC7-C90604415D58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H6" authorId="0" shapeId="0" xr:uid="{9B61A9EC-9AE9-43FF-B5E3-F6983A8D7FA5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I6" authorId="0" shapeId="0" xr:uid="{AF5C62A5-8A16-40CC-A580-2F046B3D1F1A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J6" authorId="0" shapeId="0" xr:uid="{AF860437-98E1-446F-AA8F-593342C9E644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K6" authorId="0" shapeId="0" xr:uid="{2DC81A6A-BEAD-4376-A742-7D1EE731754A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L6" authorId="1" shapeId="0" xr:uid="{BF180C8E-0E17-415D-97EF-3BAF6D845CC1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M6" authorId="1" shapeId="0" xr:uid="{E84F9359-4305-4688-B735-5A2414AF02EC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N6" authorId="1" shapeId="0" xr:uid="{4FA12017-6F42-4C30-A6BE-9724F86CF6A6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O6" authorId="1" shapeId="0" xr:uid="{F3D6A068-8A1E-46D7-A169-B450BD5223E8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P6" authorId="1" shapeId="0" xr:uid="{689E6746-BE67-4AEE-B4A5-7EA212216E07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E7" authorId="0" shapeId="0" xr:uid="{0072C8DA-6103-4863-9142-1567BCCD1328}">
      <text>
        <r>
          <rPr>
            <b/>
            <sz val="9"/>
            <color indexed="81"/>
            <rFont val="Tahoma"/>
            <family val="2"/>
          </rPr>
          <t>05-MAR-25
REC-16853</t>
        </r>
      </text>
    </comment>
    <comment ref="F7" authorId="0" shapeId="0" xr:uid="{2CC9B6FF-706F-4B07-8D60-50567DD62E65}">
      <text>
        <r>
          <rPr>
            <b/>
            <sz val="9"/>
            <color indexed="81"/>
            <rFont val="Tahoma"/>
            <charset val="1"/>
          </rPr>
          <t>28-MAR-2025
REC-17029</t>
        </r>
      </text>
    </comment>
    <comment ref="G7" authorId="0" shapeId="0" xr:uid="{EA8B31E9-EEDF-46AD-98B5-3482206B3812}">
      <text>
        <r>
          <rPr>
            <b/>
            <sz val="9"/>
            <color indexed="81"/>
            <rFont val="Tahoma"/>
            <charset val="1"/>
          </rPr>
          <t>29-ABR-2025
REC-17202</t>
        </r>
      </text>
    </comment>
    <comment ref="H7" authorId="1" shapeId="0" xr:uid="{1B08E595-2C96-4975-9072-45FB0FEF54BE}">
      <text>
        <r>
          <rPr>
            <sz val="11"/>
            <color theme="1"/>
            <rFont val="Calibri"/>
            <family val="2"/>
            <scheme val="minor"/>
          </rPr>
          <t>30-jun-25
REC-17502</t>
        </r>
      </text>
    </comment>
    <comment ref="D8" authorId="0" shapeId="0" xr:uid="{D5632B88-4D4B-4D73-A485-7371BA161B17}">
      <text>
        <r>
          <rPr>
            <b/>
            <sz val="9"/>
            <color indexed="81"/>
            <rFont val="Tahoma"/>
            <family val="2"/>
          </rPr>
          <t>20-FEB-2025
REC-16780</t>
        </r>
      </text>
    </comment>
    <comment ref="E8" authorId="0" shapeId="0" xr:uid="{CE536B72-071B-4A17-814B-2B4AD8068BC1}">
      <text>
        <r>
          <rPr>
            <b/>
            <sz val="9"/>
            <color indexed="81"/>
            <rFont val="Tahoma"/>
            <family val="2"/>
          </rPr>
          <t>11-MAR-2025
REC-16899</t>
        </r>
      </text>
    </comment>
    <comment ref="F8" authorId="0" shapeId="0" xr:uid="{3B6714E0-8BA1-4BBF-B741-9EA5F32413E4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G8" authorId="0" shapeId="0" xr:uid="{FC3F2135-B26D-43FB-9AEA-96668F3A2595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H8" authorId="0" shapeId="0" xr:uid="{61D3BF22-A370-435B-BF8C-37E535978C5E}">
      <text>
        <r>
          <rPr>
            <b/>
            <sz val="9"/>
            <color indexed="81"/>
            <rFont val="Tahoma"/>
            <family val="2"/>
          </rPr>
          <t>25-MAY-2025
REC-17345</t>
        </r>
      </text>
    </comment>
    <comment ref="I8" authorId="1" shapeId="0" xr:uid="{A67B344C-6B49-4984-88EE-F742A0C535A5}">
      <text>
        <r>
          <rPr>
            <sz val="11"/>
            <color theme="1"/>
            <rFont val="Calibri"/>
            <family val="2"/>
            <scheme val="minor"/>
          </rPr>
          <t>20-JUN-25
REC-17473</t>
        </r>
      </text>
    </comment>
    <comment ref="J8" authorId="1" shapeId="0" xr:uid="{D9EB806E-F4C6-4FEF-91F8-3F8637FB4DA9}">
      <text>
        <r>
          <rPr>
            <sz val="11"/>
            <color theme="1"/>
            <rFont val="Calibri"/>
            <family val="2"/>
            <scheme val="minor"/>
          </rPr>
          <t>17/JUL-25
REC-17619</t>
        </r>
      </text>
    </comment>
    <comment ref="K8" authorId="1" shapeId="0" xr:uid="{8A03EE83-722C-4F99-A197-E9B3DE6077A9}">
      <text>
        <r>
          <rPr>
            <sz val="11"/>
            <color theme="1"/>
            <rFont val="Calibri"/>
            <family val="2"/>
            <scheme val="minor"/>
          </rPr>
          <t>08-AGO-25
REC-17652</t>
        </r>
      </text>
    </comment>
    <comment ref="L8" authorId="1" shapeId="0" xr:uid="{1FC5A327-2296-46A7-B948-ADF554EAA971}">
      <text>
        <r>
          <rPr>
            <sz val="11"/>
            <color theme="1"/>
            <rFont val="Calibri"/>
            <family val="2"/>
            <scheme val="minor"/>
          </rPr>
          <t>15-09-25
REC-17883</t>
        </r>
      </text>
    </comment>
    <comment ref="M8" authorId="1" shapeId="0" xr:uid="{1F517284-3516-4DDD-926F-A70DCCDFE338}">
      <text>
        <r>
          <rPr>
            <sz val="11"/>
            <color theme="1"/>
            <rFont val="Calibri"/>
            <family val="2"/>
            <scheme val="minor"/>
          </rPr>
          <t>07-10-25
REC-17981</t>
        </r>
      </text>
    </comment>
    <comment ref="N8" authorId="1" shapeId="0" xr:uid="{61BE6B80-4558-483E-BAAE-F60896712F2A}">
      <text>
        <r>
          <rPr>
            <sz val="11"/>
            <color theme="1"/>
            <rFont val="Calibri"/>
            <family val="2"/>
            <scheme val="minor"/>
          </rPr>
          <t>24-11-25
REC-18180</t>
        </r>
      </text>
    </comment>
    <comment ref="O8" authorId="1" shapeId="0" xr:uid="{20CBE12E-AC2A-4B89-A5CA-99E7B2A56E0B}">
      <text>
        <r>
          <rPr>
            <sz val="11"/>
            <color theme="1"/>
            <rFont val="Calibri"/>
            <family val="2"/>
            <scheme val="minor"/>
          </rPr>
          <t>30-11-25
REC-18216</t>
        </r>
      </text>
    </comment>
    <comment ref="D9" authorId="0" shapeId="0" xr:uid="{5E716585-A157-46F4-A64E-5F906FB7C0D8}">
      <text>
        <r>
          <rPr>
            <b/>
            <sz val="9"/>
            <color indexed="81"/>
            <rFont val="Tahoma"/>
            <family val="2"/>
          </rPr>
          <t>21-FEB-2025
REC-16782</t>
        </r>
      </text>
    </comment>
    <comment ref="E9" authorId="0" shapeId="0" xr:uid="{0ED33CF2-5FA1-43A7-B5AB-FEB4FE035A56}">
      <text>
        <r>
          <rPr>
            <b/>
            <sz val="9"/>
            <color indexed="81"/>
            <rFont val="Tahoma"/>
            <family val="2"/>
          </rPr>
          <t>03-MAR-2025
REC-16837</t>
        </r>
      </text>
    </comment>
    <comment ref="F9" authorId="0" shapeId="0" xr:uid="{8502C71A-3F29-4CD6-8A8F-7A2B264DC579}">
      <text>
        <r>
          <rPr>
            <b/>
            <sz val="9"/>
            <color indexed="81"/>
            <rFont val="Tahoma"/>
            <charset val="1"/>
          </rPr>
          <t>15-MAR-2025
REC-16946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 shapeId="0" xr:uid="{58FE029F-7344-4109-959B-45386C8046EC}">
      <text>
        <r>
          <rPr>
            <b/>
            <sz val="9"/>
            <color indexed="81"/>
            <rFont val="Tahoma"/>
            <charset val="1"/>
          </rPr>
          <t>03-ABR-2025
REC-17085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 shapeId="0" xr:uid="{07EC76B2-6E97-445C-AFBB-09DF206774E6}">
      <text>
        <r>
          <rPr>
            <b/>
            <sz val="9"/>
            <color indexed="81"/>
            <rFont val="Tahoma"/>
            <charset val="1"/>
          </rPr>
          <t>01-MAY-2025
REC-17216</t>
        </r>
      </text>
    </comment>
    <comment ref="I9" authorId="0" shapeId="0" xr:uid="{B492542F-CA7D-4B09-B352-8ABB963C0D7F}">
      <text>
        <r>
          <rPr>
            <b/>
            <sz val="9"/>
            <color indexed="81"/>
            <rFont val="Tahoma"/>
            <family val="2"/>
          </rPr>
          <t>01-JUNI-2025
REC-17380</t>
        </r>
      </text>
    </comment>
    <comment ref="J9" authorId="1" shapeId="0" xr:uid="{0762DE96-6ECC-44B9-A6E4-01799DB249BF}">
      <text>
        <r>
          <rPr>
            <sz val="11"/>
            <color theme="1"/>
            <rFont val="Calibri"/>
            <family val="2"/>
            <scheme val="minor"/>
          </rPr>
          <t>03-JUL-25
REC-17524</t>
        </r>
      </text>
    </comment>
    <comment ref="K9" authorId="1" shapeId="0" xr:uid="{492EA6EA-8CB6-4B57-9641-A34352970F58}">
      <text>
        <r>
          <rPr>
            <sz val="11"/>
            <color theme="1"/>
            <rFont val="Calibri"/>
            <family val="2"/>
            <scheme val="minor"/>
          </rPr>
          <t>01-AGO-25
REC-17660</t>
        </r>
      </text>
    </comment>
    <comment ref="L9" authorId="1" shapeId="0" xr:uid="{6DC0C732-7F16-4C35-BF51-FBE240BAAFCB}">
      <text>
        <r>
          <rPr>
            <sz val="11"/>
            <color theme="1"/>
            <rFont val="Calibri"/>
            <family val="2"/>
            <scheme val="minor"/>
          </rPr>
          <t>29-AGO-25
REC-17781</t>
        </r>
      </text>
    </comment>
    <comment ref="M9" authorId="1" shapeId="0" xr:uid="{1B33C7E9-C1E9-477F-AE7E-8A20033A63D1}">
      <text>
        <r>
          <rPr>
            <sz val="11"/>
            <color theme="1"/>
            <rFont val="Calibri"/>
            <family val="2"/>
            <scheme val="minor"/>
          </rPr>
          <t>01-10-25
REC-17953</t>
        </r>
      </text>
    </comment>
    <comment ref="N9" authorId="1" shapeId="0" xr:uid="{473FCD88-2D87-4BC8-9394-4A7F3A518D00}">
      <text>
        <r>
          <rPr>
            <sz val="11"/>
            <color theme="1"/>
            <rFont val="Calibri"/>
            <family val="2"/>
            <scheme val="minor"/>
          </rPr>
          <t>31-10-25
REC-18070</t>
        </r>
      </text>
    </comment>
    <comment ref="O9" authorId="1" shapeId="0" xr:uid="{F52BE107-2E88-471F-8C7F-42182586E433}">
      <text>
        <r>
          <rPr>
            <sz val="11"/>
            <color theme="1"/>
            <rFont val="Calibri"/>
            <family val="2"/>
            <scheme val="minor"/>
          </rPr>
          <t>30-11-25
REC-18199</t>
        </r>
      </text>
    </comment>
    <comment ref="P9" authorId="1" shapeId="0" xr:uid="{726D05E9-8DEC-44AC-B09C-78C3D60CD3F7}">
      <text>
        <r>
          <rPr>
            <sz val="11"/>
            <color theme="1"/>
            <rFont val="Calibri"/>
            <family val="2"/>
            <scheme val="minor"/>
          </rPr>
          <t>31-12-25
REC-18365</t>
        </r>
      </text>
    </comment>
    <comment ref="A10" authorId="0" shapeId="0" xr:uid="{6CA452DB-9919-4F31-935E-9B26F65775A4}">
      <text>
        <r>
          <rPr>
            <b/>
            <sz val="9"/>
            <color indexed="81"/>
            <rFont val="Tahoma"/>
            <family val="2"/>
          </rPr>
          <t>Representante Miguel Sanchez</t>
        </r>
      </text>
    </comment>
    <comment ref="D10" authorId="0" shapeId="0" xr:uid="{750FF5F8-C84F-484F-A5E0-0B99C7A004B9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E10" authorId="0" shapeId="0" xr:uid="{98987115-0B39-4F4F-B5EE-A61B8E9F807F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F10" authorId="0" shapeId="0" xr:uid="{F20BED16-2C91-4D44-B938-770CC5AD8CF9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G10" authorId="0" shapeId="0" xr:uid="{6E212D93-3D56-4A31-95FA-DB505035E1A3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H10" authorId="0" shapeId="0" xr:uid="{9AA5621B-E9CB-4BE5-94AE-FF6C5A32AE30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I10" authorId="0" shapeId="0" xr:uid="{8D5EB473-8CC0-4084-8A68-C230376F7481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J10" authorId="1" shapeId="0" xr:uid="{47C2A365-9888-45A6-AFB4-5B772F812134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K10" authorId="1" shapeId="0" xr:uid="{0C4B7E55-C296-4561-8CD9-06D862790768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L10" authorId="1" shapeId="0" xr:uid="{F7350F6E-8A7F-4525-AB55-8C37BF1D9EFF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M10" authorId="1" shapeId="0" xr:uid="{10F06CCE-8B63-4624-8960-0F69DB08A951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N10" authorId="1" shapeId="0" xr:uid="{6BDE4139-DAE7-4F97-A3F4-DA9462AC59BC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O10" authorId="1" shapeId="0" xr:uid="{38E02EE8-6C98-46DC-833A-73D913782C4E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A11" authorId="0" shapeId="0" xr:uid="{AF79F86B-D0F2-49E8-A7F3-06FB0F69EA4E}">
      <text>
        <r>
          <rPr>
            <b/>
            <sz val="9"/>
            <color indexed="81"/>
            <rFont val="Tahoma"/>
            <family val="2"/>
          </rPr>
          <t>REPRESENTANTE CALLE ANGIE MONTENEGRO</t>
        </r>
      </text>
    </comment>
    <comment ref="D11" authorId="0" shapeId="0" xr:uid="{D1481274-C698-404C-986B-F2A1FA3484EF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E11" authorId="0" shapeId="0" xr:uid="{FA07D059-FA7F-43F9-861F-95ACEE1E5507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F11" authorId="0" shapeId="0" xr:uid="{5BC0158F-1DFC-4F5F-B095-D5B0968E549D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G11" authorId="1" shapeId="0" xr:uid="{B2386C6E-1C26-45C2-815E-DD1C253DDADD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H11" authorId="1" shapeId="0" xr:uid="{9D477F71-643B-415D-A998-C30883B6A56A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I11" authorId="1" shapeId="0" xr:uid="{281481E8-B353-437F-8510-63A03E2EAD8B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E12" authorId="0" shapeId="0" xr:uid="{15F64D9E-5C5D-4177-9BF8-F0032CCAA9AF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F12" authorId="0" shapeId="0" xr:uid="{27C4288D-D180-4511-89D5-ED74E803FDF7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G12" authorId="0" shapeId="0" xr:uid="{2AA6ED42-68C5-43D4-A08F-C378306383E6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H12" authorId="0" shapeId="0" xr:uid="{5B14ACED-0832-4BEB-9193-4838EBE0D4F5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I12" authorId="1" shapeId="0" xr:uid="{8780C21B-0E90-44A0-AADA-D61BB23F98B4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J12" authorId="1" shapeId="0" xr:uid="{3A5F37BF-CE39-4697-9C1D-245B33DE58B7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K12" authorId="1" shapeId="0" xr:uid="{74C2C283-E59C-4948-A6B0-72701F88A345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L12" authorId="1" shapeId="0" xr:uid="{55DCBD8C-0FED-4E65-8336-E47B2EFD6999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M12" authorId="1" shapeId="0" xr:uid="{B63F9BB7-271D-40B2-A637-66764769C06C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N12" authorId="1" shapeId="0" xr:uid="{7D1275BF-DCCF-4EB8-89B4-C0586B92A2AA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O12" authorId="1" shapeId="0" xr:uid="{3B50CB8D-E70F-4C83-ADAB-1E253D59EB07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D13" authorId="0" shapeId="0" xr:uid="{6A76A8C4-C4FC-45D3-BDA4-F682A483E129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2E847032-D476-4021-A774-0116B59B5DC7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B32BC61C-FF36-4DBA-A1D0-7A424B092D35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" authorId="0" shapeId="0" xr:uid="{6EF3F765-CA97-4580-A86D-E9D4790F3516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H13" authorId="0" shapeId="0" xr:uid="{2ADC8EDF-A559-45EF-A813-3D48B0204E3A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I13" authorId="1" shapeId="0" xr:uid="{C1BE402C-7AF7-4F6D-BCDF-CBDC2A330B1D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J13" authorId="1" shapeId="0" xr:uid="{3B858DA2-14A8-48C5-BFAB-B57A748FD800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K13" authorId="1" shapeId="0" xr:uid="{F6BECC44-1EC4-4618-9BD6-67AF7DA172D4}">
      <text>
        <r>
          <rPr>
            <sz val="11"/>
            <color theme="1"/>
            <rFont val="Calibri"/>
            <family val="2"/>
            <scheme val="minor"/>
          </rPr>
          <t>14-AGO-25
REC-17706</t>
        </r>
      </text>
    </comment>
    <comment ref="L13" authorId="1" shapeId="0" xr:uid="{E781EF81-8229-4923-811F-53A6D08F41F2}">
      <text>
        <r>
          <rPr>
            <sz val="11"/>
            <color theme="1"/>
            <rFont val="Calibri"/>
            <family val="2"/>
            <scheme val="minor"/>
          </rPr>
          <t>03-09-25
REC-17822</t>
        </r>
      </text>
    </comment>
    <comment ref="M13" authorId="1" shapeId="0" xr:uid="{EB1D0E13-DC58-4ED8-BAA3-50AE821A0B58}">
      <text>
        <r>
          <rPr>
            <sz val="11"/>
            <color theme="1"/>
            <rFont val="Calibri"/>
            <family val="2"/>
            <scheme val="minor"/>
          </rPr>
          <t>31-10-25
REC-18067</t>
        </r>
      </text>
    </comment>
    <comment ref="N13" authorId="1" shapeId="0" xr:uid="{C9FF6039-B97A-4ADA-B2E5-4C042177E0EC}">
      <text>
        <r>
          <rPr>
            <sz val="11"/>
            <color theme="1"/>
            <rFont val="Calibri"/>
            <family val="2"/>
            <scheme val="minor"/>
          </rPr>
          <t>28-11-25
REC-18201</t>
        </r>
      </text>
    </comment>
    <comment ref="O13" authorId="1" shapeId="0" xr:uid="{D568D56C-44DF-472D-BCB8-FA19A706CA2E}">
      <text>
        <r>
          <rPr>
            <sz val="11"/>
            <color theme="1"/>
            <rFont val="Calibri"/>
            <family val="2"/>
            <scheme val="minor"/>
          </rPr>
          <t>23/12/25
REC-18319</t>
        </r>
      </text>
    </comment>
    <comment ref="D14" authorId="0" shapeId="0" xr:uid="{53851DEB-0083-4B0B-B246-38AC90C9B469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E14" authorId="0" shapeId="0" xr:uid="{F91740B6-3C1F-4A13-B547-29FA94F888E1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F14" authorId="0" shapeId="0" xr:uid="{A88183BA-FAA7-4EA1-8035-FC19EF51CE15}">
      <text>
        <r>
          <rPr>
            <b/>
            <sz val="9"/>
            <color indexed="81"/>
            <rFont val="Tahoma"/>
            <family val="2"/>
          </rPr>
          <t>06-mar-2025
REC-16870</t>
        </r>
      </text>
    </comment>
    <comment ref="G14" authorId="0" shapeId="0" xr:uid="{0363E8CE-6B95-4E46-A57E-07DB6E62B2A0}">
      <text>
        <r>
          <rPr>
            <b/>
            <sz val="9"/>
            <color indexed="81"/>
            <rFont val="Tahoma"/>
            <charset val="1"/>
          </rPr>
          <t>30-MAR-2025
REC-17038</t>
        </r>
      </text>
    </comment>
    <comment ref="H14" authorId="0" shapeId="0" xr:uid="{A02D0C6B-DAF5-4541-BD4B-B1C86ADF282A}">
      <text>
        <r>
          <rPr>
            <b/>
            <sz val="9"/>
            <color indexed="81"/>
            <rFont val="Tahoma"/>
            <charset val="1"/>
          </rPr>
          <t>30-ABR-2025
REC-17210</t>
        </r>
      </text>
    </comment>
    <comment ref="I14" authorId="0" shapeId="0" xr:uid="{1B68EBCD-2623-40B9-A460-38E829C8A557}">
      <text>
        <r>
          <rPr>
            <b/>
            <sz val="9"/>
            <color indexed="81"/>
            <rFont val="Tahoma"/>
            <family val="2"/>
          </rPr>
          <t>01-JUN-2025
REC-17374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1" shapeId="0" xr:uid="{C2E74386-64CD-48D6-AB83-31DAB0C9177D}">
      <text>
        <r>
          <rPr>
            <sz val="11"/>
            <color theme="1"/>
            <rFont val="Calibri"/>
            <family val="2"/>
            <scheme val="minor"/>
          </rPr>
          <t>01-JUL-25
REC-17504</t>
        </r>
      </text>
    </comment>
    <comment ref="K14" authorId="1" shapeId="0" xr:uid="{90B14C9B-10B0-4073-B439-DC4342F7EB2A}">
      <text>
        <r>
          <rPr>
            <sz val="11"/>
            <color theme="1"/>
            <rFont val="Calibri"/>
            <family val="2"/>
            <scheme val="minor"/>
          </rPr>
          <t>29/JUL/25
REC-17622</t>
        </r>
      </text>
    </comment>
    <comment ref="L14" authorId="1" shapeId="0" xr:uid="{4A445AD1-1360-4441-AEEA-446478C167BA}">
      <text>
        <r>
          <rPr>
            <sz val="11"/>
            <color theme="1"/>
            <rFont val="Calibri"/>
            <family val="2"/>
            <scheme val="minor"/>
          </rPr>
          <t>29-AGO-25
REC-17783</t>
        </r>
      </text>
    </comment>
    <comment ref="M14" authorId="1" shapeId="0" xr:uid="{962953D2-D34C-4ABA-A8C1-3AB210576AE2}">
      <text>
        <r>
          <rPr>
            <sz val="11"/>
            <color theme="1"/>
            <rFont val="Calibri"/>
            <family val="2"/>
            <scheme val="minor"/>
          </rPr>
          <t>02-11-25
REC-18076</t>
        </r>
      </text>
    </comment>
    <comment ref="N14" authorId="1" shapeId="0" xr:uid="{4CB639B6-6BB7-4717-B5F5-CD267764C473}">
      <text>
        <r>
          <rPr>
            <sz val="11"/>
            <color theme="1"/>
            <rFont val="Calibri"/>
            <family val="2"/>
            <scheme val="minor"/>
          </rPr>
          <t>27-11-25
REC-18191</t>
        </r>
      </text>
    </comment>
    <comment ref="O14" authorId="1" shapeId="0" xr:uid="{5C0A56BF-5E18-4B59-BFBA-76B9FDCB424D}">
      <text>
        <r>
          <rPr>
            <sz val="11"/>
            <color theme="1"/>
            <rFont val="Calibri"/>
            <family val="2"/>
            <scheme val="minor"/>
          </rPr>
          <t>30-12-25
REC-18351</t>
        </r>
      </text>
    </comment>
    <comment ref="D15" authorId="0" shapeId="0" xr:uid="{D5EAB9D5-B67B-408D-8C99-F7C233ADD267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E15" authorId="0" shapeId="0" xr:uid="{5DFF63FD-BEF1-4F9F-B095-C0EA59E55553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F15" authorId="0" shapeId="0" xr:uid="{90A92E1A-7DC4-4FDB-AC93-3E961E503263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G15" authorId="0" shapeId="0" xr:uid="{2C84EDFA-C6EA-4215-A145-DFB81C073D68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H15" authorId="0" shapeId="0" xr:uid="{9294C252-6246-4C49-AFBE-703ED9E63860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I15" authorId="0" shapeId="0" xr:uid="{6B0943AD-B254-4DDF-8A68-B4023FF795C7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J15" authorId="1" shapeId="0" xr:uid="{F54993D5-F7C9-43CE-AB9B-D9A560D6BD90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K15" authorId="1" shapeId="0" xr:uid="{E2966A89-F606-4856-8653-84A28DEC4EFA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L15" authorId="1" shapeId="0" xr:uid="{FFF98392-FC85-4D5D-915D-ED9F1283311A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M15" authorId="1" shapeId="0" xr:uid="{763BDE26-8F3E-4505-99D9-3CE445A8DB7F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N15" authorId="1" shapeId="0" xr:uid="{9FA8A4A1-0906-4B96-A950-C6FB8E2DB0E5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O15" authorId="1" shapeId="0" xr:uid="{4381B9CD-85CF-4A69-AE70-5F3A8DD18182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P15" authorId="1" shapeId="0" xr:uid="{9846DF1F-51D4-47D3-8819-59052B7C5760}">
      <text>
        <r>
          <rPr>
            <sz val="11"/>
            <color theme="1"/>
            <rFont val="Calibri"/>
            <family val="2"/>
            <scheme val="minor"/>
          </rPr>
          <t>31-12-25
REC-18366
ENERO FEB Y MARZ</t>
        </r>
      </text>
    </comment>
    <comment ref="D16" authorId="1" shapeId="0" xr:uid="{84D4434F-5441-4F56-8BE4-CD9D51E1C2A2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E16" authorId="1" shapeId="0" xr:uid="{DADED6F2-877B-42A8-BF41-538ED39AED57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F16" authorId="1" shapeId="0" xr:uid="{52E44FD4-6D2D-472C-9422-87D708FD8DF9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G16" authorId="1" shapeId="0" xr:uid="{F8D31E1B-C770-43D3-A9C9-B97DA37430F0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H16" authorId="1" shapeId="0" xr:uid="{FD0FF59A-49E4-4045-A15E-075E34F81EB5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I16" authorId="1" shapeId="0" xr:uid="{E510766A-86A5-4596-A267-3158E3CDF37D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J16" authorId="1" shapeId="0" xr:uid="{54901DA6-9B28-42E1-BC1A-19AD59743FC7}">
      <text>
        <r>
          <rPr>
            <sz val="11"/>
            <color theme="1"/>
            <rFont val="Calibri"/>
            <family val="2"/>
            <scheme val="minor"/>
          </rPr>
          <t>02-AGO-25
REC-17671</t>
        </r>
      </text>
    </comment>
    <comment ref="K16" authorId="1" shapeId="0" xr:uid="{B856C355-8F45-4F9A-A0B0-113346F203FB}">
      <text>
        <r>
          <rPr>
            <sz val="11"/>
            <color theme="1"/>
            <rFont val="Calibri"/>
            <family val="2"/>
            <scheme val="minor"/>
          </rPr>
          <t>07-09-25
REC-17834</t>
        </r>
      </text>
    </comment>
    <comment ref="D17" authorId="0" shapeId="0" xr:uid="{D23A13E5-5979-4B0D-8E04-88CE58398DB8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" authorId="0" shapeId="0" xr:uid="{55A44B77-FCB4-4AD1-A0DC-543432D1B32D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" authorId="0" shapeId="0" xr:uid="{C9C66AB5-ECEB-46F3-BE3A-E4AA0553FF97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" authorId="0" shapeId="0" xr:uid="{8B4BEE31-B7A9-4255-B7E7-5B82230B307F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H17" authorId="0" shapeId="0" xr:uid="{275D306D-3036-47E7-B3B1-67A83B254B72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I17" authorId="0" shapeId="0" xr:uid="{4290B2A1-C860-4CAA-8A39-03BE629EAB39}">
      <text>
        <r>
          <rPr>
            <b/>
            <sz val="9"/>
            <color indexed="81"/>
            <rFont val="Tahoma"/>
            <family val="2"/>
          </rPr>
          <t>15-MAY-2025
REC-17303</t>
        </r>
      </text>
    </comment>
    <comment ref="J17" authorId="1" shapeId="0" xr:uid="{317E9396-4829-4718-BB39-F210F30D2216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K17" authorId="1" shapeId="0" xr:uid="{1F5CF8B7-9E2E-4F68-935D-1FFDAEF6F255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L17" authorId="1" shapeId="0" xr:uid="{B40FFD8A-5D4E-4AC3-BBD1-4BDA0FDD6D71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M17" authorId="1" shapeId="0" xr:uid="{9B507710-86F3-4B60-8B36-664220F20430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N17" authorId="1" shapeId="0" xr:uid="{D636322D-6D2E-435E-93BE-83C464FFAF86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O17" authorId="1" shapeId="0" xr:uid="{96108B68-B8A3-4463-A417-B56372E93B33}">
      <text>
        <r>
          <rPr>
            <sz val="11"/>
            <color theme="1"/>
            <rFont val="Calibri"/>
            <family val="2"/>
            <scheme val="minor"/>
          </rPr>
          <t xml:space="preserve">27-10-25
REC-18046 
DICIEMBRE
</t>
        </r>
      </text>
    </comment>
    <comment ref="P17" authorId="1" shapeId="0" xr:uid="{5EA495F5-3922-44CA-B86E-18F64EA221FA}">
      <text>
        <r>
          <rPr>
            <sz val="11"/>
            <color theme="1"/>
            <rFont val="Calibri"/>
            <family val="2"/>
            <scheme val="minor"/>
          </rPr>
          <t>27-10-25
REC-18046 
ENERO 2026</t>
        </r>
      </text>
    </comment>
    <comment ref="D18" authorId="0" shapeId="0" xr:uid="{A8F5A3CA-BD27-4BE5-8907-C711419602EC}">
      <text>
        <r>
          <rPr>
            <b/>
            <sz val="9"/>
            <color indexed="81"/>
            <rFont val="Tahoma"/>
            <family val="2"/>
          </rPr>
          <t>08-feb-25
REC-16728</t>
        </r>
      </text>
    </comment>
    <comment ref="E18" authorId="0" shapeId="0" xr:uid="{EE41341E-87AF-41A4-BFAA-25CA92A2272C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F18" authorId="0" shapeId="0" xr:uid="{D8735F4D-53DB-46D2-8749-C11C249C26E9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G18" authorId="0" shapeId="0" xr:uid="{95EBEA66-51E3-4A8A-A969-01037D6BD7F0}">
      <text>
        <r>
          <rPr>
            <b/>
            <sz val="9"/>
            <color indexed="81"/>
            <rFont val="Tahoma"/>
            <charset val="1"/>
          </rPr>
          <t>31-MAR-2025
REC-17055</t>
        </r>
      </text>
    </comment>
    <comment ref="H18" authorId="0" shapeId="0" xr:uid="{9FA0926C-4908-4C0C-9F4B-4B4D2265983F}">
      <text>
        <r>
          <rPr>
            <b/>
            <sz val="9"/>
            <color indexed="81"/>
            <rFont val="Tahoma"/>
            <family val="2"/>
          </rPr>
          <t>31-MAY-2025
REC-17371</t>
        </r>
      </text>
    </comment>
    <comment ref="I18" authorId="1" shapeId="0" xr:uid="{D7F779AB-2A0C-4AFE-AF1D-2E9FE6C723C4}">
      <text>
        <r>
          <rPr>
            <sz val="11"/>
            <color theme="1"/>
            <rFont val="Calibri"/>
            <family val="2"/>
            <scheme val="minor"/>
          </rPr>
          <t>28-JUN-25
REC-17486</t>
        </r>
      </text>
    </comment>
    <comment ref="J18" authorId="1" shapeId="0" xr:uid="{D31B54DC-E13B-4C5F-BAA5-3F82D052F3F3}">
      <text>
        <r>
          <rPr>
            <sz val="11"/>
            <color theme="1"/>
            <rFont val="Calibri"/>
            <family val="2"/>
            <scheme val="minor"/>
          </rPr>
          <t>05-AGO-25
REC-17682</t>
        </r>
      </text>
    </comment>
    <comment ref="K18" authorId="1" shapeId="0" xr:uid="{81223A7D-2258-4EB3-B61E-76FCEDD865FB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L18" authorId="1" shapeId="0" xr:uid="{0B2AE6D0-CD63-4920-A6E2-DBAF764B9D96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M18" authorId="1" shapeId="0" xr:uid="{213ACB22-5737-47EA-A5EF-E0CE8FE4395C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N18" authorId="1" shapeId="0" xr:uid="{DDCD24F0-CDB9-44CF-98D3-DF223D415EAA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O18" authorId="1" shapeId="0" xr:uid="{36E86AE0-A984-4FA2-A71A-B2489811373B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D19" authorId="0" shapeId="0" xr:uid="{8ED2EB7B-26B7-4FFC-BA8F-CE1157FB5D52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9" authorId="0" shapeId="0" xr:uid="{11A373BF-B72D-44D0-8428-19E80F7B0C70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9" authorId="0" shapeId="0" xr:uid="{B56E0F6A-3247-4BEC-B2D6-B5CBA8D5A1DE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9" authorId="0" shapeId="0" xr:uid="{77664B5B-B45D-4297-AB8F-4B4D58D47F96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H19" authorId="0" shapeId="0" xr:uid="{EFD73F60-56EB-4842-AEC2-BB17E717C01C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I19" authorId="0" shapeId="0" xr:uid="{A51DEF4B-8064-4359-B407-706A8F8C18F5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J19" authorId="1" shapeId="0" xr:uid="{70881CF8-3EFE-4ACF-99A9-FB4E89C81DD3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K19" authorId="1" shapeId="0" xr:uid="{82A350BC-BE3E-46FA-9E5A-C465D15A4F22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L19" authorId="1" shapeId="0" xr:uid="{4A286531-F33F-4D0C-BC29-D8E56C610719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M19" authorId="1" shapeId="0" xr:uid="{4006A1BF-5AA1-4ECB-B7F1-BBBA905494EF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N19" authorId="1" shapeId="0" xr:uid="{291A18CD-3F4F-4A75-A2CB-A4F57C800B42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O19" authorId="1" shapeId="0" xr:uid="{183BF9C1-118C-463C-BBF5-F4A8A60E3437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D20" authorId="0" shapeId="0" xr:uid="{C17D75EA-31C4-4A96-BBE9-ECE187E891E9}">
      <text>
        <r>
          <rPr>
            <b/>
            <sz val="9"/>
            <color indexed="81"/>
            <rFont val="Tahoma"/>
            <family val="2"/>
          </rPr>
          <t>03-MAR-2025
REC-16838</t>
        </r>
      </text>
    </comment>
    <comment ref="E20" authorId="0" shapeId="0" xr:uid="{FED5F8ED-EE8A-47B8-AFE4-7C864A0A7D62}">
      <text>
        <r>
          <rPr>
            <b/>
            <sz val="9"/>
            <color indexed="81"/>
            <rFont val="Tahoma"/>
            <family val="2"/>
          </rPr>
          <t>03-MAR-2025
REC-16839</t>
        </r>
      </text>
    </comment>
    <comment ref="F20" authorId="0" shapeId="0" xr:uid="{DF7E6DD9-169C-4606-8A90-A1A103EABCA6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0" authorId="0" shapeId="0" xr:uid="{25959CEA-C213-411F-8CEB-479270726481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0" authorId="0" shapeId="0" xr:uid="{BD5A4289-9F0A-40CA-A6DE-EAD819B8D22B}">
      <text>
        <r>
          <rPr>
            <b/>
            <sz val="9"/>
            <color indexed="81"/>
            <rFont val="Tahoma"/>
            <charset val="1"/>
          </rPr>
          <t>02-MAY-2025
REC-17228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0" authorId="0" shapeId="0" xr:uid="{3177A19F-293F-4BAD-ACC7-4554F7E6DF5B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J20" authorId="0" shapeId="0" xr:uid="{D9C501CD-B8E0-49D5-8BF1-D35243E9239E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K20" authorId="1" shapeId="0" xr:uid="{29B35872-DC61-4475-BB04-894AB7928843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L20" authorId="1" shapeId="0" xr:uid="{A64746C0-4BFD-479B-9550-17A9304F25EA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M20" authorId="1" shapeId="0" xr:uid="{ADD015C2-F6A2-4478-B416-0C47489C35C5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N20" authorId="1" shapeId="0" xr:uid="{3FE1C3CD-4454-4B3C-8F0F-5EC9F3FF56F1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O20" authorId="1" shapeId="0" xr:uid="{D5B0A093-BDA9-45A4-8E3D-1DB31AB9EB9F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D22" authorId="0" shapeId="0" xr:uid="{B6F43982-7995-4E74-94E9-04A2E90CB4FA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E22" authorId="0" shapeId="0" xr:uid="{2E8D9F3E-0193-457F-8D65-58EE22063678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F22" authorId="0" shapeId="0" xr:uid="{4A8EF52A-EE74-4561-87B2-8166A698430E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G22" authorId="0" shapeId="0" xr:uid="{2CAF8C42-D485-4314-B833-65EBD57A8407}">
      <text>
        <r>
          <rPr>
            <b/>
            <sz val="9"/>
            <color indexed="81"/>
            <rFont val="Tahoma"/>
            <charset val="1"/>
          </rPr>
          <t>12-ABR-2025
REC-17115</t>
        </r>
      </text>
    </comment>
    <comment ref="H22" authorId="0" shapeId="0" xr:uid="{3B3E87D6-8BDB-4CBC-B46C-6E92A867916E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I22" authorId="0" shapeId="0" xr:uid="{7BD48D07-1636-459D-825D-7B676874BFD8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J22" authorId="1" shapeId="0" xr:uid="{9D30BF81-D521-44FA-9981-3454C98A531E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K22" authorId="1" shapeId="0" xr:uid="{D8CA6DEF-43A2-461E-9314-E65D918650F6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L22" authorId="1" shapeId="0" xr:uid="{1D6B8498-FA10-4121-BD69-CF8C3CA27753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M22" authorId="1" shapeId="0" xr:uid="{024B5470-4A0F-4AF2-8860-4B2FF63E5A73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N22" authorId="1" shapeId="0" xr:uid="{33DF4871-D97B-4A28-9056-7428AB214227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O22" authorId="1" shapeId="0" xr:uid="{56EEB079-672F-4648-BBA3-83046B82CFDF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D23" authorId="0" shapeId="0" xr:uid="{02D3B88D-E4E6-483C-8E1F-9E1153CD92A1}">
      <text>
        <r>
          <rPr>
            <b/>
            <sz val="9"/>
            <color indexed="81"/>
            <rFont val="Tahoma"/>
            <family val="2"/>
          </rPr>
          <t>09-feb-25
REC-16735</t>
        </r>
      </text>
    </comment>
    <comment ref="E23" authorId="0" shapeId="0" xr:uid="{5EF15A11-FE51-41A4-B244-3C51E5CAD00E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F23" authorId="0" shapeId="0" xr:uid="{F1808122-A373-40C0-ACC6-D65769E9B5C2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G23" authorId="0" shapeId="0" xr:uid="{5C848E38-ACA0-4E00-ADB0-B68065C209E9}">
      <text>
        <r>
          <rPr>
            <b/>
            <sz val="9"/>
            <color indexed="81"/>
            <rFont val="Tahoma"/>
            <charset val="1"/>
          </rPr>
          <t>12-ABR-2025
REC-17121</t>
        </r>
      </text>
    </comment>
    <comment ref="H23" authorId="0" shapeId="0" xr:uid="{098341EC-D0DF-4EC4-BB4E-7763488C16B9}">
      <text>
        <r>
          <rPr>
            <b/>
            <sz val="9"/>
            <color indexed="81"/>
            <rFont val="Tahoma"/>
            <family val="2"/>
          </rPr>
          <t>18-MAY-2025
REC-17326</t>
        </r>
      </text>
    </comment>
    <comment ref="I23" authorId="1" shapeId="0" xr:uid="{A8858561-EB92-4E8D-9157-2C6A0C39F7AC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J23" authorId="1" shapeId="0" xr:uid="{A35B524D-AD6B-4257-9E0A-F78B5AD20E37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K23" authorId="1" shapeId="0" xr:uid="{3E9C5E90-8E34-4FD6-BF00-77D240593BBF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L23" authorId="1" shapeId="0" xr:uid="{042C8A79-4E58-4484-9094-D2C852EAE370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M23" authorId="1" shapeId="0" xr:uid="{32A647BB-9646-4211-90E2-81E661B58B5C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N23" authorId="1" shapeId="0" xr:uid="{E2C68D84-979E-437A-B0EF-F3505F9B9E37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O23" authorId="1" shapeId="0" xr:uid="{D28734DF-4BFF-44D3-91EC-53385E484F9D}">
      <text>
        <r>
          <rPr>
            <sz val="11"/>
            <color theme="1"/>
            <rFont val="Calibri"/>
            <family val="2"/>
            <scheme val="minor"/>
          </rPr>
          <t>07-12-25
REC-18269</t>
        </r>
      </text>
    </comment>
    <comment ref="D24" authorId="0" shapeId="0" xr:uid="{D604F6C4-0E66-476E-A8A4-9F5A39BB4FF1}">
      <text>
        <r>
          <rPr>
            <b/>
            <sz val="9"/>
            <color indexed="81"/>
            <rFont val="Tahoma"/>
            <family val="2"/>
          </rPr>
          <t>08-FEB-2025
REC-16729</t>
        </r>
      </text>
    </comment>
    <comment ref="E24" authorId="0" shapeId="0" xr:uid="{A31D85FF-12D4-4D3A-A0BA-4060C8761FFB}">
      <text>
        <r>
          <rPr>
            <b/>
            <sz val="9"/>
            <color indexed="81"/>
            <rFont val="Tahoma"/>
            <family val="2"/>
          </rPr>
          <t>8-febrero 2025  5.00 abona febrero 
REC-16729
4-mar-25 10.00
febrero 2025
REC-16845</t>
        </r>
      </text>
    </comment>
    <comment ref="F24" authorId="0" shapeId="0" xr:uid="{134DB380-A257-4BFD-853F-C454A5044AAC}">
      <text>
        <r>
          <rPr>
            <b/>
            <sz val="9"/>
            <color indexed="81"/>
            <rFont val="Tahoma"/>
            <family val="2"/>
          </rPr>
          <t>08-mar-2025
REC-16885</t>
        </r>
      </text>
    </comment>
    <comment ref="G24" authorId="0" shapeId="0" xr:uid="{492F10DA-EAFA-4AF2-A039-18D028147484}">
      <text>
        <r>
          <rPr>
            <b/>
            <sz val="9"/>
            <color indexed="81"/>
            <rFont val="Tahoma"/>
            <family val="2"/>
          </rPr>
          <t>30-MAR-2025
REC-17043</t>
        </r>
      </text>
    </comment>
    <comment ref="H24" authorId="0" shapeId="0" xr:uid="{593D32A9-DB69-467A-BB14-38AA87AA411F}">
      <text>
        <r>
          <rPr>
            <b/>
            <sz val="9"/>
            <color indexed="81"/>
            <rFont val="Tahoma"/>
            <charset val="1"/>
          </rPr>
          <t>14-ABR-2025
REC-17127</t>
        </r>
      </text>
    </comment>
    <comment ref="I24" authorId="0" shapeId="0" xr:uid="{D1E0063C-EC1B-48B5-99F5-B58BBFDC093D}">
      <text>
        <r>
          <rPr>
            <b/>
            <sz val="9"/>
            <color indexed="81"/>
            <rFont val="Tahoma"/>
            <family val="2"/>
          </rPr>
          <t>08-mayo-25
REC-17267</t>
        </r>
      </text>
    </comment>
    <comment ref="J24" authorId="0" shapeId="0" xr:uid="{E030C574-F07E-4F48-9526-08639208771B}">
      <text>
        <r>
          <rPr>
            <b/>
            <sz val="9"/>
            <color indexed="81"/>
            <rFont val="Tahoma"/>
            <family val="2"/>
          </rPr>
          <t>06-jun-2025
REC-17410</t>
        </r>
      </text>
    </comment>
    <comment ref="K24" authorId="1" shapeId="0" xr:uid="{D51B066E-A462-41C1-9FD9-8246456582F6}">
      <text>
        <r>
          <rPr>
            <sz val="11"/>
            <color theme="1"/>
            <rFont val="Calibri"/>
            <family val="2"/>
            <scheme val="minor"/>
          </rPr>
          <t>12-JUL-25
REC-17561</t>
        </r>
      </text>
    </comment>
    <comment ref="L24" authorId="1" shapeId="0" xr:uid="{995E0308-796D-4B75-B7C0-1149EFAE126C}">
      <text>
        <r>
          <rPr>
            <sz val="11"/>
            <color theme="1"/>
            <rFont val="Calibri"/>
            <family val="2"/>
            <scheme val="minor"/>
          </rPr>
          <t>31/JUL/2025
REC-17637</t>
        </r>
      </text>
    </comment>
    <comment ref="M24" authorId="1" shapeId="0" xr:uid="{5E7032E0-958C-4D38-BCB1-A9040AC65FB2}">
      <text>
        <r>
          <rPr>
            <sz val="11"/>
            <color theme="1"/>
            <rFont val="Calibri"/>
            <family val="2"/>
            <scheme val="minor"/>
          </rPr>
          <t>13-09-25
REC-17867</t>
        </r>
      </text>
    </comment>
    <comment ref="N24" authorId="1" shapeId="0" xr:uid="{0DD97484-BD32-48E5-9B37-AECB92AE33C8}">
      <text>
        <r>
          <rPr>
            <sz val="11"/>
            <color theme="1"/>
            <rFont val="Calibri"/>
            <family val="2"/>
            <scheme val="minor"/>
          </rPr>
          <t>04-10-25
REC-17972</t>
        </r>
      </text>
    </comment>
    <comment ref="O24" authorId="1" shapeId="0" xr:uid="{E0F3F6E1-541B-4A1C-BBD6-DCDE0C95DF00}">
      <text>
        <r>
          <rPr>
            <sz val="11"/>
            <color theme="1"/>
            <rFont val="Calibri"/>
            <family val="2"/>
            <scheme val="minor"/>
          </rPr>
          <t xml:space="preserve">14-11-25
REC-18118
</t>
        </r>
      </text>
    </comment>
    <comment ref="P24" authorId="1" shapeId="0" xr:uid="{5D22467B-F82C-4841-BE9A-7D641C709BDC}">
      <text>
        <r>
          <rPr>
            <sz val="11"/>
            <color theme="1"/>
            <rFont val="Calibri"/>
            <family val="2"/>
            <scheme val="minor"/>
          </rPr>
          <t>13-12-25
REC-18285  15.00 ENERO/26</t>
        </r>
      </text>
    </comment>
    <comment ref="D25" authorId="0" shapeId="0" xr:uid="{0405A020-C8C5-43CF-866D-670FCD7A3A3E}">
      <text>
        <r>
          <rPr>
            <b/>
            <sz val="9"/>
            <color indexed="81"/>
            <rFont val="Tahoma"/>
            <family val="2"/>
          </rPr>
          <t>10-feb-25
REC-16737</t>
        </r>
      </text>
    </comment>
    <comment ref="E25" authorId="0" shapeId="0" xr:uid="{DB7096D6-2A73-456A-8F89-B8B768599233}">
      <text>
        <r>
          <rPr>
            <b/>
            <sz val="9"/>
            <color indexed="81"/>
            <rFont val="Tahoma"/>
            <family val="2"/>
          </rPr>
          <t>05-MAR-25
REC-16854</t>
        </r>
      </text>
    </comment>
    <comment ref="F25" authorId="0" shapeId="0" xr:uid="{404513BC-93B1-4508-80F1-434B5C9F78E8}">
      <text>
        <r>
          <rPr>
            <b/>
            <sz val="9"/>
            <color indexed="81"/>
            <rFont val="Tahoma"/>
            <charset val="1"/>
          </rPr>
          <t>30-ABR-2025
REC-17211</t>
        </r>
      </text>
    </comment>
    <comment ref="G25" authorId="0" shapeId="0" xr:uid="{FD430866-F549-4A2F-AC46-B664CD3A0C17}">
      <text>
        <r>
          <rPr>
            <b/>
            <sz val="9"/>
            <color indexed="81"/>
            <rFont val="Tahoma"/>
            <family val="2"/>
          </rPr>
          <t>10-MAY-2025
REC-17285</t>
        </r>
      </text>
    </comment>
    <comment ref="H25" authorId="0" shapeId="0" xr:uid="{A6EC0778-6D07-4644-8A1E-64D8921ADACE}">
      <text>
        <r>
          <rPr>
            <b/>
            <sz val="9"/>
            <color indexed="81"/>
            <rFont val="Tahoma"/>
            <charset val="1"/>
          </rPr>
          <t>02-06-25
REC-17385</t>
        </r>
      </text>
    </comment>
    <comment ref="I25" authorId="1" shapeId="0" xr:uid="{B38F3776-7F76-4651-98DE-AD9A0675ED89}">
      <text>
        <r>
          <rPr>
            <sz val="11"/>
            <color theme="1"/>
            <rFont val="Calibri"/>
            <family val="2"/>
            <scheme val="minor"/>
          </rPr>
          <t>07-JUL-25
REC-17541</t>
        </r>
      </text>
    </comment>
    <comment ref="J25" authorId="1" shapeId="0" xr:uid="{582AA3C5-AF7C-440B-B213-8CFFEC99B9C7}">
      <text>
        <r>
          <rPr>
            <sz val="11"/>
            <color theme="1"/>
            <rFont val="Calibri"/>
            <family val="2"/>
            <scheme val="minor"/>
          </rPr>
          <t>07/AGO-25
REC-17653</t>
        </r>
      </text>
    </comment>
    <comment ref="K25" authorId="1" shapeId="0" xr:uid="{5ACD7B39-FD89-4E90-B8EA-4750CC20FBE4}">
      <text>
        <r>
          <rPr>
            <sz val="11"/>
            <color theme="1"/>
            <rFont val="Calibri"/>
            <family val="2"/>
            <scheme val="minor"/>
          </rPr>
          <t>13-09-25
REC-17869</t>
        </r>
      </text>
    </comment>
    <comment ref="L25" authorId="1" shapeId="0" xr:uid="{E5FDD1CF-28BB-4602-A35A-8CB2E0328E77}">
      <text>
        <r>
          <rPr>
            <sz val="11"/>
            <color theme="1"/>
            <rFont val="Calibri"/>
            <family val="2"/>
            <scheme val="minor"/>
          </rPr>
          <t>01-10-25
REC-17954</t>
        </r>
      </text>
    </comment>
    <comment ref="M25" authorId="1" shapeId="0" xr:uid="{62D55244-B817-4CA1-A0C3-BC07A0FAFE4C}">
      <text>
        <r>
          <rPr>
            <sz val="11"/>
            <color theme="1"/>
            <rFont val="Calibri"/>
            <family val="2"/>
            <scheme val="minor"/>
          </rPr>
          <t>31-10-25
REC-18066</t>
        </r>
      </text>
    </comment>
    <comment ref="N25" authorId="1" shapeId="0" xr:uid="{1D2E647A-1F4A-4ECD-B2BE-B3D4B9E19659}">
      <text>
        <r>
          <rPr>
            <sz val="11"/>
            <color theme="1"/>
            <rFont val="Calibri"/>
            <family val="2"/>
            <scheme val="minor"/>
          </rPr>
          <t>21/12/25
REC-18315</t>
        </r>
      </text>
    </comment>
    <comment ref="D27" authorId="0" shapeId="0" xr:uid="{02532FFC-4C23-4F30-AB31-5C78D97A4873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E27" authorId="0" shapeId="0" xr:uid="{32942AE8-4633-4A3A-B111-F8631CE4936B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F27" authorId="0" shapeId="0" xr:uid="{92BFC8DE-2022-402D-860E-A6D9CA7DAB38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G27" authorId="0" shapeId="0" xr:uid="{EA4B512F-D0E8-486A-A8AD-50EDDBD2498C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H27" authorId="0" shapeId="0" xr:uid="{4CCB6DBE-1C44-4FF4-ABB8-E46A9C065AB8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I27" authorId="0" shapeId="0" xr:uid="{E15DCDB2-BCA3-4B8A-BF12-64323799FE2B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J27" authorId="1" shapeId="0" xr:uid="{14050E52-5041-482A-869F-5EB763C35D0B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K27" authorId="1" shapeId="0" xr:uid="{F6D34BA1-7B74-431F-97AC-025D12E5A295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L27" authorId="1" shapeId="0" xr:uid="{AC5940C1-454B-4DE6-A574-062B2DE05FD3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M27" authorId="1" shapeId="0" xr:uid="{735BDBE4-C078-40D2-9D03-BB70F3F1B607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N27" authorId="1" shapeId="0" xr:uid="{9263E34C-A6DA-4A0F-B01E-5712B8AC433B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O27" authorId="1" shapeId="0" xr:uid="{02B5EB0C-4585-4E9E-92B1-4F87B526E585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D29" authorId="0" shapeId="0" xr:uid="{B511D854-CBD4-4318-8E3A-CC4ABCB30B75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E29" authorId="0" shapeId="0" xr:uid="{3FDFDEBA-4863-44FE-8338-F30D85079B7D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F29" authorId="0" shapeId="0" xr:uid="{FABD21A8-652F-4D0B-BD15-3350B5551162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G29" authorId="0" shapeId="0" xr:uid="{D771C8F7-2BDB-4B7C-A7F1-BC0382B833CD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H29" authorId="0" shapeId="0" xr:uid="{64A01FE4-1ACD-436B-82E5-04284932064E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I29" authorId="0" shapeId="0" xr:uid="{60AFB35B-776D-4885-BC1C-2F9700150C6A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J29" authorId="1" shapeId="0" xr:uid="{120C2B6A-AC86-459A-B1CD-81F78E4AFAC4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K29" authorId="1" shapeId="0" xr:uid="{D8343C47-FC08-43A4-926C-DF0F3B6CA7A1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L29" authorId="1" shapeId="0" xr:uid="{C3FBED17-F6A3-42B1-BDAB-C991210726FA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M29" authorId="1" shapeId="0" xr:uid="{67B7FA6F-EF5D-49F9-B132-997A3E35AD9E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N29" authorId="1" shapeId="0" xr:uid="{DDFB9CDE-9A0F-4237-AAB1-3A36821B81AB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O29" authorId="1" shapeId="0" xr:uid="{2176A19F-B179-4CB7-AB0A-3B837043B35B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D30" authorId="0" shapeId="0" xr:uid="{20F25777-6AF0-4B58-8E10-11D892ECEA1A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E30" authorId="0" shapeId="0" xr:uid="{A01DCC85-8E07-4109-B721-9C4C245470FA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F30" authorId="0" shapeId="0" xr:uid="{08B1D652-DFAC-41C7-9E39-D08BE67E1C38}">
      <text>
        <r>
          <rPr>
            <b/>
            <sz val="9"/>
            <color indexed="81"/>
            <rFont val="Tahoma"/>
            <family val="2"/>
          </rPr>
          <t>02-MAR-25
REC-16834</t>
        </r>
      </text>
    </comment>
    <comment ref="G30" authorId="0" shapeId="0" xr:uid="{87AE2579-37FE-451B-927A-489C77906304}">
      <text>
        <r>
          <rPr>
            <b/>
            <sz val="9"/>
            <color indexed="81"/>
            <rFont val="Tahoma"/>
            <charset val="1"/>
          </rPr>
          <t>17-ABR-2025
REC-17157</t>
        </r>
      </text>
    </comment>
    <comment ref="H30" authorId="0" shapeId="0" xr:uid="{840ABAAA-C937-4B67-A967-1812F60FD0F4}">
      <text>
        <r>
          <rPr>
            <b/>
            <sz val="9"/>
            <color indexed="81"/>
            <rFont val="Tahoma"/>
            <family val="2"/>
          </rPr>
          <t>17-MAY-2025
REC-17325</t>
        </r>
      </text>
    </comment>
    <comment ref="I30" authorId="1" shapeId="0" xr:uid="{39F4E4B5-69F0-439C-BC04-122C094D6627}">
      <text>
        <r>
          <rPr>
            <sz val="11"/>
            <color theme="1"/>
            <rFont val="Calibri"/>
            <family val="2"/>
            <scheme val="minor"/>
          </rPr>
          <t>17-JUN-25
REC-17451</t>
        </r>
      </text>
    </comment>
    <comment ref="J30" authorId="1" shapeId="0" xr:uid="{A75A1CD4-E2C4-4787-BB48-CCD1AD5ACF78}">
      <text>
        <r>
          <rPr>
            <sz val="11"/>
            <color theme="1"/>
            <rFont val="Calibri"/>
            <family val="2"/>
            <scheme val="minor"/>
          </rPr>
          <t>18-JUL-25
REC-17592</t>
        </r>
      </text>
    </comment>
    <comment ref="K30" authorId="1" shapeId="0" xr:uid="{6594B8ED-6735-45BD-8D2E-26B454A73670}">
      <text>
        <r>
          <rPr>
            <sz val="11"/>
            <color theme="1"/>
            <rFont val="Calibri"/>
            <family val="2"/>
            <scheme val="minor"/>
          </rPr>
          <t>30-AGO-25
REC-17790</t>
        </r>
      </text>
    </comment>
    <comment ref="L30" authorId="1" shapeId="0" xr:uid="{2A1DB5FA-D182-4737-9A70-332E49E513EE}">
      <text>
        <r>
          <rPr>
            <sz val="11"/>
            <color theme="1"/>
            <rFont val="Calibri"/>
            <family val="2"/>
            <scheme val="minor"/>
          </rPr>
          <t>01-10-25
REC-17950</t>
        </r>
      </text>
    </comment>
    <comment ref="M30" authorId="1" shapeId="0" xr:uid="{01DFC0A7-A125-47F7-B039-F8FC136E11DE}">
      <text>
        <r>
          <rPr>
            <sz val="11"/>
            <color theme="1"/>
            <rFont val="Calibri"/>
            <family val="2"/>
            <scheme val="minor"/>
          </rPr>
          <t>02-11-25
REC-18159</t>
        </r>
      </text>
    </comment>
    <comment ref="N30" authorId="1" shapeId="0" xr:uid="{2C63A0AC-C209-43BF-B6A0-363591C58FB7}">
      <text>
        <r>
          <rPr>
            <sz val="11"/>
            <color theme="1"/>
            <rFont val="Calibri"/>
            <family val="2"/>
            <scheme val="minor"/>
          </rPr>
          <t>16/12/25
REC-18252</t>
        </r>
      </text>
    </comment>
    <comment ref="D31" authorId="0" shapeId="0" xr:uid="{11594D54-E8A2-42B0-9CF5-276F40ACCD65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1" authorId="0" shapeId="0" xr:uid="{45B299DF-8D67-48AC-BF96-EDB1FCA01B12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1" authorId="0" shapeId="0" xr:uid="{90818E1A-052D-4674-8E7E-CE45DA5172F1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1" authorId="0" shapeId="0" xr:uid="{B7F8C27D-154C-4929-B60D-F60F4B2A7DC8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1" authorId="0" shapeId="0" xr:uid="{06C42057-46B3-40F8-B49B-F2718C984462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I31" authorId="0" shapeId="0" xr:uid="{66C115B2-2229-44C2-BCCF-0A41BAA9F7EB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J31" authorId="0" shapeId="0" xr:uid="{337A9EA4-9146-4E86-9F4A-A20113A629CC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K31" authorId="0" shapeId="0" xr:uid="{5F58059F-2A44-4960-AA38-3FC34F6BD99E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D32" authorId="0" shapeId="0" xr:uid="{A86D3A96-BDE3-4145-886A-9C35398634B8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2" authorId="0" shapeId="0" xr:uid="{78D29023-2B48-4E0D-B3CB-FB8B247397D0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2" authorId="1" shapeId="0" xr:uid="{664B898E-3BEF-4674-B455-F2B120B9D01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G32" authorId="1" shapeId="0" xr:uid="{52F55082-C356-4FF7-84E0-7A7D8D4A600B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H32" authorId="1" shapeId="0" xr:uid="{FC58A613-0A32-41AF-8A54-E6DB499FB25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I32" authorId="1" shapeId="0" xr:uid="{8E57E39A-5C75-46E9-BA80-C5BA3466B2D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D33" authorId="0" shapeId="0" xr:uid="{AECCF989-2BC5-40FC-AA39-67BC5C3B75CD}">
      <text>
        <r>
          <rPr>
            <b/>
            <sz val="9"/>
            <color indexed="81"/>
            <rFont val="Tahoma"/>
            <family val="2"/>
          </rPr>
          <t>pago duplicado en 2024 x reembolsar jd 2024</t>
        </r>
      </text>
    </comment>
    <comment ref="E33" authorId="0" shapeId="0" xr:uid="{81DD14F4-8C99-46C6-A066-28E78797F559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3" authorId="0" shapeId="0" xr:uid="{ED2AF957-10F2-4C02-9D65-3F901235A53E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3" authorId="0" shapeId="0" xr:uid="{59FDC8FD-2158-40AA-946C-B91A29742062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H33" authorId="0" shapeId="0" xr:uid="{4DCDAD5A-DF00-48D7-BCD3-51EF98E419F0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I33" authorId="1" shapeId="0" xr:uid="{EABC207F-4E0A-4CA2-B66E-A0CE928020E1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J33" authorId="1" shapeId="0" xr:uid="{E422896C-2162-48A2-8141-5F3C36A8FDDA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K33" authorId="1" shapeId="0" xr:uid="{1E36D7AE-AC26-467E-9977-D3313E3B250C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L33" authorId="1" shapeId="0" xr:uid="{408DE932-BEF4-4989-BB1B-CA9C4B51FA75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M33" authorId="1" shapeId="0" xr:uid="{55A328CE-9FC1-4701-97F3-1203D049FD99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N33" authorId="1" shapeId="0" xr:uid="{9824E9FA-0553-47EC-90C6-DD32B6516776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E34" authorId="0" shapeId="0" xr:uid="{EC917467-09D9-42C3-BD5D-316C4816CC21}">
      <text>
        <r>
          <rPr>
            <b/>
            <sz val="9"/>
            <color indexed="81"/>
            <rFont val="Tahoma"/>
            <family val="2"/>
          </rPr>
          <t>17-feb-25
rec-16769</t>
        </r>
      </text>
    </comment>
    <comment ref="F34" authorId="0" shapeId="0" xr:uid="{6B6F8933-0C82-4B59-9FEC-D45CA86497F0}">
      <text>
        <r>
          <rPr>
            <b/>
            <sz val="9"/>
            <color indexed="81"/>
            <rFont val="Tahoma"/>
            <family val="2"/>
          </rPr>
          <t>09-MAR-25
REC-16886</t>
        </r>
      </text>
    </comment>
    <comment ref="G34" authorId="0" shapeId="0" xr:uid="{E62F9B24-DEA2-4656-9A61-BA265C875C1F}">
      <text>
        <r>
          <rPr>
            <b/>
            <sz val="9"/>
            <color indexed="81"/>
            <rFont val="Tahoma"/>
            <charset val="1"/>
          </rPr>
          <t>06-ABR-2025
REC-17095</t>
        </r>
      </text>
    </comment>
    <comment ref="H34" authorId="0" shapeId="0" xr:uid="{050C8EA3-0F30-49CB-BFBC-CEEE005D5A89}">
      <text>
        <r>
          <rPr>
            <b/>
            <sz val="9"/>
            <color indexed="81"/>
            <rFont val="Tahoma"/>
            <charset val="1"/>
          </rPr>
          <t>05-MAY-2025
REC-17255</t>
        </r>
      </text>
    </comment>
    <comment ref="I34" authorId="0" shapeId="0" xr:uid="{EC460CF5-288B-49FB-97AD-2D9250DAB719}">
      <text>
        <r>
          <rPr>
            <b/>
            <sz val="9"/>
            <color indexed="81"/>
            <rFont val="Tahoma"/>
            <family val="2"/>
          </rPr>
          <t>06-jun-2025
REC-17404</t>
        </r>
      </text>
    </comment>
    <comment ref="J34" authorId="1" shapeId="0" xr:uid="{086172D0-FF30-4199-86FD-AE48741C3358}">
      <text>
        <r>
          <rPr>
            <sz val="11"/>
            <color theme="1"/>
            <rFont val="Calibri"/>
            <family val="2"/>
            <scheme val="minor"/>
          </rPr>
          <t xml:space="preserve">08-jul-2025
REC-17548
</t>
        </r>
      </text>
    </comment>
    <comment ref="K34" authorId="1" shapeId="0" xr:uid="{4F611102-B344-46C1-9B9A-4D1A90001F18}">
      <text>
        <r>
          <rPr>
            <sz val="11"/>
            <color theme="1"/>
            <rFont val="Calibri"/>
            <family val="2"/>
            <scheme val="minor"/>
          </rPr>
          <t>07-AGO-25
REC-17694</t>
        </r>
      </text>
    </comment>
    <comment ref="L34" authorId="1" shapeId="0" xr:uid="{CC493778-93B4-46CD-A299-FA0AEC361727}">
      <text>
        <r>
          <rPr>
            <sz val="11"/>
            <color theme="1"/>
            <rFont val="Calibri"/>
            <family val="2"/>
            <scheme val="minor"/>
          </rPr>
          <t>10-09-25
REC-17850</t>
        </r>
      </text>
    </comment>
    <comment ref="M34" authorId="1" shapeId="0" xr:uid="{062D276F-3132-4EB0-98A8-4B7B03DF1EE9}">
      <text>
        <r>
          <rPr>
            <sz val="11"/>
            <color theme="1"/>
            <rFont val="Calibri"/>
            <family val="2"/>
            <scheme val="minor"/>
          </rPr>
          <t>04-10-25
REC-17966</t>
        </r>
      </text>
    </comment>
    <comment ref="N34" authorId="1" shapeId="0" xr:uid="{F3DCA97E-B965-4C6D-A155-0AD1EFA9FB39}">
      <text>
        <r>
          <rPr>
            <sz val="11"/>
            <color theme="1"/>
            <rFont val="Calibri"/>
            <family val="2"/>
            <scheme val="minor"/>
          </rPr>
          <t>04-11-2025
REC-18080</t>
        </r>
      </text>
    </comment>
    <comment ref="O34" authorId="1" shapeId="0" xr:uid="{B3CFA4FE-7E18-43F0-9D6E-D3CBDE654CCF}">
      <text>
        <r>
          <rPr>
            <sz val="11"/>
            <color theme="1"/>
            <rFont val="Calibri"/>
            <family val="2"/>
            <scheme val="minor"/>
          </rPr>
          <t>06-12-25
REC-18268</t>
        </r>
      </text>
    </comment>
    <comment ref="D35" authorId="0" shapeId="0" xr:uid="{5D706364-CFCD-42A4-BE23-81B5C6DE2924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E35" authorId="0" shapeId="0" xr:uid="{B8E9A676-220E-4653-A3EF-020213A90EF2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F35" authorId="0" shapeId="0" xr:uid="{3D0B15E8-EB61-4DC1-B949-29B219A47F98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G35" authorId="0" shapeId="0" xr:uid="{FDB309BD-DCFE-449A-94C7-20E1EB8F9496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H35" authorId="1" shapeId="0" xr:uid="{7144A4C5-783F-40F5-9080-DE07F68CDED8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I35" authorId="1" shapeId="0" xr:uid="{2BD6ABB2-B824-4CDB-88EA-2490F879FC4D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J35" authorId="1" shapeId="0" xr:uid="{54D0AEFC-C75C-4214-A4A2-CF2CB5C24EAC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K35" authorId="1" shapeId="0" xr:uid="{ED9A36E6-49C1-48B5-8204-4FA6F4808767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L35" authorId="1" shapeId="0" xr:uid="{6017F676-AFD1-4999-B5B0-90174E875E43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M35" authorId="1" shapeId="0" xr:uid="{EE3128AE-66F4-4D0A-B44A-4492328105A3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N35" authorId="1" shapeId="0" xr:uid="{CB835DD8-C6E9-42B2-959F-292409D70ECE}">
      <text>
        <r>
          <rPr>
            <sz val="11"/>
            <color theme="1"/>
            <rFont val="Calibri"/>
            <family val="2"/>
            <scheme val="minor"/>
          </rPr>
          <t>07-11-25
REC-18091</t>
        </r>
      </text>
    </comment>
    <comment ref="O35" authorId="1" shapeId="0" xr:uid="{0E1D3FE7-5405-44FE-8834-0A0602B4732D}">
      <text>
        <r>
          <rPr>
            <sz val="11"/>
            <color theme="1"/>
            <rFont val="Calibri"/>
            <family val="2"/>
            <scheme val="minor"/>
          </rPr>
          <t>21-11-25
REC-18175</t>
        </r>
      </text>
    </comment>
    <comment ref="D36" authorId="0" shapeId="0" xr:uid="{4A64D82C-95BE-4AE1-83C7-E0D13150ABB4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E36" authorId="0" shapeId="0" xr:uid="{3BBFDCD8-F6C3-4D43-956F-382052CC51DA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F36" authorId="0" shapeId="0" xr:uid="{4497DE72-6AE7-47F5-AB16-67D51030B731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G36" authorId="0" shapeId="0" xr:uid="{527A443A-F77A-45E1-A2AB-0118E4090FFB}">
      <text>
        <r>
          <rPr>
            <b/>
            <sz val="9"/>
            <color indexed="81"/>
            <rFont val="Tahoma"/>
            <charset val="1"/>
          </rPr>
          <t>04-ABR-2025
REC-17092</t>
        </r>
      </text>
    </comment>
    <comment ref="D37" authorId="0" shapeId="0" xr:uid="{6017E5D9-BBFF-46B4-8A32-9E20AF691F71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E37" authorId="0" shapeId="0" xr:uid="{AF434313-DB06-4566-B76F-F3F872FDA7ED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F37" authorId="0" shapeId="0" xr:uid="{36845DCA-E704-48FE-BDC7-0094F9488EB0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G37" authorId="1" shapeId="0" xr:uid="{3C9B3EB3-890C-47ED-BF30-2C66AFF2BFF0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H37" authorId="1" shapeId="0" xr:uid="{66EB5C2F-808D-44CC-A8DD-1E135E78D817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I37" authorId="1" shapeId="0" xr:uid="{4AABB211-6953-4E07-A86F-B34A71F64D58}">
      <text>
        <r>
          <rPr>
            <sz val="11"/>
            <color theme="1"/>
            <rFont val="Calibri"/>
            <family val="2"/>
            <scheme val="minor"/>
          </rPr>
          <t>11-JUL-25
REC-17557</t>
        </r>
      </text>
    </comment>
    <comment ref="J37" authorId="1" shapeId="0" xr:uid="{67FC6A70-B939-45B5-B85A-E000CCE35D00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K37" authorId="1" shapeId="0" xr:uid="{856ADD7E-9BF2-49E9-B35B-33E4199C5207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L37" authorId="1" shapeId="0" xr:uid="{31A48A46-6C17-4EE4-A3FD-0B7CDE2827D3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M37" authorId="1" shapeId="0" xr:uid="{D4AB409C-DFBA-428B-A23E-61049B0CCE14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D38" authorId="0" shapeId="0" xr:uid="{CB780F62-5C96-486A-B9CA-9262ECF1B954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E38" authorId="0" shapeId="0" xr:uid="{5AA60E4D-998A-44CD-9A3D-99D75AA40BFB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F38" authorId="0" shapeId="0" xr:uid="{FAFEAD9C-D744-4864-9686-1F07784EA886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G38" authorId="0" shapeId="0" xr:uid="{814C5F84-16B0-49F8-9F3A-52E0D863E526}">
      <text>
        <r>
          <rPr>
            <b/>
            <sz val="9"/>
            <color indexed="81"/>
            <rFont val="Tahoma"/>
            <charset val="1"/>
          </rPr>
          <t>11-ABR-2025
REC-17147</t>
        </r>
      </text>
    </comment>
    <comment ref="H38" authorId="1" shapeId="0" xr:uid="{A9E332F6-BE7C-4FC9-9EAB-54D183AA5E67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I38" authorId="1" shapeId="0" xr:uid="{401509A6-F355-4AAE-AFCA-289B61BADBFD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J38" authorId="1" shapeId="0" xr:uid="{F2FFD3C9-4044-4DBC-9BA6-4B8823A7FC7B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K38" authorId="1" shapeId="0" xr:uid="{294949F4-812C-4EB5-8A3C-499D5E80E54B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L38" authorId="1" shapeId="0" xr:uid="{EFE9AF0D-1810-42E3-9057-CD9BF6630891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M38" authorId="1" shapeId="0" xr:uid="{E17501BC-80CD-4513-BAC6-77B25A89A572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E39" authorId="0" shapeId="0" xr:uid="{0D2E424B-437D-45DD-8371-D3ACD76D323C}">
      <text>
        <r>
          <rPr>
            <b/>
            <sz val="9"/>
            <color indexed="81"/>
            <rFont val="Tahoma"/>
            <family val="2"/>
          </rPr>
          <t>19-FEB-2025
REC-16777</t>
        </r>
      </text>
    </comment>
    <comment ref="F39" authorId="0" shapeId="0" xr:uid="{D89C8B4C-1D09-4220-976E-3368D5099D90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G39" authorId="0" shapeId="0" xr:uid="{CFC17D89-4797-4C57-B920-4122D5CA4DF7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H39" authorId="1" shapeId="0" xr:uid="{88E8B887-54C3-4D84-A180-9EAB323738F1}">
      <text>
        <r>
          <rPr>
            <sz val="11"/>
            <color theme="1"/>
            <rFont val="Calibri"/>
            <family val="2"/>
            <scheme val="minor"/>
          </rPr>
          <t>16-JUL-25
REC-17618</t>
        </r>
      </text>
    </comment>
    <comment ref="I39" authorId="1" shapeId="0" xr:uid="{4951EA4B-3B7F-46F1-A6FF-D6E667EAE600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J39" authorId="1" shapeId="0" xr:uid="{B994865F-4C9E-439E-B795-B1EE60C6D710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K39" authorId="1" shapeId="0" xr:uid="{9FA64A73-DCEA-464B-9C55-4F56BB1555C1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D40" authorId="0" shapeId="0" xr:uid="{9513C097-5806-42D0-B78D-1156D8894B89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E40" authorId="0" shapeId="0" xr:uid="{12DF25FE-05D8-41E6-A050-AC395CEBC35D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F40" authorId="0" shapeId="0" xr:uid="{D1AF1084-4B96-44E9-8DA7-B7DEFC27667A}">
      <text>
        <r>
          <rPr>
            <b/>
            <sz val="9"/>
            <color indexed="81"/>
            <rFont val="Tahoma"/>
            <charset val="1"/>
          </rPr>
          <t>22-MAR-2025
REC-17004</t>
        </r>
      </text>
    </comment>
    <comment ref="G40" authorId="0" shapeId="0" xr:uid="{3EFF4C95-76A6-4483-83BC-0FC901AA019B}">
      <text>
        <r>
          <rPr>
            <b/>
            <sz val="9"/>
            <color indexed="81"/>
            <rFont val="Tahoma"/>
            <charset val="1"/>
          </rPr>
          <t>25-ABR-2025
REC-17186</t>
        </r>
      </text>
    </comment>
    <comment ref="H40" authorId="0" shapeId="0" xr:uid="{38403896-E93F-40E7-8BFE-C84F9A3599ED}">
      <text>
        <r>
          <rPr>
            <b/>
            <sz val="9"/>
            <color indexed="81"/>
            <rFont val="Tahoma"/>
            <family val="2"/>
          </rPr>
          <t>24-MAY-2025
REC-17342</t>
        </r>
      </text>
    </comment>
    <comment ref="I40" authorId="1" shapeId="0" xr:uid="{8D98B309-12D3-4631-82E1-EBF23240D591}">
      <text>
        <r>
          <rPr>
            <sz val="11"/>
            <color theme="1"/>
            <rFont val="Calibri"/>
            <family val="2"/>
            <scheme val="minor"/>
          </rPr>
          <t>28-JUN-25
REC-17483</t>
        </r>
      </text>
    </comment>
    <comment ref="J40" authorId="1" shapeId="0" xr:uid="{EAF7313C-C55B-4D6D-A2A7-CA2BDC2B20C4}">
      <text>
        <r>
          <rPr>
            <sz val="11"/>
            <color theme="1"/>
            <rFont val="Calibri"/>
            <family val="2"/>
            <scheme val="minor"/>
          </rPr>
          <t>06-AGO-25
REC-17688</t>
        </r>
      </text>
    </comment>
    <comment ref="K40" authorId="1" shapeId="0" xr:uid="{DF5D89BA-A1D7-4327-9447-C735A105D21B}">
      <text>
        <r>
          <rPr>
            <sz val="11"/>
            <color theme="1"/>
            <rFont val="Calibri"/>
            <family val="2"/>
            <scheme val="minor"/>
          </rPr>
          <t>10-09-25
REC-17852</t>
        </r>
      </text>
    </comment>
    <comment ref="L40" authorId="1" shapeId="0" xr:uid="{88C1F48F-BE00-4C71-9CEE-07553DCDA4DD}">
      <text>
        <r>
          <rPr>
            <sz val="11"/>
            <color theme="1"/>
            <rFont val="Calibri"/>
            <family val="2"/>
            <scheme val="minor"/>
          </rPr>
          <t>10/10/25
REC-17987</t>
        </r>
      </text>
    </comment>
    <comment ref="M40" authorId="1" shapeId="0" xr:uid="{10594153-61BB-4706-8641-737F45A7D27D}">
      <text>
        <r>
          <rPr>
            <sz val="11"/>
            <color theme="1"/>
            <rFont val="Calibri"/>
            <family val="2"/>
            <scheme val="minor"/>
          </rPr>
          <t>25-10-25
REC-18044</t>
        </r>
      </text>
    </comment>
    <comment ref="N40" authorId="1" shapeId="0" xr:uid="{4870FB47-2592-4F29-B972-15641240669A}">
      <text>
        <r>
          <rPr>
            <sz val="11"/>
            <color theme="1"/>
            <rFont val="Calibri"/>
            <family val="2"/>
            <scheme val="minor"/>
          </rPr>
          <t>24-11-25
REC-18183</t>
        </r>
      </text>
    </comment>
    <comment ref="O40" authorId="1" shapeId="0" xr:uid="{FDED639B-6A5E-4131-A3C9-6CBEB3FA2546}">
      <text>
        <r>
          <rPr>
            <sz val="11"/>
            <color theme="1"/>
            <rFont val="Calibri"/>
            <family val="2"/>
            <scheme val="minor"/>
          </rPr>
          <t>26-12-25
REC-18331</t>
        </r>
      </text>
    </comment>
    <comment ref="D41" authorId="0" shapeId="0" xr:uid="{F6B66420-7AFC-4DF4-8A32-298A345CF7BB}">
      <text>
        <r>
          <rPr>
            <b/>
            <sz val="9"/>
            <color indexed="81"/>
            <rFont val="Tahoma"/>
            <family val="2"/>
          </rPr>
          <t>27-FEB-25
REC-16811</t>
        </r>
      </text>
    </comment>
    <comment ref="E41" authorId="0" shapeId="0" xr:uid="{11C3FB28-D0C5-4CFA-BBF2-64A667263559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F41" authorId="0" shapeId="0" xr:uid="{4FF51895-8A10-4D99-876E-886A64973868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G41" authorId="0" shapeId="0" xr:uid="{4B16D2B0-69D5-48AE-9DF4-CB12C3409DEC}">
      <text>
        <r>
          <rPr>
            <b/>
            <sz val="9"/>
            <color indexed="81"/>
            <rFont val="Tahoma"/>
            <charset val="1"/>
          </rPr>
          <t>14-ABR-2025
REC-17146</t>
        </r>
      </text>
    </comment>
    <comment ref="H41" authorId="1" shapeId="0" xr:uid="{763513E0-0ED0-40D6-9863-38AD286701D8}">
      <text>
        <r>
          <rPr>
            <sz val="11"/>
            <color theme="1"/>
            <rFont val="Calibri"/>
            <family val="2"/>
            <scheme val="minor"/>
          </rPr>
          <t>30-JUN-25
REC-17499</t>
        </r>
      </text>
    </comment>
    <comment ref="I41" authorId="1" shapeId="0" xr:uid="{49589E2F-54CF-4560-951B-BEAC8CA8F13B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J41" authorId="1" shapeId="0" xr:uid="{F27E44DD-C438-4CEE-BF58-FDAB4C2BDE4E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K41" authorId="1" shapeId="0" xr:uid="{DD9239C1-E1F2-4CB5-B3CE-349EF673A64B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L41" authorId="1" shapeId="0" xr:uid="{AF310B49-50CE-49E0-9EA2-06381A24C2C3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M41" authorId="1" shapeId="0" xr:uid="{061BE31E-3E38-434F-AA40-C2A24B74A5D2}">
      <text>
        <r>
          <rPr>
            <sz val="11"/>
            <color theme="1"/>
            <rFont val="Calibri"/>
            <family val="2"/>
            <scheme val="minor"/>
          </rPr>
          <t>27-11-25
REC-18192</t>
        </r>
      </text>
    </comment>
    <comment ref="N41" authorId="1" shapeId="0" xr:uid="{13B0A189-D3E8-46A7-A5A1-E63559023AB8}">
      <text>
        <r>
          <rPr>
            <sz val="11"/>
            <color theme="1"/>
            <rFont val="Calibri"/>
            <family val="2"/>
            <scheme val="minor"/>
          </rPr>
          <t>15/12/25
REC-18294</t>
        </r>
      </text>
    </comment>
    <comment ref="F43" authorId="0" shapeId="0" xr:uid="{FE676BC3-6832-4014-BECE-815A08EAFE49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G43" authorId="0" shapeId="0" xr:uid="{FB182AE7-907B-4659-94EE-6F4606BEB1AA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H43" authorId="1" shapeId="0" xr:uid="{63254E4F-FB75-447D-8459-D4DC74EF634E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I43" authorId="1" shapeId="0" xr:uid="{E2992125-CAC1-4FD6-826F-9B56321806EF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J43" authorId="1" shapeId="0" xr:uid="{08C097EC-D2B8-46EF-AABE-F52AC346179E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K43" authorId="1" shapeId="0" xr:uid="{11F2A7E6-D2E5-466D-9B75-EAF6F0E22E08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L43" authorId="1" shapeId="0" xr:uid="{7FBC1E01-CA42-4A49-B217-598FC0D429E6}">
      <text>
        <r>
          <rPr>
            <sz val="11"/>
            <color theme="1"/>
            <rFont val="Calibri"/>
            <family val="2"/>
            <scheme val="minor"/>
          </rPr>
          <t>15-09-25
REC-17893</t>
        </r>
      </text>
    </comment>
    <comment ref="M43" authorId="1" shapeId="0" xr:uid="{B04CB240-4B85-4B1C-8020-CE2C51B9D52E}">
      <text>
        <r>
          <rPr>
            <sz val="11"/>
            <color theme="1"/>
            <rFont val="Calibri"/>
            <family val="2"/>
            <scheme val="minor"/>
          </rPr>
          <t>15/10/25
REC-18009</t>
        </r>
      </text>
    </comment>
    <comment ref="N43" authorId="1" shapeId="0" xr:uid="{7EC0E598-7621-47DE-AEDB-797609CD5AEB}">
      <text>
        <r>
          <rPr>
            <sz val="11"/>
            <color theme="1"/>
            <rFont val="Calibri"/>
            <family val="2"/>
            <scheme val="minor"/>
          </rPr>
          <t>27-11-25
REC-18194</t>
        </r>
      </text>
    </comment>
    <comment ref="O43" authorId="1" shapeId="0" xr:uid="{F321C768-00D0-45E3-9BB5-6BD96EA2E103}">
      <text>
        <r>
          <rPr>
            <sz val="11"/>
            <color theme="1"/>
            <rFont val="Calibri"/>
            <family val="2"/>
            <scheme val="minor"/>
          </rPr>
          <t>15/12/25
REC-18292</t>
        </r>
      </text>
    </comment>
    <comment ref="D44" authorId="0" shapeId="0" xr:uid="{817144D8-AAF2-418E-BDE9-00F1CF9EC30B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E44" authorId="0" shapeId="0" xr:uid="{F1A7EC14-214D-45F8-A82F-48FA84AB5C00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F44" authorId="0" shapeId="0" xr:uid="{ADC959AA-D48C-448C-B9D3-80A55C5FC82F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G44" authorId="0" shapeId="0" xr:uid="{3090BA0A-77B1-4F8C-8A1D-1FDC1AD97EA6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H44" authorId="0" shapeId="0" xr:uid="{2A014D87-1C83-49B9-9BF6-E8ABBD278AE7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I44" authorId="1" shapeId="0" xr:uid="{1ACE2405-F269-4630-B9CF-960CEDD92D18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J44" authorId="1" shapeId="0" xr:uid="{CD42A1CC-0762-4632-88CC-FFB30A6E9357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K44" authorId="1" shapeId="0" xr:uid="{F7FF3DC3-813A-4855-8A1B-35FA1BDF113A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L44" authorId="1" shapeId="0" xr:uid="{FA0BFB67-045E-44D5-8DDF-82BBFAE89FE7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M44" authorId="1" shapeId="0" xr:uid="{CE27EBF0-2104-4CA8-A749-41662F46581C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N44" authorId="1" shapeId="0" xr:uid="{9D0F1617-3EDE-4D7F-BA2A-313A6527DEAB}">
      <text>
        <r>
          <rPr>
            <sz val="11"/>
            <color theme="1"/>
            <rFont val="Calibri"/>
            <family val="2"/>
            <scheme val="minor"/>
          </rPr>
          <t>29-11-25
REC-18208</t>
        </r>
      </text>
    </comment>
    <comment ref="D45" authorId="0" shapeId="0" xr:uid="{03738603-D804-43DB-86F0-787857E36CB8}">
      <text>
        <r>
          <rPr>
            <b/>
            <sz val="9"/>
            <color indexed="81"/>
            <rFont val="Tahoma"/>
            <family val="2"/>
          </rPr>
          <t>22-FEB-2025
REC-16786</t>
        </r>
      </text>
    </comment>
    <comment ref="E45" authorId="0" shapeId="0" xr:uid="{7FA3113E-36FD-40C2-88D2-59FC1584F0E4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F45" authorId="0" shapeId="0" xr:uid="{FE18A6C0-5564-41FF-BD3C-3C828DB4F9B8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G45" authorId="0" shapeId="0" xr:uid="{3939B028-B509-4B47-9AFD-549DF0814079}">
      <text>
        <r>
          <rPr>
            <b/>
            <sz val="9"/>
            <color indexed="81"/>
            <rFont val="Tahoma"/>
            <family val="2"/>
          </rPr>
          <t>22-MAY-2025
REC-17332</t>
        </r>
      </text>
    </comment>
    <comment ref="H45" authorId="0" shapeId="0" xr:uid="{49CEF96E-C41C-42E3-9055-4CCFD6090B5C}">
      <text>
        <r>
          <rPr>
            <sz val="11"/>
            <color theme="1"/>
            <rFont val="Calibri"/>
            <family val="2"/>
            <scheme val="minor"/>
          </rPr>
          <t xml:space="preserve">22-FEB-2025
REC-16786  5.00
30-11-25
REC-18217  15.00
</t>
        </r>
      </text>
    </comment>
    <comment ref="I45" authorId="1" shapeId="0" xr:uid="{277126A6-E4A7-4F73-B271-1ACCE348E06A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J45" authorId="1" shapeId="0" xr:uid="{2A4B30E8-CA61-4C33-B874-8010977641B0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K45" authorId="1" shapeId="0" xr:uid="{0D658884-B2E7-4096-862B-5784A7AE78B9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D46" authorId="0" shapeId="0" xr:uid="{C926461C-B085-4379-986A-006B6B019F83}">
      <text>
        <r>
          <rPr>
            <b/>
            <sz val="9"/>
            <color indexed="81"/>
            <rFont val="Tahoma"/>
            <charset val="1"/>
          </rPr>
          <t>13-MAR-25
REC-16924</t>
        </r>
      </text>
    </comment>
    <comment ref="E46" authorId="0" shapeId="0" xr:uid="{2E883792-D477-43F0-929D-96153166915B}">
      <text>
        <r>
          <rPr>
            <b/>
            <sz val="9"/>
            <color indexed="81"/>
            <rFont val="Tahoma"/>
            <charset val="1"/>
          </rPr>
          <t>22-ABR-2025
REC-17166</t>
        </r>
      </text>
    </comment>
    <comment ref="F46" authorId="0" shapeId="0" xr:uid="{494BF213-F608-47F1-95A5-A1A8EB004486}">
      <text>
        <r>
          <rPr>
            <b/>
            <sz val="9"/>
            <color indexed="81"/>
            <rFont val="Tahoma"/>
            <family val="2"/>
          </rPr>
          <t>15-MAY-2025
REC-17309</t>
        </r>
      </text>
    </comment>
    <comment ref="G46" authorId="1" shapeId="0" xr:uid="{A796C8C1-E435-436D-B3A7-DFDA72CAC981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H46" authorId="1" shapeId="0" xr:uid="{FAF8C450-15EF-450B-B7D9-C4B90327D13B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I46" authorId="1" shapeId="0" xr:uid="{54C57CCE-2FAC-411D-A02D-CAC57994E0C5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J46" authorId="1" shapeId="0" xr:uid="{D9A9C821-D14C-48B1-BD87-92053028DDF4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D47" authorId="0" shapeId="0" xr:uid="{AF754CE3-8C92-4119-BC58-7FB37A8AAB91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E47" authorId="0" shapeId="0" xr:uid="{CAFDE050-5C5E-45BD-B3F1-6440322C8A26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F47" authorId="0" shapeId="0" xr:uid="{70E3ADE5-39F3-4DDA-8911-373E3BBE3F13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7" authorId="0" shapeId="0" xr:uid="{961F8036-505D-4C9A-AAC3-E9A92C1F282F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47" authorId="1" shapeId="0" xr:uid="{B447E5E9-59A6-4211-A465-24603E0E4502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I47" authorId="1" shapeId="0" xr:uid="{A681E807-7C09-409E-9DBA-C6BC2738E7FD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J47" authorId="1" shapeId="0" xr:uid="{3951B8D5-DB2D-4ECB-94E7-0290A1572C02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K47" authorId="1" shapeId="0" xr:uid="{72F3EC50-23DF-4968-9333-0997A2808B0A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L47" authorId="1" shapeId="0" xr:uid="{B4376FC3-5F89-4705-B937-D01ADCCDA47B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M47" authorId="1" shapeId="0" xr:uid="{7F414AE2-D2F7-41E2-89AC-841EFD768466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N47" authorId="1" shapeId="0" xr:uid="{46F0CBA9-39DF-4EDE-9671-DC8CB95CEEBC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D48" authorId="0" shapeId="0" xr:uid="{D38904BB-3298-4922-A441-5ABB238CDC2B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E48" authorId="0" shapeId="0" xr:uid="{0298B4F4-BF7B-46AA-96C3-4E5ECF3F18E1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F48" authorId="0" shapeId="0" xr:uid="{A907CB8F-D3F1-4385-A969-1E9F6AEF05E1}">
      <text>
        <r>
          <rPr>
            <b/>
            <sz val="9"/>
            <color indexed="81"/>
            <rFont val="Tahoma"/>
            <family val="2"/>
          </rPr>
          <t>04-MAR-2025
REC-16844</t>
        </r>
      </text>
    </comment>
    <comment ref="G48" authorId="0" shapeId="0" xr:uid="{1DE97955-24C3-4C53-A224-BC1D8AF3F577}">
      <text>
        <r>
          <rPr>
            <b/>
            <sz val="9"/>
            <color indexed="81"/>
            <rFont val="Tahoma"/>
            <charset val="1"/>
          </rPr>
          <t>23-MAR-2025
REC-17006</t>
        </r>
      </text>
    </comment>
    <comment ref="H48" authorId="0" shapeId="0" xr:uid="{F5F5C227-A0C9-45CB-9B25-45DA785DAC98}">
      <text>
        <r>
          <rPr>
            <b/>
            <sz val="9"/>
            <color indexed="81"/>
            <rFont val="Tahoma"/>
            <charset val="1"/>
          </rPr>
          <t>23-ABR-2025
REC-17172</t>
        </r>
      </text>
    </comment>
    <comment ref="I48" authorId="0" shapeId="0" xr:uid="{FEC34575-BD1C-4413-B71D-82C4528B5856}">
      <text>
        <r>
          <rPr>
            <b/>
            <sz val="9"/>
            <color indexed="81"/>
            <rFont val="Tahoma"/>
            <family val="2"/>
          </rPr>
          <t>22-MAY-2025
REC-17331</t>
        </r>
      </text>
    </comment>
    <comment ref="J48" authorId="0" shapeId="0" xr:uid="{7D9B613A-F021-43E1-8B06-77F88300306B}">
      <text>
        <r>
          <rPr>
            <b/>
            <sz val="9"/>
            <color indexed="81"/>
            <rFont val="Tahoma"/>
            <charset val="1"/>
          </rPr>
          <t>04-06-2025
REC-17396</t>
        </r>
      </text>
    </comment>
    <comment ref="K48" authorId="1" shapeId="0" xr:uid="{8F01FA43-039A-42F1-891B-A9B175DAAD7C}">
      <text>
        <r>
          <rPr>
            <sz val="11"/>
            <color theme="1"/>
            <rFont val="Calibri"/>
            <family val="2"/>
            <scheme val="minor"/>
          </rPr>
          <t>01-JUL-25
REC-17505</t>
        </r>
      </text>
    </comment>
    <comment ref="L48" authorId="1" shapeId="0" xr:uid="{1B9A244D-DC88-4309-BB8A-BDC05D91936E}">
      <text>
        <r>
          <rPr>
            <sz val="11"/>
            <color theme="1"/>
            <rFont val="Calibri"/>
            <family val="2"/>
            <scheme val="minor"/>
          </rPr>
          <t>23/JUL/25
REC-17605</t>
        </r>
      </text>
    </comment>
    <comment ref="M48" authorId="1" shapeId="0" xr:uid="{B7602636-657B-4E0E-AAF1-FF29C94577BB}">
      <text>
        <r>
          <rPr>
            <sz val="11"/>
            <color theme="1"/>
            <rFont val="Calibri"/>
            <family val="2"/>
            <scheme val="minor"/>
          </rPr>
          <t>19/08/25
REC-17762</t>
        </r>
      </text>
    </comment>
    <comment ref="N48" authorId="1" shapeId="0" xr:uid="{FE5F969A-B297-4DD2-ADA4-3DB50D74ACFC}">
      <text>
        <r>
          <rPr>
            <sz val="11"/>
            <color theme="1"/>
            <rFont val="Calibri"/>
            <family val="2"/>
            <scheme val="minor"/>
          </rPr>
          <t>22-09-25
REC-17915</t>
        </r>
      </text>
    </comment>
    <comment ref="O48" authorId="1" shapeId="0" xr:uid="{CB81A2AF-3660-44B5-BDF7-03F27229B0C3}">
      <text>
        <r>
          <rPr>
            <sz val="11"/>
            <color theme="1"/>
            <rFont val="Calibri"/>
            <family val="2"/>
            <scheme val="minor"/>
          </rPr>
          <t xml:space="preserve">04-11-25
REC-15082
</t>
        </r>
      </text>
    </comment>
    <comment ref="P48" authorId="1" shapeId="0" xr:uid="{B89FD0A4-E83F-4CED-A074-47530618309C}">
      <text>
        <r>
          <rPr>
            <sz val="11"/>
            <color theme="1"/>
            <rFont val="Calibri"/>
            <family val="2"/>
            <scheme val="minor"/>
          </rPr>
          <t>13/12/25
REC-18284</t>
        </r>
      </text>
    </comment>
    <comment ref="D50" authorId="0" shapeId="0" xr:uid="{B1409955-69A2-4F6F-AC5C-A0D0480DC609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E50" authorId="0" shapeId="0" xr:uid="{2C3DD8C4-E0C2-4138-B769-6096A07C1D75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F50" authorId="0" shapeId="0" xr:uid="{796670E8-4288-4649-BD53-C0BA5E50656B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G50" authorId="0" shapeId="0" xr:uid="{FE25F567-1698-4608-B3B1-E20F8382C6D1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H50" authorId="0" shapeId="0" xr:uid="{EE466805-AC78-4A50-A63D-69E83CCD6EAA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I50" authorId="0" shapeId="0" xr:uid="{6DDB5E66-5E0E-4691-A0DF-7F51E474647B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J50" authorId="1" shapeId="0" xr:uid="{488A7C6B-C405-4E58-8F20-A506BACDC4E2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K50" authorId="1" shapeId="0" xr:uid="{87E3714C-9259-407C-8ADC-456F3109481F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L50" authorId="1" shapeId="0" xr:uid="{58325F71-D892-40A3-A1BC-4F0674059377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M50" authorId="1" shapeId="0" xr:uid="{CB0C37B4-4A1B-4E20-8A01-31140CC84E39}">
      <text>
        <r>
          <rPr>
            <sz val="11"/>
            <color theme="1"/>
            <rFont val="Calibri"/>
            <family val="2"/>
            <scheme val="minor"/>
          </rPr>
          <t>09-10-25
REC-17984</t>
        </r>
      </text>
    </comment>
    <comment ref="N50" authorId="1" shapeId="0" xr:uid="{E1B30E01-97C2-4064-B3C3-155EC7815D81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O50" authorId="1" shapeId="0" xr:uid="{EE311BD3-A641-4AA5-A3F7-6BF13BF9A0D6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D51" authorId="0" shapeId="0" xr:uid="{ECDAE956-6FD5-49A7-B938-6055C1004ED4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E51" authorId="0" shapeId="0" xr:uid="{A633879B-194B-4FBB-AFED-703D1CE60E3D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F51" authorId="0" shapeId="0" xr:uid="{B6BC17AB-D6C9-4698-9391-12248FC5FE03}">
      <text>
        <r>
          <rPr>
            <b/>
            <sz val="9"/>
            <color indexed="81"/>
            <rFont val="Tahoma"/>
            <charset val="1"/>
          </rPr>
          <t>01-ABR-2025
REC-17066</t>
        </r>
      </text>
    </comment>
    <comment ref="G51" authorId="0" shapeId="0" xr:uid="{944DF178-E37C-4ED7-B957-6A16F924AA1D}">
      <text>
        <r>
          <rPr>
            <b/>
            <sz val="9"/>
            <color indexed="81"/>
            <rFont val="Tahoma"/>
            <charset val="1"/>
          </rPr>
          <t>05-MAY-2025
REC-17254</t>
        </r>
      </text>
    </comment>
    <comment ref="H51" authorId="0" shapeId="0" xr:uid="{61D7A3E7-C30B-4F16-87DC-7BC3941B22F4}">
      <text>
        <r>
          <rPr>
            <b/>
            <sz val="9"/>
            <color indexed="81"/>
            <rFont val="Tahoma"/>
            <family val="2"/>
          </rPr>
          <t>05-jun-2025
REC-17403</t>
        </r>
      </text>
    </comment>
    <comment ref="I51" authorId="1" shapeId="0" xr:uid="{2D579B85-3414-42AD-9FFC-18AB9179D1D6}">
      <text>
        <r>
          <rPr>
            <sz val="11"/>
            <color theme="1"/>
            <rFont val="Calibri"/>
            <family val="2"/>
            <scheme val="minor"/>
          </rPr>
          <t>05-JUL-25
REC-17534</t>
        </r>
      </text>
    </comment>
    <comment ref="J51" authorId="1" shapeId="0" xr:uid="{D5061875-8422-496E-84C6-87578968A6D0}">
      <text>
        <r>
          <rPr>
            <sz val="11"/>
            <color theme="1"/>
            <rFont val="Calibri"/>
            <family val="2"/>
            <scheme val="minor"/>
          </rPr>
          <t>05-AGO-25
REC-17681</t>
        </r>
      </text>
    </comment>
    <comment ref="K51" authorId="1" shapeId="0" xr:uid="{28AAF9F6-C709-4210-BE39-EFAAAC138531}">
      <text>
        <r>
          <rPr>
            <sz val="11"/>
            <color theme="1"/>
            <rFont val="Calibri"/>
            <family val="2"/>
            <scheme val="minor"/>
          </rPr>
          <t>06-09-25
REC-17831</t>
        </r>
      </text>
    </comment>
    <comment ref="L51" authorId="1" shapeId="0" xr:uid="{FC0B4501-82A4-4B59-AB84-60C64C73D5F0}">
      <text>
        <r>
          <rPr>
            <sz val="11"/>
            <color theme="1"/>
            <rFont val="Calibri"/>
            <family val="2"/>
            <scheme val="minor"/>
          </rPr>
          <t>05-10-25
REC-17976</t>
        </r>
      </text>
    </comment>
    <comment ref="M51" authorId="1" shapeId="0" xr:uid="{C9A1DD10-9A33-4724-A040-FCBA0420397C}">
      <text>
        <r>
          <rPr>
            <sz val="11"/>
            <color theme="1"/>
            <rFont val="Calibri"/>
            <family val="2"/>
            <scheme val="minor"/>
          </rPr>
          <t>05-11-25
REC-18083</t>
        </r>
      </text>
    </comment>
    <comment ref="N51" authorId="1" shapeId="0" xr:uid="{86F22D63-F3A6-4484-8804-133E099EC3E1}">
      <text>
        <r>
          <rPr>
            <sz val="11"/>
            <color theme="1"/>
            <rFont val="Calibri"/>
            <family val="2"/>
            <scheme val="minor"/>
          </rPr>
          <t>05-12-25
REC-18258</t>
        </r>
      </text>
    </comment>
    <comment ref="E52" authorId="0" shapeId="0" xr:uid="{E0D9C1D9-7D55-4660-A38A-F2DE541D2622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2" authorId="0" shapeId="0" xr:uid="{B0C5CA87-A29E-40E9-A4EB-4A84309DBE09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53" authorId="0" shapeId="0" xr:uid="{F97C8EE7-BCF4-40C4-8D51-D9DFBF3E29C6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53" authorId="0" shapeId="0" xr:uid="{C9780118-4B1D-4276-B4D9-51FF3BDEDD6A}">
      <text>
        <r>
          <rPr>
            <b/>
            <sz val="9"/>
            <color indexed="81"/>
            <rFont val="Tahoma"/>
            <charset val="1"/>
          </rPr>
          <t>03-ABR-2025
REC-17083</t>
        </r>
      </text>
    </comment>
    <comment ref="G53" authorId="0" shapeId="0" xr:uid="{D95203FF-1751-42FC-98D5-16D4AFA14F28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H53" authorId="1" shapeId="0" xr:uid="{1B0F17D7-031F-4924-A617-31EE96821214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I53" authorId="1" shapeId="0" xr:uid="{7C56DFA2-CD56-4095-93AB-B3D874FF31E4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J53" authorId="1" shapeId="0" xr:uid="{663369D8-73BE-4938-BC86-0F08CD8DD327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E54" authorId="0" shapeId="0" xr:uid="{3CBC6332-1C46-403C-BF1F-D208AF4E4D99}">
      <text>
        <r>
          <rPr>
            <b/>
            <sz val="9"/>
            <color indexed="81"/>
            <rFont val="Tahoma"/>
            <family val="2"/>
          </rPr>
          <t>14-feb-2025
REC-16747</t>
        </r>
      </text>
    </comment>
    <comment ref="F54" authorId="0" shapeId="0" xr:uid="{9C4B9AFE-E237-4008-A115-3C2D3A343A10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G54" authorId="0" shapeId="0" xr:uid="{4E7D9BD6-8883-4713-BB35-792B4CEC9C00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H54" authorId="0" shapeId="0" xr:uid="{9D21449C-2D52-48BF-9C7D-24CDC0FC8D57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I54" authorId="0" shapeId="0" xr:uid="{3041EFB6-7BAB-4E36-B1B0-008F5274D6E9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J54" authorId="1" shapeId="0" xr:uid="{8BBAE3B8-C8A8-4213-B684-E8BE2F1609AC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K54" authorId="1" shapeId="0" xr:uid="{E700FBD4-83D8-466E-AA0B-D2D0DF78006E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L54" authorId="1" shapeId="0" xr:uid="{E9682F9A-7F19-43CA-8FD5-6EE87FB9FF57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M54" authorId="1" shapeId="0" xr:uid="{3DCF88F2-84F6-4F0B-953D-DC3B9DDF96CF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N54" authorId="1" shapeId="0" xr:uid="{92806FF3-480B-4B73-87BE-6A19157B2CB0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O54" authorId="1" shapeId="0" xr:uid="{05E0A4A4-CF50-4916-BBB6-F4CE4D84347E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D55" authorId="0" shapeId="0" xr:uid="{FEBD6F0F-2A89-4A2C-B603-5FAA4315C967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E55" authorId="0" shapeId="0" xr:uid="{9A442BCE-9581-4D05-9988-FEFF98DE2E53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F55" authorId="0" shapeId="0" xr:uid="{E82FF4F8-E099-4D20-B7C6-8B997A1F941D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G55" authorId="0" shapeId="0" xr:uid="{750D8E14-82BB-469B-B898-6305EA59DD2B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H55" authorId="1" shapeId="0" xr:uid="{88788F42-E6CE-4B0F-9CEC-2645B95658F2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I55" authorId="1" shapeId="0" xr:uid="{CA5FF08D-11F1-4E70-B58A-E524D44756FD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J55" authorId="1" shapeId="0" xr:uid="{EE2064FB-B362-4BCE-80D5-CE8267ACEABF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K55" authorId="1" shapeId="0" xr:uid="{FD6A7874-16A5-4BAA-8C11-D06396763606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L55" authorId="1" shapeId="0" xr:uid="{80214950-7AF2-46F6-8796-8A6F779034BF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M55" authorId="1" shapeId="0" xr:uid="{C9AAAC8E-E7F5-4B0F-8C44-7598E52537DE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N55" authorId="1" shapeId="0" xr:uid="{A9A3DDD8-4EE1-4E1B-9B7C-A3233A59B9C3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O55" authorId="1" shapeId="0" xr:uid="{F1CE88C8-6E50-4123-A3C2-9A161F1571BC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E56" authorId="0" shapeId="0" xr:uid="{05FC3FC5-BF30-4704-8634-13E7499C30E4}">
      <text>
        <r>
          <rPr>
            <b/>
            <sz val="9"/>
            <color indexed="81"/>
            <rFont val="Tahoma"/>
            <family val="2"/>
          </rPr>
          <t>18-FEB-25
REC-16774</t>
        </r>
      </text>
    </comment>
    <comment ref="F56" authorId="0" shapeId="0" xr:uid="{FF931EB1-A387-4E69-8010-B6480267709A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G56" authorId="0" shapeId="0" xr:uid="{A1A7485B-0544-4334-B6D1-EC7294173C35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E57" authorId="0" shapeId="0" xr:uid="{7DE62DC6-01CC-435B-9E78-33CD71E7F8CD}">
      <text>
        <r>
          <rPr>
            <b/>
            <sz val="9"/>
            <color indexed="81"/>
            <rFont val="Tahoma"/>
            <family val="2"/>
          </rPr>
          <t>18-FEB-25
REC-16772</t>
        </r>
      </text>
    </comment>
    <comment ref="F57" authorId="0" shapeId="0" xr:uid="{53353490-96B9-4275-8DD7-41D956BF8041}">
      <text>
        <r>
          <rPr>
            <b/>
            <sz val="9"/>
            <color indexed="81"/>
            <rFont val="Tahoma"/>
            <charset val="1"/>
          </rPr>
          <t>16-MAR-2025
REC-16955</t>
        </r>
      </text>
    </comment>
    <comment ref="G57" authorId="0" shapeId="0" xr:uid="{13BBF970-6F0E-4ABF-B983-C775BCDD2044}">
      <text>
        <r>
          <rPr>
            <b/>
            <sz val="9"/>
            <color indexed="81"/>
            <rFont val="Tahoma"/>
            <charset val="1"/>
          </rPr>
          <t>02-ABR-2025
REC-17070</t>
        </r>
      </text>
    </comment>
    <comment ref="H57" authorId="0" shapeId="0" xr:uid="{3144C3EF-4439-4182-B9F6-1D211E7A89BC}">
      <text>
        <r>
          <rPr>
            <b/>
            <sz val="9"/>
            <color indexed="81"/>
            <rFont val="Tahoma"/>
            <family val="2"/>
          </rPr>
          <t>09-MAY-2025
REC-17277</t>
        </r>
      </text>
    </comment>
    <comment ref="I57" authorId="1" shapeId="0" xr:uid="{F6092EDB-D533-47D8-9162-AB96155F234C}">
      <text>
        <r>
          <rPr>
            <sz val="11"/>
            <color theme="1"/>
            <rFont val="Calibri"/>
            <family val="2"/>
            <scheme val="minor"/>
          </rPr>
          <t>21-JUN-25
REC-17471</t>
        </r>
      </text>
    </comment>
    <comment ref="J57" authorId="1" shapeId="0" xr:uid="{010AE3DF-D602-491D-9B7D-6CFB18C39C8D}">
      <text>
        <r>
          <rPr>
            <sz val="11"/>
            <color theme="1"/>
            <rFont val="Calibri"/>
            <family val="2"/>
            <scheme val="minor"/>
          </rPr>
          <t>24/JUL/25
REC-17607</t>
        </r>
      </text>
    </comment>
    <comment ref="K57" authorId="1" shapeId="0" xr:uid="{A065E5E5-0793-4E39-93E4-C54BEDC8CA35}">
      <text>
        <r>
          <rPr>
            <sz val="11"/>
            <color theme="1"/>
            <rFont val="Calibri"/>
            <family val="2"/>
            <scheme val="minor"/>
          </rPr>
          <t>20-09-25
REC-17914</t>
        </r>
      </text>
    </comment>
    <comment ref="L57" authorId="1" shapeId="0" xr:uid="{F0C56224-C960-464C-8B73-5F0CD899824A}">
      <text>
        <r>
          <rPr>
            <sz val="11"/>
            <color theme="1"/>
            <rFont val="Calibri"/>
            <family val="2"/>
            <scheme val="minor"/>
          </rPr>
          <t>30/10/25
REC-18032</t>
        </r>
      </text>
    </comment>
    <comment ref="M57" authorId="1" shapeId="0" xr:uid="{2A6ED0C8-A674-49AB-80B8-26979270FEB7}">
      <text>
        <r>
          <rPr>
            <sz val="11"/>
            <color theme="1"/>
            <rFont val="Calibri"/>
            <family val="2"/>
            <scheme val="minor"/>
          </rPr>
          <t>15-11-25
REC-18126</t>
        </r>
      </text>
    </comment>
    <comment ref="N57" authorId="1" shapeId="0" xr:uid="{33F2E5A2-CAD3-4631-8FE1-BB62BC084B22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D58" authorId="0" shapeId="0" xr:uid="{AFB06AE2-F636-4141-AE70-6BD7157FBBD0}">
      <text>
        <r>
          <rPr>
            <b/>
            <sz val="9"/>
            <color indexed="81"/>
            <rFont val="Tahoma"/>
            <family val="2"/>
          </rPr>
          <t>08-feb-2025
REC-16733</t>
        </r>
      </text>
    </comment>
    <comment ref="E58" authorId="0" shapeId="0" xr:uid="{69350C8E-8E1D-49DB-9A0A-DFC80CFB7EA2}">
      <text>
        <r>
          <rPr>
            <b/>
            <sz val="9"/>
            <color indexed="81"/>
            <rFont val="Tahoma"/>
            <family val="2"/>
          </rPr>
          <t>18-feb-25
rec-16770</t>
        </r>
      </text>
    </comment>
    <comment ref="F58" authorId="0" shapeId="0" xr:uid="{FBD0B9B9-EF69-44A0-A8D1-44441EEFD165}">
      <text>
        <r>
          <rPr>
            <b/>
            <sz val="9"/>
            <color indexed="81"/>
            <rFont val="Tahoma"/>
            <family val="2"/>
          </rPr>
          <t>04-MAR-25
REC-16846</t>
        </r>
      </text>
    </comment>
    <comment ref="G58" authorId="0" shapeId="0" xr:uid="{11F0C0C7-A47A-452D-9741-E09FD049F397}">
      <text>
        <r>
          <rPr>
            <b/>
            <sz val="9"/>
            <color indexed="81"/>
            <rFont val="Tahoma"/>
            <charset val="1"/>
          </rPr>
          <t>31-MAR-2025
REC-17053</t>
        </r>
      </text>
    </comment>
    <comment ref="H58" authorId="0" shapeId="0" xr:uid="{8F6C63D3-FF09-4E0E-AE33-A1A468CBA98C}">
      <text>
        <r>
          <rPr>
            <b/>
            <sz val="9"/>
            <color indexed="81"/>
            <rFont val="Tahoma"/>
            <charset val="1"/>
          </rPr>
          <t>05-MAY-2025
REC-17248</t>
        </r>
      </text>
    </comment>
    <comment ref="I58" authorId="0" shapeId="0" xr:uid="{7AF69D66-8E32-4964-B274-0CBE35E620C9}">
      <text>
        <r>
          <rPr>
            <b/>
            <sz val="9"/>
            <color indexed="81"/>
            <rFont val="Tahoma"/>
            <charset val="1"/>
          </rPr>
          <t>03-06-25
REC-17386</t>
        </r>
      </text>
    </comment>
    <comment ref="J58" authorId="1" shapeId="0" xr:uid="{34CAE087-9F7B-4F46-BF4F-41F7F69BFC4F}">
      <text>
        <r>
          <rPr>
            <sz val="11"/>
            <color theme="1"/>
            <rFont val="Calibri"/>
            <family val="2"/>
            <scheme val="minor"/>
          </rPr>
          <t>01-JUL-25
REC-17508</t>
        </r>
      </text>
    </comment>
    <comment ref="K58" authorId="1" shapeId="0" xr:uid="{79FE81F7-8B26-48C2-8879-9F8BFBBE3C52}">
      <text>
        <r>
          <rPr>
            <sz val="11"/>
            <color theme="1"/>
            <rFont val="Calibri"/>
            <family val="2"/>
            <scheme val="minor"/>
          </rPr>
          <t>30-JUL-25
REC-17627</t>
        </r>
      </text>
    </comment>
    <comment ref="L58" authorId="1" shapeId="0" xr:uid="{E778B099-17C8-4F0E-BBE3-A7593CA7B059}">
      <text>
        <r>
          <rPr>
            <sz val="11"/>
            <color theme="1"/>
            <rFont val="Calibri"/>
            <family val="2"/>
            <scheme val="minor"/>
          </rPr>
          <t>15/08/25
REC-17722</t>
        </r>
      </text>
    </comment>
    <comment ref="M58" authorId="1" shapeId="0" xr:uid="{964FBD3C-3835-4853-9081-3ED276F01D8E}">
      <text>
        <r>
          <rPr>
            <sz val="11"/>
            <color theme="1"/>
            <rFont val="Calibri"/>
            <family val="2"/>
            <scheme val="minor"/>
          </rPr>
          <t>19-09-25
REC-17913</t>
        </r>
      </text>
    </comment>
    <comment ref="N58" authorId="1" shapeId="0" xr:uid="{8054D925-0CC0-418D-9C2D-8FF035FD5A33}">
      <text>
        <r>
          <rPr>
            <sz val="11"/>
            <color theme="1"/>
            <rFont val="Calibri"/>
            <family val="2"/>
            <scheme val="minor"/>
          </rPr>
          <t>14/10/25
REC-17997</t>
        </r>
      </text>
    </comment>
    <comment ref="O58" authorId="1" shapeId="0" xr:uid="{5BF8F6B3-5FC6-4FB1-B8F4-A2DA512C5EB1}">
      <text>
        <r>
          <rPr>
            <sz val="11"/>
            <color theme="1"/>
            <rFont val="Calibri"/>
            <family val="2"/>
            <scheme val="minor"/>
          </rPr>
          <t>14-11-25
REC-18123</t>
        </r>
      </text>
    </comment>
    <comment ref="P58" authorId="1" shapeId="0" xr:uid="{9D0E3114-24E7-4E87-97A2-346B1D5B568C}">
      <text>
        <r>
          <rPr>
            <sz val="11"/>
            <color theme="1"/>
            <rFont val="Calibri"/>
            <family val="2"/>
            <scheme val="minor"/>
          </rPr>
          <t>29/12/25
REC-18344</t>
        </r>
      </text>
    </comment>
    <comment ref="D59" authorId="0" shapeId="0" xr:uid="{89F358FC-8D07-4841-891E-72D70087A55B}">
      <text>
        <r>
          <rPr>
            <b/>
            <sz val="9"/>
            <color indexed="81"/>
            <rFont val="Tahoma"/>
            <family val="2"/>
          </rPr>
          <t>19-FEB-25
REC-16859</t>
        </r>
      </text>
    </comment>
    <comment ref="E59" authorId="0" shapeId="0" xr:uid="{4ED90276-8AF9-43F8-AB18-A055CD81B899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9" authorId="0" shapeId="0" xr:uid="{C3083471-2380-48FB-B81A-00806B9BA26A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59" authorId="0" shapeId="0" xr:uid="{AF7BD568-0B8A-4945-B404-265F66FE015B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59" authorId="1" shapeId="0" xr:uid="{1AE25FF7-B5C7-4587-91AA-D2CCB439E956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I59" authorId="1" shapeId="0" xr:uid="{F1B205F0-2A1B-4D7F-BE31-FF1E2EEFF0B4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J59" authorId="1" shapeId="0" xr:uid="{03F994E0-183E-450C-88F3-DA575C707E72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K59" authorId="1" shapeId="0" xr:uid="{7B647769-B16F-4371-AF2A-001F458CBEEC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L59" authorId="1" shapeId="0" xr:uid="{34D30825-E3DE-4B96-897D-7C19D324E7BC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M59" authorId="1" shapeId="0" xr:uid="{EC66E38F-2C3B-4851-B4F2-E6AFCD1A7B8F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D60" authorId="0" shapeId="0" xr:uid="{4E316F20-7F8A-4BBE-8939-BED0D74CD37C}">
      <text>
        <r>
          <rPr>
            <b/>
            <sz val="9"/>
            <color indexed="81"/>
            <rFont val="Tahoma"/>
            <family val="2"/>
          </rPr>
          <t>18-FEB-25
REC-16771</t>
        </r>
      </text>
    </comment>
    <comment ref="E60" authorId="0" shapeId="0" xr:uid="{B5403B36-EC34-4828-845C-4F0E27BEB266}">
      <text>
        <r>
          <rPr>
            <b/>
            <sz val="9"/>
            <color indexed="81"/>
            <rFont val="Tahoma"/>
            <charset val="1"/>
          </rPr>
          <t>17-MAR-2025
REC-16982</t>
        </r>
      </text>
    </comment>
    <comment ref="F60" authorId="0" shapeId="0" xr:uid="{33CDE4C3-5DDE-41F8-8849-94B5CD9750BE}">
      <text>
        <r>
          <rPr>
            <b/>
            <sz val="9"/>
            <color indexed="81"/>
            <rFont val="Tahoma"/>
            <charset val="1"/>
          </rPr>
          <t>02-ABR-2025
REC-17077</t>
        </r>
      </text>
    </comment>
    <comment ref="G60" authorId="1" shapeId="0" xr:uid="{3D5A371F-C95C-4EFB-BAAF-AD4A7460632B}">
      <text>
        <r>
          <rPr>
            <sz val="11"/>
            <color theme="1"/>
            <rFont val="Calibri"/>
            <family val="2"/>
            <scheme val="minor"/>
          </rPr>
          <t>08-jul-2025
REC-17550</t>
        </r>
      </text>
    </comment>
    <comment ref="H60" authorId="1" shapeId="0" xr:uid="{F1A882A8-CEBF-4902-9F12-03D9FB957F74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I60" authorId="1" shapeId="0" xr:uid="{E206D43F-4E71-4923-AC29-17670F560A4C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E61" authorId="0" shapeId="0" xr:uid="{4AD72026-8C6C-4F37-9BAE-2714733662E2}">
      <text>
        <r>
          <rPr>
            <b/>
            <sz val="9"/>
            <color indexed="81"/>
            <rFont val="Tahoma"/>
            <family val="2"/>
          </rPr>
          <t>16-feb-2025
REC-16759</t>
        </r>
      </text>
    </comment>
    <comment ref="F61" authorId="0" shapeId="0" xr:uid="{9BB3ED37-FEE9-4907-85D4-9287B82AD02D}">
      <text>
        <r>
          <rPr>
            <b/>
            <sz val="9"/>
            <color indexed="81"/>
            <rFont val="Tahoma"/>
            <charset val="1"/>
          </rPr>
          <t>21-MAR-2025
REC-16931</t>
        </r>
      </text>
    </comment>
    <comment ref="G61" authorId="0" shapeId="0" xr:uid="{9D915F32-F4F2-4023-A077-0E1084BA0B69}">
      <text>
        <r>
          <rPr>
            <b/>
            <sz val="9"/>
            <color indexed="81"/>
            <rFont val="Tahoma"/>
            <charset val="1"/>
          </rPr>
          <t>12-ABR-2025
REC-17094</t>
        </r>
      </text>
    </comment>
    <comment ref="H61" authorId="0" shapeId="0" xr:uid="{6FC15013-0EA8-45A3-9D79-ADD998A46F7B}">
      <text>
        <r>
          <rPr>
            <b/>
            <sz val="9"/>
            <color indexed="81"/>
            <rFont val="Tahoma"/>
            <charset val="1"/>
          </rPr>
          <t>07-MAY-2025
REC-17259</t>
        </r>
      </text>
    </comment>
    <comment ref="I61" authorId="0" shapeId="0" xr:uid="{416C714B-2C96-471A-B4BB-5EF116C7534D}">
      <text>
        <r>
          <rPr>
            <b/>
            <sz val="9"/>
            <color indexed="81"/>
            <rFont val="Tahoma"/>
            <family val="2"/>
          </rPr>
          <t>08-jun-25
REC-17406</t>
        </r>
      </text>
    </comment>
    <comment ref="J61" authorId="1" shapeId="0" xr:uid="{18C6791E-714C-4990-B704-E64349A9EA97}">
      <text>
        <r>
          <rPr>
            <sz val="11"/>
            <color theme="1"/>
            <rFont val="Calibri"/>
            <family val="2"/>
            <scheme val="minor"/>
          </rPr>
          <t xml:space="preserve">14-jul/25
rec-17546 </t>
        </r>
      </text>
    </comment>
    <comment ref="K61" authorId="1" shapeId="0" xr:uid="{1663797B-B2CB-435D-ABD1-36912834DBF2}">
      <text>
        <r>
          <rPr>
            <sz val="11"/>
            <color theme="1"/>
            <rFont val="Calibri"/>
            <family val="2"/>
            <scheme val="minor"/>
          </rPr>
          <t>05/08/25
rec-17646</t>
        </r>
      </text>
    </comment>
    <comment ref="L61" authorId="1" shapeId="0" xr:uid="{75ADEB94-6FEA-4982-9181-6377FCAA82D3}">
      <text>
        <r>
          <rPr>
            <sz val="11"/>
            <color theme="1"/>
            <rFont val="Calibri"/>
            <family val="2"/>
            <scheme val="minor"/>
          </rPr>
          <t>07/09/25
REC-17805</t>
        </r>
      </text>
    </comment>
    <comment ref="M61" authorId="1" shapeId="0" xr:uid="{BC865395-36AF-4172-825E-64764100019D}">
      <text>
        <r>
          <rPr>
            <sz val="11"/>
            <color theme="1"/>
            <rFont val="Calibri"/>
            <family val="2"/>
            <scheme val="minor"/>
          </rPr>
          <t>15/10/25
REC-18030</t>
        </r>
      </text>
    </comment>
    <comment ref="N61" authorId="1" shapeId="0" xr:uid="{D35DBAA8-0936-4B4D-A9A3-6EA1E0E2F856}">
      <text>
        <r>
          <rPr>
            <sz val="11"/>
            <color theme="1"/>
            <rFont val="Calibri"/>
            <family val="2"/>
            <scheme val="minor"/>
          </rPr>
          <t>05-11-25
REC-18084</t>
        </r>
      </text>
    </comment>
    <comment ref="O61" authorId="1" shapeId="0" xr:uid="{00C31A91-D9F5-4D1B-B050-7B060B013616}">
      <text>
        <r>
          <rPr>
            <sz val="11"/>
            <color theme="1"/>
            <rFont val="Calibri"/>
            <family val="2"/>
            <scheme val="minor"/>
          </rPr>
          <t>03-12-25
REC-18200</t>
        </r>
      </text>
    </comment>
    <comment ref="D62" authorId="0" shapeId="0" xr:uid="{2341710D-C96E-4A38-BA0B-B02967E6664E}">
      <text>
        <r>
          <rPr>
            <b/>
            <sz val="9"/>
            <color indexed="81"/>
            <rFont val="Tahoma"/>
            <family val="2"/>
          </rPr>
          <t>14-feb-2025
REC-16749</t>
        </r>
      </text>
    </comment>
    <comment ref="E62" authorId="0" shapeId="0" xr:uid="{77D06545-B65F-4AF4-9CC8-862F2BD33919}">
      <text>
        <r>
          <rPr>
            <b/>
            <sz val="9"/>
            <color indexed="81"/>
            <rFont val="Tahoma"/>
            <family val="2"/>
          </rPr>
          <t>28-FEB-2025
REC-16812</t>
        </r>
      </text>
    </comment>
    <comment ref="F62" authorId="0" shapeId="0" xr:uid="{5D46FD17-92FB-485A-A205-C5602F4B1491}">
      <text>
        <r>
          <rPr>
            <b/>
            <sz val="9"/>
            <color indexed="81"/>
            <rFont val="Tahoma"/>
            <charset val="1"/>
          </rPr>
          <t>01-ABR-2025
REC-17063</t>
        </r>
      </text>
    </comment>
    <comment ref="G62" authorId="0" shapeId="0" xr:uid="{7F2A3458-3AA1-4229-87D7-3BFB7B8F4869}">
      <text>
        <r>
          <rPr>
            <b/>
            <sz val="9"/>
            <color indexed="81"/>
            <rFont val="Tahoma"/>
            <charset val="1"/>
          </rPr>
          <t>29-ABR-2025
REC-17197</t>
        </r>
      </text>
    </comment>
    <comment ref="H62" authorId="1" shapeId="0" xr:uid="{F0C8CAF4-AC09-4732-A43A-D23E8C42FD81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I62" authorId="1" shapeId="0" xr:uid="{23115DE1-03AF-41EB-ABB5-5910364E97CB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J62" authorId="1" shapeId="0" xr:uid="{71B398B9-183E-4E32-AD96-1961968BEC07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K62" authorId="1" shapeId="0" xr:uid="{6E28E894-0366-42F7-A30C-BBB122E63559}">
      <text>
        <r>
          <rPr>
            <sz val="11"/>
            <color theme="1"/>
            <rFont val="Calibri"/>
            <family val="2"/>
            <scheme val="minor"/>
          </rPr>
          <t>30/JUL/25
REC-17629</t>
        </r>
      </text>
    </comment>
    <comment ref="L62" authorId="1" shapeId="0" xr:uid="{50E644AC-8E24-4BBC-BE3D-8CD78136FA05}">
      <text>
        <r>
          <rPr>
            <sz val="11"/>
            <color theme="1"/>
            <rFont val="Calibri"/>
            <family val="2"/>
            <scheme val="minor"/>
          </rPr>
          <t>15-09-25
REC-17890</t>
        </r>
      </text>
    </comment>
    <comment ref="M62" authorId="1" shapeId="0" xr:uid="{F918DEFD-1042-47EB-82E5-0C1607F80335}">
      <text>
        <r>
          <rPr>
            <sz val="11"/>
            <color theme="1"/>
            <rFont val="Calibri"/>
            <family val="2"/>
            <scheme val="minor"/>
          </rPr>
          <t>14-10/25
REC-17995</t>
        </r>
      </text>
    </comment>
    <comment ref="N62" authorId="1" shapeId="0" xr:uid="{8A906CF2-456B-4BD7-A630-1B0718FEC24A}">
      <text>
        <r>
          <rPr>
            <sz val="11"/>
            <color theme="1"/>
            <rFont val="Calibri"/>
            <family val="2"/>
            <scheme val="minor"/>
          </rPr>
          <t>14-11-25
REC-18120</t>
        </r>
      </text>
    </comment>
    <comment ref="O62" authorId="1" shapeId="0" xr:uid="{413B0B16-82BC-4E13-9E19-07E1DD5B1EE6}">
      <text>
        <r>
          <rPr>
            <sz val="11"/>
            <color theme="1"/>
            <rFont val="Calibri"/>
            <family val="2"/>
            <scheme val="minor"/>
          </rPr>
          <t>30-12-25
REC-18350</t>
        </r>
      </text>
    </comment>
    <comment ref="D63" authorId="0" shapeId="0" xr:uid="{3A6F464F-3BA3-4FFD-B1E7-5EB6812DFF74}">
      <text>
        <r>
          <rPr>
            <b/>
            <sz val="9"/>
            <color indexed="81"/>
            <rFont val="Tahoma"/>
            <family val="2"/>
          </rPr>
          <t>13-feb-2025
REC-16745</t>
        </r>
      </text>
    </comment>
    <comment ref="E63" authorId="0" shapeId="0" xr:uid="{B60A079C-64B1-475E-898D-EFECABA875CA}">
      <text>
        <r>
          <rPr>
            <b/>
            <sz val="9"/>
            <color indexed="81"/>
            <rFont val="Tahoma"/>
            <family val="2"/>
          </rPr>
          <t>08-mar-25
REC-16862</t>
        </r>
      </text>
    </comment>
    <comment ref="F63" authorId="0" shapeId="0" xr:uid="{33420799-D595-4571-9477-312436332604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G63" authorId="0" shapeId="0" xr:uid="{4416A31D-7288-4A60-A98E-74917A13404E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H63" authorId="0" shapeId="0" xr:uid="{4C113326-BC2B-4202-B41F-39B5D966BAAF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I63" authorId="0" shapeId="0" xr:uid="{0923EBEF-7764-48B1-9910-C95C426A0389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J63" authorId="1" shapeId="0" xr:uid="{26B172E4-C944-411A-B811-4A5DFD5922BD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K63" authorId="1" shapeId="0" xr:uid="{3B39BF71-8B3E-46CF-967F-6106D234B5C2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L63" authorId="1" shapeId="0" xr:uid="{58A731EB-6F6F-4C52-B039-B81E4D25E239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M63" authorId="1" shapeId="0" xr:uid="{9A4A176E-51DD-4531-B51F-AA27C814E396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N63" authorId="1" shapeId="0" xr:uid="{0E0EE3CF-7DAD-40A0-A651-A321F47BE839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O63" authorId="1" shapeId="0" xr:uid="{F47FDB96-1223-4292-94BC-F717047C14F4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D65" authorId="0" shapeId="0" xr:uid="{CF9ECC28-1497-492E-8FB3-C43D816F44C6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E65" authorId="0" shapeId="0" xr:uid="{F8BDD028-4FA3-49CA-B75E-51805E1A4C58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F65" authorId="0" shapeId="0" xr:uid="{7B7DBC6C-65DF-468C-9710-2A978858EACE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G65" authorId="1" shapeId="0" xr:uid="{037D29C1-D210-4B97-84E6-1D15EE25678E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H65" authorId="1" shapeId="0" xr:uid="{E83779D6-998E-4F20-B47C-05BC741B11A0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I65" authorId="1" shapeId="0" xr:uid="{E5B9E45C-777D-4EFE-A925-10DB094E7C24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J65" authorId="1" shapeId="0" xr:uid="{1E674B9B-02AB-413F-8936-835A4918C95B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K65" authorId="1" shapeId="0" xr:uid="{EEFB7BE7-1932-400D-8E83-0301A1F9C676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E66" authorId="0" shapeId="0" xr:uid="{F385E33C-B69D-465E-8FE3-6AE274BFA47A}">
      <text>
        <r>
          <rPr>
            <b/>
            <sz val="9"/>
            <color indexed="81"/>
            <rFont val="Tahoma"/>
            <charset val="1"/>
          </rPr>
          <t>20-MAR-2025
REC-17001</t>
        </r>
      </text>
    </comment>
    <comment ref="F66" authorId="0" shapeId="0" xr:uid="{B245D926-15BC-45C0-9381-6F796CFC0096}">
      <text>
        <r>
          <rPr>
            <b/>
            <sz val="9"/>
            <color indexed="81"/>
            <rFont val="Tahoma"/>
            <charset val="1"/>
          </rPr>
          <t>10-ABR-2025
REC-17134</t>
        </r>
      </text>
    </comment>
    <comment ref="G66" authorId="1" shapeId="0" xr:uid="{3D954756-5774-4204-A22C-3C41725F0315}">
      <text>
        <r>
          <rPr>
            <sz val="11"/>
            <color theme="1"/>
            <rFont val="Calibri"/>
            <family val="2"/>
            <scheme val="minor"/>
          </rPr>
          <t>04-AGO-25
REC-17680</t>
        </r>
      </text>
    </comment>
    <comment ref="H66" authorId="1" shapeId="0" xr:uid="{144E6814-B602-47E0-9D5C-1FD53316AF1A}">
      <text>
        <r>
          <rPr>
            <sz val="11"/>
            <color theme="1"/>
            <rFont val="Calibri"/>
            <family val="2"/>
            <scheme val="minor"/>
          </rPr>
          <t>17-09-25
REC-17901</t>
        </r>
      </text>
    </comment>
    <comment ref="I66" authorId="1" shapeId="0" xr:uid="{24F34500-AB64-485B-B630-5D5813B91CAE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J66" authorId="1" shapeId="0" xr:uid="{AE8108E8-A935-482B-843B-68037068A729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D67" authorId="0" shapeId="0" xr:uid="{72324082-7EA1-433E-9E0F-BC082968C79B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E67" authorId="0" shapeId="0" xr:uid="{E9ED90B6-3945-4246-9056-33C851E3C830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F67" authorId="0" shapeId="0" xr:uid="{BC3A4619-F6F3-4204-9D9E-C5DEC28BC0A6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G67" authorId="0" shapeId="0" xr:uid="{36134D17-5EB0-454D-8711-A664AD4EC29D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H67" authorId="0" shapeId="0" xr:uid="{CC5533B5-2192-453F-A61A-5A0CA15D10DC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I67" authorId="0" shapeId="0" xr:uid="{88C1011D-AE79-47C9-A855-7EA38BDCF205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J67" authorId="1" shapeId="0" xr:uid="{4B57C737-DC3D-4E2E-BA6A-C97937EF6FCF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K67" authorId="1" shapeId="0" xr:uid="{C4F3773F-399D-4682-9A41-5C84BC174176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L67" authorId="1" shapeId="0" xr:uid="{1666D18F-D8F6-404F-9192-310CE4B1CD31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M67" authorId="1" shapeId="0" xr:uid="{A462AC46-CA1C-472A-A236-5521308A9F74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N67" authorId="1" shapeId="0" xr:uid="{3BB2BEDE-6249-4A12-8A0E-D7B2E44D2FD1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D68" authorId="0" shapeId="0" xr:uid="{8BBD82A2-BE0B-4C79-AEE7-F4D541E0EEA1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E68" authorId="0" shapeId="0" xr:uid="{E2BFFA70-281C-4858-97C6-9DADCD5F4488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F68" authorId="0" shapeId="0" xr:uid="{8EF6E8CF-4706-48AC-B640-864F743FE8A2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G68" authorId="0" shapeId="0" xr:uid="{7FF610BE-6D8F-4116-BB4D-12AD8769F486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H68" authorId="0" shapeId="0" xr:uid="{31303622-65A8-4882-BBE0-8D837F40DD19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I68" authorId="0" shapeId="0" xr:uid="{C6C68450-5BE3-4737-95B1-3B9B117A146C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J68" authorId="1" shapeId="0" xr:uid="{E33F4B46-6A44-4588-A67C-E49437863925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K68" authorId="1" shapeId="0" xr:uid="{E7F2FE66-1738-45DB-88C9-FE4204D7A94E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L68" authorId="1" shapeId="0" xr:uid="{0750316E-CBB9-443F-9CF7-84423438AB40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M68" authorId="1" shapeId="0" xr:uid="{49B0598F-E100-45FE-BBF7-CE0E98D5A5BC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N68" authorId="1" shapeId="0" xr:uid="{5A32316F-017B-4003-AF27-C3450E34CE63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O68" authorId="1" shapeId="0" xr:uid="{EB49CB55-7F4B-4D8E-BB14-F1E051625FB2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E69" authorId="0" shapeId="0" xr:uid="{D2D50FAE-2065-4CEC-902D-767F6FABD689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F69" authorId="0" shapeId="0" xr:uid="{C02C3930-823D-472B-98CA-329598508A69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G69" authorId="0" shapeId="0" xr:uid="{CE61C462-02EC-4DB9-91ED-D3CB87B79546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H69" authorId="0" shapeId="0" xr:uid="{58BFBF9D-F505-49BB-97E4-E8F2BF6B6C1D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I69" authorId="1" shapeId="0" xr:uid="{B5EB5DD4-58A1-4458-BBE4-F63AD542C52A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J69" authorId="1" shapeId="0" xr:uid="{92BE0564-560A-4A8B-BCF7-427CD0ACF405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K69" authorId="1" shapeId="0" xr:uid="{D18BF0E9-ED5F-485C-9D6E-C8235A5F021A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L69" authorId="1" shapeId="0" xr:uid="{4A8F0925-0059-4B9A-9B1A-EF81098580A6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M69" authorId="1" shapeId="0" xr:uid="{79BE7E92-D6B7-4798-8E3C-3BF49807BE39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N69" authorId="1" shapeId="0" xr:uid="{8D5F77A4-B4AF-469E-B75C-3A68A6D42A5E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O69" authorId="1" shapeId="0" xr:uid="{BBE38FBB-06B8-4EDE-AD99-1114080E9384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D71" authorId="0" shapeId="0" xr:uid="{8A053BE1-E15B-46DA-8ECC-3DF500BEE88C}">
      <text>
        <r>
          <rPr>
            <b/>
            <sz val="9"/>
            <color indexed="81"/>
            <rFont val="Tahoma"/>
            <family val="2"/>
          </rPr>
          <t>27-FEB-25
REC-16809</t>
        </r>
      </text>
    </comment>
    <comment ref="E71" authorId="0" shapeId="0" xr:uid="{66929660-02AF-43C8-BC70-F9B3F637A6EA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F71" authorId="0" shapeId="0" xr:uid="{192E99C5-ABEE-495C-B570-D389A6879E52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G71" authorId="0" shapeId="0" xr:uid="{B85BB1CD-5278-4373-8F14-E422C48D7448}">
      <text>
        <r>
          <rPr>
            <b/>
            <sz val="9"/>
            <color indexed="81"/>
            <rFont val="Tahoma"/>
            <charset val="1"/>
          </rPr>
          <t>02-MAY-2025
REC-17223</t>
        </r>
      </text>
    </comment>
    <comment ref="H71" authorId="1" shapeId="0" xr:uid="{FD0B5132-BD74-45A2-AE10-F412B1EAFBE7}">
      <text>
        <r>
          <rPr>
            <sz val="11"/>
            <color theme="1"/>
            <rFont val="Calibri"/>
            <family val="2"/>
            <scheme val="minor"/>
          </rPr>
          <t>11/jun/2025
REC-17423</t>
        </r>
      </text>
    </comment>
    <comment ref="I71" authorId="1" shapeId="0" xr:uid="{F6752852-50AE-4886-9FF1-96F8B7F3FF1A}">
      <text>
        <r>
          <rPr>
            <sz val="11"/>
            <color theme="1"/>
            <rFont val="Calibri"/>
            <family val="2"/>
            <scheme val="minor"/>
          </rPr>
          <t>25/JUL/25
REC-17611</t>
        </r>
      </text>
    </comment>
    <comment ref="J71" authorId="1" shapeId="0" xr:uid="{5FEBDA87-AAB1-41F2-877A-C3102EDBFF07}">
      <text>
        <r>
          <rPr>
            <sz val="11"/>
            <color theme="1"/>
            <rFont val="Calibri"/>
            <family val="2"/>
            <scheme val="minor"/>
          </rPr>
          <t>29-10-25
REC-18058</t>
        </r>
      </text>
    </comment>
    <comment ref="K71" authorId="1" shapeId="0" xr:uid="{4D5DEE08-9A0C-4BFB-B65B-8EEC5FA5CE55}">
      <text>
        <r>
          <rPr>
            <sz val="11"/>
            <color theme="1"/>
            <rFont val="Calibri"/>
            <family val="2"/>
            <scheme val="minor"/>
          </rPr>
          <t>01-12-25
REC-18229</t>
        </r>
      </text>
    </comment>
    <comment ref="L71" authorId="1" shapeId="0" xr:uid="{72AEBDFE-E563-4C2E-8C9D-6828F2CF3A03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M71" authorId="1" shapeId="0" xr:uid="{CF134D90-4052-4364-B3E1-5C13420BE1DB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E72" authorId="0" shapeId="0" xr:uid="{26B19BD5-465B-450A-B110-F2113F84398A}">
      <text>
        <r>
          <rPr>
            <b/>
            <sz val="9"/>
            <color indexed="81"/>
            <rFont val="Tahoma"/>
            <family val="2"/>
          </rPr>
          <t>24-FEB-25
REC-16798</t>
        </r>
      </text>
    </comment>
    <comment ref="F72" authorId="0" shapeId="0" xr:uid="{A2A5BCFE-45F5-437C-8644-C4D79FD54E3F}">
      <text>
        <r>
          <rPr>
            <b/>
            <sz val="9"/>
            <color indexed="81"/>
            <rFont val="Tahoma"/>
            <charset val="1"/>
          </rPr>
          <t>11-MAR-2025
REC-16912</t>
        </r>
      </text>
    </comment>
    <comment ref="G72" authorId="0" shapeId="0" xr:uid="{A94C6068-8BD2-4A32-BB73-B97A4907FA71}">
      <text>
        <r>
          <rPr>
            <b/>
            <sz val="9"/>
            <color indexed="81"/>
            <rFont val="Tahoma"/>
            <charset val="1"/>
          </rPr>
          <t>07-MAY-2025
REC-17260</t>
        </r>
      </text>
    </comment>
    <comment ref="H72" authorId="1" shapeId="0" xr:uid="{550EC75C-B737-4C90-B959-382F92E9CCEE}">
      <text>
        <r>
          <rPr>
            <sz val="11"/>
            <color theme="1"/>
            <rFont val="Calibri"/>
            <family val="2"/>
            <scheme val="minor"/>
          </rPr>
          <t>16/JUL/25
REC-17617</t>
        </r>
      </text>
    </comment>
    <comment ref="I72" authorId="1" shapeId="0" xr:uid="{20882EC8-E7A2-4ADF-91B8-23193E63E915}">
      <text>
        <r>
          <rPr>
            <sz val="11"/>
            <color theme="1"/>
            <rFont val="Calibri"/>
            <family val="2"/>
            <scheme val="minor"/>
          </rPr>
          <t>04-AGO-25
REC-17678</t>
        </r>
      </text>
    </comment>
    <comment ref="J72" authorId="1" shapeId="0" xr:uid="{20F713A5-097C-49EA-AA7E-D7611F881FA2}">
      <text>
        <r>
          <rPr>
            <sz val="11"/>
            <color theme="1"/>
            <rFont val="Calibri"/>
            <family val="2"/>
            <scheme val="minor"/>
          </rPr>
          <t>03-10-25
REC-17964</t>
        </r>
      </text>
    </comment>
    <comment ref="D73" authorId="1" shapeId="0" xr:uid="{7915E4C0-48C4-476A-8C1A-560C8EF9BC2D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E73" authorId="1" shapeId="0" xr:uid="{2B7E5A40-2B00-4BCF-B566-AFA94F82F2A5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F73" authorId="1" shapeId="0" xr:uid="{7228BCAE-E313-47C1-9A87-A26CC30A9611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G73" authorId="1" shapeId="0" xr:uid="{A7446B0D-EE17-476E-BD32-978A287B7E9C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H73" authorId="1" shapeId="0" xr:uid="{0955603F-B083-480C-AA65-983EA9306F88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I73" authorId="1" shapeId="0" xr:uid="{D5ED98D1-6B7B-4115-B384-C25ABBCB7F45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J73" authorId="1" shapeId="0" xr:uid="{82B966BD-F908-4214-AC7B-72F5E9EF0D6D}">
      <text>
        <r>
          <rPr>
            <sz val="11"/>
            <color theme="1"/>
            <rFont val="Calibri"/>
            <family val="2"/>
            <scheme val="minor"/>
          </rPr>
          <t>01-11-25
REC-18141</t>
        </r>
      </text>
    </comment>
    <comment ref="K73" authorId="1" shapeId="0" xr:uid="{C50EBFA4-B7FA-4DA3-9C8D-C16587F4D097}">
      <text>
        <r>
          <rPr>
            <sz val="11"/>
            <color theme="1"/>
            <rFont val="Calibri"/>
            <family val="2"/>
            <scheme val="minor"/>
          </rPr>
          <t>02-12-25
REC-18236</t>
        </r>
      </text>
    </comment>
    <comment ref="D75" authorId="0" shapeId="0" xr:uid="{D86F8553-DCBD-44B4-B122-C6FA1AF84A72}">
      <text>
        <r>
          <rPr>
            <b/>
            <sz val="9"/>
            <color indexed="81"/>
            <rFont val="Tahoma"/>
            <family val="2"/>
          </rPr>
          <t>09-feb-25
REC-16734</t>
        </r>
      </text>
    </comment>
    <comment ref="E75" authorId="0" shapeId="0" xr:uid="{E446FDC1-04CE-4909-A14F-57E29BFEE22F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F75" authorId="0" shapeId="0" xr:uid="{659A287C-04B7-4E8F-B974-EB7183084E78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G75" authorId="0" shapeId="0" xr:uid="{666EC646-7E61-4EDE-94F6-AF3D4763C953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H75" authorId="0" shapeId="0" xr:uid="{0377A6C1-44DA-4869-AF6F-D06C3A8BA0BE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I75" authorId="1" shapeId="0" xr:uid="{F31FFFCF-BEBA-41B7-AAD9-4A2CC56820FD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J75" authorId="1" shapeId="0" xr:uid="{1901C4BB-A4D4-478E-BBE3-E95406C5F139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K75" authorId="1" shapeId="0" xr:uid="{0C42330C-797B-429B-9526-CF19E198B9B3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L75" authorId="1" shapeId="0" xr:uid="{6D742900-FDE6-48ED-90DF-3FA39078C9F8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M75" authorId="1" shapeId="0" xr:uid="{CEA31F4F-D9F2-4213-B99D-120EA8CC53B4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N75" authorId="1" shapeId="0" xr:uid="{AFDA2FCE-0C0F-43B0-A90B-60364B8D6269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O75" authorId="1" shapeId="0" xr:uid="{CBD30AD8-F1CB-4D87-A03C-5DECFEC965F2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D77" authorId="0" shapeId="0" xr:uid="{4B47EE64-D1F9-454C-808D-B5A0613D9ABE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E77" authorId="0" shapeId="0" xr:uid="{A2292859-586F-4B0F-B401-6D01DB8D22F1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F77" authorId="0" shapeId="0" xr:uid="{0BFF5928-977E-41EA-AE6D-2BB10F3CB7A8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G77" authorId="0" shapeId="0" xr:uid="{73CC7376-D0C6-4BD9-9BC7-4EEDD157CC39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D79" authorId="0" shapeId="0" xr:uid="{10587131-8935-4A22-A767-4D87B958790C}">
      <text>
        <r>
          <rPr>
            <b/>
            <sz val="9"/>
            <color indexed="81"/>
            <rFont val="Tahoma"/>
            <family val="2"/>
          </rPr>
          <t>16-feb-2025
REC-16758</t>
        </r>
      </text>
    </comment>
    <comment ref="E79" authorId="0" shapeId="0" xr:uid="{ACACCECD-571E-47B8-91B3-7C34C5B44050}">
      <text>
        <r>
          <rPr>
            <b/>
            <sz val="9"/>
            <color indexed="81"/>
            <rFont val="Tahoma"/>
            <family val="2"/>
          </rPr>
          <t>17-feb-2025
rec-16769</t>
        </r>
      </text>
    </comment>
    <comment ref="F79" authorId="0" shapeId="0" xr:uid="{071A8F02-8D33-492E-BF69-EABE4C86B460}">
      <text>
        <r>
          <rPr>
            <b/>
            <sz val="9"/>
            <color indexed="81"/>
            <rFont val="Tahoma"/>
            <charset val="1"/>
          </rPr>
          <t>29-MAR-2025
REC-17034</t>
        </r>
      </text>
    </comment>
    <comment ref="G79" authorId="0" shapeId="0" xr:uid="{9BA2E94C-7C5C-4BF8-8F2D-AC0D1C428D36}">
      <text>
        <r>
          <rPr>
            <b/>
            <sz val="9"/>
            <color indexed="81"/>
            <rFont val="Tahoma"/>
            <charset val="1"/>
          </rPr>
          <t>01-MAY-2025
REC-17217</t>
        </r>
      </text>
    </comment>
    <comment ref="H79" authorId="1" shapeId="0" xr:uid="{5A8E5842-6F7B-4F99-8699-EEE0798DB12C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I79" authorId="1" shapeId="0" xr:uid="{EFAD1D5E-D057-4698-9780-7D4CEDA973C9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J79" authorId="1" shapeId="0" xr:uid="{CE731ADA-F38B-4485-A1DD-1E09DA0427ED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K79" authorId="1" shapeId="0" xr:uid="{505AACE5-7A03-4D1F-9860-74619E0D21F1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L79" authorId="1" shapeId="0" xr:uid="{B9C7BF67-F76E-4B0F-8626-AE7F1D247B96}">
      <text>
        <r>
          <rPr>
            <sz val="11"/>
            <color theme="1"/>
            <rFont val="Calibri"/>
            <family val="2"/>
            <scheme val="minor"/>
          </rPr>
          <t>29/09/25
REC-17935</t>
        </r>
      </text>
    </comment>
    <comment ref="M79" authorId="1" shapeId="0" xr:uid="{F1DA48C9-8EBC-4C87-8900-71E0919846E1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N79" authorId="1" shapeId="0" xr:uid="{D122FB7B-C254-419D-B133-8890BD96EB16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O79" authorId="1" shapeId="0" xr:uid="{12DF2D45-ABB3-4C90-A3F4-52F88B64A823}">
      <text>
        <r>
          <rPr>
            <sz val="11"/>
            <color theme="1"/>
            <rFont val="Calibri"/>
            <family val="2"/>
            <scheme val="minor"/>
          </rPr>
          <t>12-12-25
REC-18281</t>
        </r>
      </text>
    </comment>
    <comment ref="P79" authorId="1" shapeId="0" xr:uid="{0F58F3E7-3E0B-4013-B68D-11ECB0B85260}">
      <text>
        <r>
          <rPr>
            <sz val="11"/>
            <color theme="1"/>
            <rFont val="Calibri"/>
            <family val="2"/>
            <scheme val="minor"/>
          </rPr>
          <t>30-12-25
REC-18353</t>
        </r>
      </text>
    </comment>
    <comment ref="D81" authorId="0" shapeId="0" xr:uid="{033C82FA-CF3E-47ED-ABD8-28BC6FB48C1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E81" authorId="0" shapeId="0" xr:uid="{E550340F-7F3F-49F7-848C-6D04459A92FE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F81" authorId="0" shapeId="0" xr:uid="{4B1549E6-E1E5-4D1F-8816-DD48BA686C64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G81" authorId="0" shapeId="0" xr:uid="{74AF3462-FC42-4749-B890-599F96321CCE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H81" authorId="0" shapeId="0" xr:uid="{C7C36717-0D9F-4227-96A2-C976E3D293D4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I81" authorId="0" shapeId="0" xr:uid="{8E09F30C-E630-46FD-9846-E6F7197F2BF5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J81" authorId="0" shapeId="0" xr:uid="{E3861626-5F16-42DB-A85E-CDA94E7CD838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K81" authorId="0" shapeId="0" xr:uid="{303B99E1-04C8-4AE6-868B-E0DE8B1CF0F6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L81" authorId="0" shapeId="0" xr:uid="{0E870022-46FD-4EB9-979F-981D0CC8E17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M81" authorId="0" shapeId="0" xr:uid="{39D1BE5C-CFAD-4DD3-8AE0-1C1B0D88A829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N81" authorId="0" shapeId="0" xr:uid="{0360DC2C-1DAE-46EE-9E28-3AC2F02F70A9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O81" authorId="0" shapeId="0" xr:uid="{4BE097A8-46C8-4988-A211-8487495DE32F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P81" authorId="0" shapeId="0" xr:uid="{A4443FCC-39DE-4302-8D4F-7E94994B7697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D82" authorId="0" shapeId="0" xr:uid="{BA64BC01-16E7-4E01-B314-DB135AC53AAA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E82" authorId="0" shapeId="0" xr:uid="{40D2F7F3-5651-441E-8E4E-D3A8C66BF848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F82" authorId="0" shapeId="0" xr:uid="{3DE1AFC1-ACF3-4D87-9B1D-FE0E71C49F32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G82" authorId="0" shapeId="0" xr:uid="{0786DE33-E338-4FFA-803C-8465BDE45854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H82" authorId="1" shapeId="0" xr:uid="{7E06DF53-F3C0-413A-91DF-156A35378D09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I82" authorId="1" shapeId="0" xr:uid="{D431B8B5-9BBC-47D9-B49C-3C44F504B749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J82" authorId="1" shapeId="0" xr:uid="{C145FDBF-4B3E-4F89-A39B-C0A36B1A134C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K82" authorId="1" shapeId="0" xr:uid="{21B8ADF5-81A4-4B30-9C06-1C1C24EA5362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L82" authorId="1" shapeId="0" xr:uid="{D1041431-8C39-4A27-BA94-D61912FF3B24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M82" authorId="1" shapeId="0" xr:uid="{B9C94A75-E3BC-49F0-AC0B-54CDF22619B3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D83" authorId="0" shapeId="0" xr:uid="{EB27D39E-B59D-4B53-8289-C23CB28F99A6}">
      <text>
        <r>
          <rPr>
            <b/>
            <sz val="9"/>
            <color indexed="81"/>
            <rFont val="Tahoma"/>
            <family val="2"/>
          </rPr>
          <t>28-FEB-25
REC-16817</t>
        </r>
      </text>
    </comment>
    <comment ref="E83" authorId="0" shapeId="0" xr:uid="{BE1BFA85-7486-4384-B3E6-54E6B39DC0FF}">
      <text>
        <r>
          <rPr>
            <b/>
            <sz val="9"/>
            <color indexed="81"/>
            <rFont val="Tahoma"/>
            <charset val="1"/>
          </rPr>
          <t>01-ABR-2025
REC-17064</t>
        </r>
      </text>
    </comment>
    <comment ref="F83" authorId="1" shapeId="0" xr:uid="{3E3E0AB6-B075-4CE1-ACBC-F5AFE681F20C}">
      <text>
        <r>
          <rPr>
            <sz val="11"/>
            <color theme="1"/>
            <rFont val="Calibri"/>
            <family val="2"/>
            <scheme val="minor"/>
          </rPr>
          <t>29-jun-25
REC-17491</t>
        </r>
      </text>
    </comment>
    <comment ref="G83" authorId="1" shapeId="0" xr:uid="{03609519-90A6-41DB-BA0D-70518DE95EE2}">
      <text>
        <r>
          <rPr>
            <sz val="11"/>
            <color theme="1"/>
            <rFont val="Calibri"/>
            <family val="2"/>
            <scheme val="minor"/>
          </rPr>
          <t>06-AGO-25
REC-17687</t>
        </r>
      </text>
    </comment>
    <comment ref="H83" authorId="1" shapeId="0" xr:uid="{5DEA4ACF-2A6A-4155-9AF1-4200A9D82652}">
      <text>
        <r>
          <rPr>
            <sz val="11"/>
            <color theme="1"/>
            <rFont val="Calibri"/>
            <family val="2"/>
            <scheme val="minor"/>
          </rPr>
          <t xml:space="preserve">29-AGO-25
REC-17780
</t>
        </r>
      </text>
    </comment>
    <comment ref="I83" authorId="1" shapeId="0" xr:uid="{C8CCDD67-8573-489A-B63B-7FA49346133F}">
      <text>
        <r>
          <rPr>
            <sz val="11"/>
            <color theme="1"/>
            <rFont val="Calibri"/>
            <family val="2"/>
            <scheme val="minor"/>
          </rPr>
          <t>29/09/25
REC-17932</t>
        </r>
      </text>
    </comment>
    <comment ref="J83" authorId="1" shapeId="0" xr:uid="{570C99EC-C7CD-4B84-BCCD-BF86E995064A}">
      <text>
        <r>
          <rPr>
            <sz val="11"/>
            <color theme="1"/>
            <rFont val="Calibri"/>
            <family val="2"/>
            <scheme val="minor"/>
          </rPr>
          <t>30-10-25
REC-18062</t>
        </r>
      </text>
    </comment>
    <comment ref="K83" authorId="1" shapeId="0" xr:uid="{9C6904BE-AE4F-4DD6-974E-EB5271859E6A}">
      <text>
        <r>
          <rPr>
            <sz val="11"/>
            <color theme="1"/>
            <rFont val="Calibri"/>
            <family val="2"/>
            <scheme val="minor"/>
          </rPr>
          <t>28-11-25
REC-18204</t>
        </r>
      </text>
    </comment>
    <comment ref="L83" authorId="1" shapeId="0" xr:uid="{477CABCF-3E26-4E86-9FFD-3F478DAB7D18}">
      <text>
        <r>
          <rPr>
            <sz val="11"/>
            <color theme="1"/>
            <rFont val="Calibri"/>
            <family val="2"/>
            <scheme val="minor"/>
          </rPr>
          <t>31-12-25
REC-18360</t>
        </r>
      </text>
    </comment>
    <comment ref="D84" authorId="0" shapeId="0" xr:uid="{9AF38724-70D4-469F-BA36-EC2FCE769AB7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E84" authorId="0" shapeId="0" xr:uid="{63A7E04B-BA39-47F0-8464-C7870DDAF76C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F84" authorId="0" shapeId="0" xr:uid="{AF412B34-748B-488B-958C-BB6F50107573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G84" authorId="0" shapeId="0" xr:uid="{BB53D29C-0B9B-430E-953C-478725829D91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H84" authorId="0" shapeId="0" xr:uid="{CCA606F6-F34B-4869-B79D-29255D2F1DAA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I84" authorId="0" shapeId="0" xr:uid="{E27F80FC-7DD8-4ECA-87D9-499500B61E11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J84" authorId="1" shapeId="0" xr:uid="{259CFFD8-CA20-4099-87A6-5C95EF45F5F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K84" authorId="1" shapeId="0" xr:uid="{8A5AF15D-DFD2-40F5-9861-748D52325CC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L84" authorId="1" shapeId="0" xr:uid="{F9FAE62D-8867-40E1-8F83-D5CBFD155219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M84" authorId="1" shapeId="0" xr:uid="{37C4D595-B089-46DA-9990-6FDD4D1D134F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N84" authorId="1" shapeId="0" xr:uid="{E979747A-DF7B-4AC6-AFFA-34282C211C76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O84" authorId="1" shapeId="0" xr:uid="{4C1B2A7F-9064-43F0-924F-CECFB05A4598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D86" authorId="0" shapeId="0" xr:uid="{135904F6-97A3-4BDD-8022-FB6BFABFA9F6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E86" authorId="0" shapeId="0" xr:uid="{D6D85293-2F1F-40A9-AEE7-0213A7B77BE0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F86" authorId="0" shapeId="0" xr:uid="{A07CF41E-80EC-43A3-A0AE-1D3A329AD017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M86" authorId="1" shapeId="0" xr:uid="{F0BC70EC-66E3-4185-A71E-B14071F7091A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N86" authorId="1" shapeId="0" xr:uid="{51EFF77E-90E9-43EB-9305-A1ADCA873AC7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O86" authorId="1" shapeId="0" xr:uid="{23F5B76A-DEA7-4A2B-8A5C-2059AE41BE12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E89" authorId="0" shapeId="0" xr:uid="{ACCD9E52-053F-46D0-9758-1AC2202D73D8}">
      <text>
        <r>
          <rPr>
            <b/>
            <sz val="9"/>
            <color indexed="81"/>
            <rFont val="Tahoma"/>
            <family val="2"/>
          </rPr>
          <t xml:space="preserve">pendiente </t>
        </r>
      </text>
    </comment>
    <comment ref="F89" authorId="0" shapeId="0" xr:uid="{11BFC16D-AB2F-4C2B-AC74-3EE7AA77BA45}">
      <text>
        <r>
          <rPr>
            <b/>
            <sz val="9"/>
            <color indexed="81"/>
            <rFont val="Tahoma"/>
            <family val="2"/>
          </rPr>
          <t>16/03/2025
REC-16962</t>
        </r>
      </text>
    </comment>
    <comment ref="G89" authorId="0" shapeId="0" xr:uid="{FBA3B9B1-205B-4A35-81AD-29C6BC6197A5}">
      <text>
        <r>
          <rPr>
            <b/>
            <sz val="9"/>
            <color indexed="81"/>
            <rFont val="Tahoma"/>
            <family val="2"/>
          </rPr>
          <t>08-05-2025
REC-17275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9" authorId="0" shapeId="0" xr:uid="{FA4C2E9B-CA28-468C-AD7F-6D49519AB514}">
      <text>
        <r>
          <rPr>
            <b/>
            <sz val="9"/>
            <color indexed="81"/>
            <rFont val="Tahoma"/>
            <family val="2"/>
          </rPr>
          <t>30-05-2025</t>
        </r>
        <r>
          <rPr>
            <sz val="9"/>
            <color indexed="81"/>
            <rFont val="Tahoma"/>
            <family val="2"/>
          </rPr>
          <t xml:space="preserve">
REC-17362</t>
        </r>
      </text>
    </comment>
    <comment ref="I89" authorId="1" shapeId="0" xr:uid="{EB433115-295F-4421-A9D7-DB72D34688B0}">
      <text>
        <r>
          <rPr>
            <sz val="11"/>
            <color theme="1"/>
            <rFont val="Calibri"/>
            <family val="2"/>
            <scheme val="minor"/>
          </rPr>
          <t>01-AGO-25
REC-17658</t>
        </r>
      </text>
    </comment>
    <comment ref="J89" authorId="1" shapeId="0" xr:uid="{C0BA4C81-4584-4238-8A52-5040B267A523}">
      <text>
        <r>
          <rPr>
            <sz val="11"/>
            <color theme="1"/>
            <rFont val="Calibri"/>
            <family val="2"/>
            <scheme val="minor"/>
          </rPr>
          <t>13-09-25
REC-17871</t>
        </r>
      </text>
    </comment>
    <comment ref="K89" authorId="1" shapeId="0" xr:uid="{FC2A080F-21E9-46A0-9C55-80F9860E53AD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L89" authorId="1" shapeId="0" xr:uid="{1FFF32B3-3690-486C-8955-541B127DF65F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M89" authorId="1" shapeId="0" xr:uid="{C57F0675-1137-420E-9BF1-DBBD9E23F69B}">
      <text>
        <r>
          <rPr>
            <sz val="11"/>
            <color theme="1"/>
            <rFont val="Calibri"/>
            <family val="2"/>
            <scheme val="minor"/>
          </rPr>
          <t>30/11/25
REC-18215</t>
        </r>
      </text>
    </comment>
    <comment ref="N89" authorId="1" shapeId="0" xr:uid="{AF1FFABE-48FE-4C13-84CD-5682EBDC3139}">
      <text>
        <r>
          <rPr>
            <sz val="11"/>
            <color theme="1"/>
            <rFont val="Calibri"/>
            <family val="2"/>
            <scheme val="minor"/>
          </rPr>
          <t>14-12-25
REC-18288</t>
        </r>
      </text>
    </comment>
    <comment ref="D90" authorId="0" shapeId="0" xr:uid="{6730ABF4-E072-4E2F-81F9-7945F123394D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E90" authorId="0" shapeId="0" xr:uid="{2F139A41-3EE1-49E3-BBBA-88854F08031F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F90" authorId="0" shapeId="0" xr:uid="{676B9FAA-B4AE-4187-91FC-FC7DECD8283E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G90" authorId="0" shapeId="0" xr:uid="{F0863650-F4DC-44C0-99B6-33F70F833ACD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H90" authorId="0" shapeId="0" xr:uid="{07C4F3B0-BFD3-4326-9063-D7D95389D93A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I90" authorId="1" shapeId="0" xr:uid="{75C7F9E4-E90B-4D9C-AE74-6E49E115A31B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J90" authorId="1" shapeId="0" xr:uid="{484F1476-85C6-48F3-99C6-66F0C973A465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K90" authorId="1" shapeId="0" xr:uid="{0AEB3350-774E-4A4B-99DF-229B86CD6F47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L90" authorId="1" shapeId="0" xr:uid="{5AFF88FA-11CD-4812-94F2-C4BA0455CF27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M90" authorId="1" shapeId="0" xr:uid="{8311D2F5-C9BA-4A0C-97E7-80D58C9092CE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N90" authorId="1" shapeId="0" xr:uid="{27DB19A6-FEF9-4EC8-9C6A-0E783B1B31A3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O90" authorId="1" shapeId="0" xr:uid="{555366DE-C0BA-4339-BB60-3C8E57A41D3A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D92" authorId="0" shapeId="0" xr:uid="{FC958FAE-8DEC-41D5-84FE-B70C201064DB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E92" authorId="0" shapeId="0" xr:uid="{B755F81C-BE23-4943-9CEF-ED94AD192155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F92" authorId="0" shapeId="0" xr:uid="{A0C47523-7EDD-4A2B-ABBC-A084B2DBECFF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G92" authorId="0" shapeId="0" xr:uid="{A097D706-3D1C-4EB5-BF88-6D2819AEE17A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H92" authorId="1" shapeId="0" xr:uid="{514C11EB-8F56-468E-B4BF-5EE04C92B460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I92" authorId="1" shapeId="0" xr:uid="{9D72CC17-8BD0-400B-9028-0E3557816B83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J92" authorId="1" shapeId="0" xr:uid="{D153825A-38D9-4D69-AF03-133574A00612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K92" authorId="1" shapeId="0" xr:uid="{BB9E3B4C-66E5-48FA-A493-9A0D64727F24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L92" authorId="1" shapeId="0" xr:uid="{CCA521D7-5015-4C87-A5EE-451C7F1F85E1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M92" authorId="1" shapeId="0" xr:uid="{99D79850-2D4C-4AA1-99A7-B41BA4716DED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N92" authorId="1" shapeId="0" xr:uid="{330C0776-18B0-4A62-9619-4E0D836E0CD5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O92" authorId="1" shapeId="0" xr:uid="{0DA2B9FB-1FBE-47AE-87DC-C10618CAC09E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D93" authorId="0" shapeId="0" xr:uid="{F7D12DC2-FC3B-4068-A0B7-4DADC1C4A6FB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E93" authorId="0" shapeId="0" xr:uid="{9E15C682-9110-44CC-9378-FBD885460AAB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F93" authorId="0" shapeId="0" xr:uid="{387B037F-79B8-4149-9AF0-43F2796EAFB0}">
      <text>
        <r>
          <rPr>
            <b/>
            <sz val="9"/>
            <color indexed="81"/>
            <rFont val="Tahoma"/>
            <charset val="1"/>
          </rPr>
          <t>19-MAR-2025
REC-16930</t>
        </r>
      </text>
    </comment>
    <comment ref="G93" authorId="0" shapeId="0" xr:uid="{D6F24E32-685F-408B-B28F-5D37640619E2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H93" authorId="0" shapeId="0" xr:uid="{DF275F88-8EF7-4535-B05A-82B09EA4516D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I93" authorId="0" shapeId="0" xr:uid="{115DE558-5646-433F-BB37-DD60835283BC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J93" authorId="0" shapeId="0" xr:uid="{33B91C2A-230A-4271-90E6-85839EDC68EC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K93" authorId="1" shapeId="0" xr:uid="{E2D7856B-2959-401C-ACC3-03825B8B99CF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L93" authorId="1" shapeId="0" xr:uid="{2EC6FA9F-ACD5-42B1-9DEE-CA4A618AE45C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M93" authorId="1" shapeId="0" xr:uid="{B95A6003-F2B9-4FBB-83B1-0E543993CB1E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N93" authorId="1" shapeId="0" xr:uid="{6003F18C-1D73-42AF-98FA-7CF140EE6A8F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D94" authorId="0" shapeId="0" xr:uid="{42A66B16-D33E-422A-9049-132CAB547378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E94" authorId="0" shapeId="0" xr:uid="{AFF0E89D-B77E-44C0-BAD2-8464D7B961C5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F94" authorId="0" shapeId="0" xr:uid="{9EFEA516-9FDB-4E42-9EAA-53D44EE00AB0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G94" authorId="0" shapeId="0" xr:uid="{9C84999C-F744-4933-A6E1-1171FF8C1C70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H94" authorId="1" shapeId="0" xr:uid="{94331CFB-9DB4-4C91-B784-A3838B39DC27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I94" authorId="1" shapeId="0" xr:uid="{4F2F1C1A-0369-4504-8BEC-535406FD02B8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J94" authorId="1" shapeId="0" xr:uid="{0F109144-C084-4041-8D0C-0B499796D08F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K94" authorId="1" shapeId="0" xr:uid="{8B2FE38A-A5E3-4F0B-8FEE-F99EA9CD1DAC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L94" authorId="1" shapeId="0" xr:uid="{00456487-C65E-46B3-BC1B-2B6872477FB6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D95" authorId="0" shapeId="0" xr:uid="{9C88A146-3FBE-400C-B736-2ABAF4CF4F9B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E95" authorId="0" shapeId="0" xr:uid="{CDE0FBDC-0766-4C0C-A497-D5F9F5BF8EED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F95" authorId="0" shapeId="0" xr:uid="{36BD0F36-8809-4152-86B4-A5808285EEBC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G95" authorId="0" shapeId="0" xr:uid="{8B51F7DB-2CCC-4978-A24A-05BBBA10E95C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H95" authorId="0" shapeId="0" xr:uid="{B174C43E-3E2B-4612-997F-90A013E20B22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I95" authorId="0" shapeId="0" xr:uid="{58133129-923F-491A-B018-5EDAE692C091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J95" authorId="1" shapeId="0" xr:uid="{E4F479EF-E97D-478E-8AD5-17262F3EB81D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K95" authorId="1" shapeId="0" xr:uid="{EFE6E416-DF31-4FD8-A52A-F138E588170E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L95" authorId="1" shapeId="0" xr:uid="{1B9B4C53-2B0F-429C-B03A-602B91E7D996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M95" authorId="1" shapeId="0" xr:uid="{A383F0DB-E6CD-4B13-8158-83BD36E9DE9E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N95" authorId="1" shapeId="0" xr:uid="{218D43D6-61F5-44E2-BBA2-8EB0DC0A8AD1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O95" authorId="1" shapeId="0" xr:uid="{C076E91D-9EDF-46F8-A49F-D1B11D886134}">
      <text>
        <r>
          <rPr>
            <sz val="11"/>
            <color theme="1"/>
            <rFont val="Calibri"/>
            <family val="2"/>
            <scheme val="minor"/>
          </rPr>
          <t>05-12-25
REC-18261</t>
        </r>
      </text>
    </comment>
    <comment ref="D96" authorId="0" shapeId="0" xr:uid="{ADD12D92-4B86-44C6-8A1C-0D982EB10DD8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E96" authorId="0" shapeId="0" xr:uid="{6FC6D6C5-359D-4B15-AD74-EDF3BA7A2E4A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F96" authorId="0" shapeId="0" xr:uid="{B6C98B1C-E3CE-4A1C-810C-556A17FF4328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G96" authorId="0" shapeId="0" xr:uid="{D5FE2605-FEA5-431D-84BC-5A8A80194FE3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H96" authorId="0" shapeId="0" xr:uid="{BB0EDB13-F0AF-425A-BBC6-350613932D63}">
      <text>
        <r>
          <rPr>
            <b/>
            <sz val="9"/>
            <color indexed="81"/>
            <rFont val="Tahoma"/>
            <family val="2"/>
          </rPr>
          <t>29-MAY-2025
REC-17352</t>
        </r>
      </text>
    </comment>
    <comment ref="I96" authorId="1" shapeId="0" xr:uid="{13AF257A-9B38-4C43-8988-6ED2913234AE}">
      <text>
        <r>
          <rPr>
            <sz val="11"/>
            <color theme="1"/>
            <rFont val="Calibri"/>
            <family val="2"/>
            <scheme val="minor"/>
          </rPr>
          <t>27/JUL/25
REC-17612</t>
        </r>
      </text>
    </comment>
    <comment ref="J96" authorId="1" shapeId="0" xr:uid="{28A04394-E430-48A6-9F47-487E1AB6CAF4}">
      <text>
        <r>
          <rPr>
            <sz val="11"/>
            <color theme="1"/>
            <rFont val="Calibri"/>
            <family val="2"/>
            <scheme val="minor"/>
          </rPr>
          <t>27/JUL/25
REC-17612</t>
        </r>
      </text>
    </comment>
    <comment ref="D99" authorId="0" shapeId="0" xr:uid="{3E6C4248-42B1-4B07-A064-B295FBDCA381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E99" authorId="0" shapeId="0" xr:uid="{1982245F-34F3-4668-8D44-12C6F0CA2EF4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F99" authorId="0" shapeId="0" xr:uid="{005E4AE4-0E24-4D58-B7E3-35E17CABC569}">
      <text>
        <r>
          <rPr>
            <b/>
            <sz val="9"/>
            <color indexed="81"/>
            <rFont val="Tahoma"/>
            <charset val="1"/>
          </rPr>
          <t>31-MAR-2025
REC-17049</t>
        </r>
      </text>
    </comment>
    <comment ref="G99" authorId="0" shapeId="0" xr:uid="{548522B0-32C5-425C-8655-CE57D098AE10}">
      <text>
        <r>
          <rPr>
            <b/>
            <sz val="9"/>
            <color indexed="81"/>
            <rFont val="Tahoma"/>
            <charset val="1"/>
          </rPr>
          <t>05-MAY-2025
REC-17251</t>
        </r>
      </text>
    </comment>
    <comment ref="H99" authorId="0" shapeId="0" xr:uid="{9F227B41-D549-4714-A949-F5B67A9D2677}">
      <text>
        <r>
          <rPr>
            <b/>
            <sz val="9"/>
            <color indexed="81"/>
            <rFont val="Tahoma"/>
            <charset val="1"/>
          </rPr>
          <t>02-06-25
REC-17383</t>
        </r>
      </text>
    </comment>
    <comment ref="I99" authorId="1" shapeId="0" xr:uid="{E98437EA-86A9-4F46-A140-CF98B9255F60}">
      <text>
        <r>
          <rPr>
            <sz val="11"/>
            <color theme="1"/>
            <rFont val="Calibri"/>
            <family val="2"/>
            <scheme val="minor"/>
          </rPr>
          <t>02-JUL-25
REC-17514</t>
        </r>
      </text>
    </comment>
    <comment ref="J99" authorId="1" shapeId="0" xr:uid="{2F3B269C-C06E-42B8-9973-2BC3514DA579}">
      <text>
        <r>
          <rPr>
            <sz val="11"/>
            <color theme="1"/>
            <rFont val="Calibri"/>
            <family val="2"/>
            <scheme val="minor"/>
          </rPr>
          <t xml:space="preserve">30-JUL-25
REC-17630
</t>
        </r>
      </text>
    </comment>
    <comment ref="K99" authorId="1" shapeId="0" xr:uid="{30A5B46A-E148-401D-ACB3-BD2F4C520389}">
      <text>
        <r>
          <rPr>
            <sz val="11"/>
            <color theme="1"/>
            <rFont val="Calibri"/>
            <family val="2"/>
            <scheme val="minor"/>
          </rPr>
          <t>28-08-25
REC-17813</t>
        </r>
      </text>
    </comment>
    <comment ref="L99" authorId="1" shapeId="0" xr:uid="{45CEE57F-B254-465E-8212-2C6BBDB80597}">
      <text>
        <r>
          <rPr>
            <sz val="11"/>
            <color theme="1"/>
            <rFont val="Calibri"/>
            <family val="2"/>
            <scheme val="minor"/>
          </rPr>
          <t>03-10-25
REC-17961</t>
        </r>
      </text>
    </comment>
    <comment ref="M99" authorId="1" shapeId="0" xr:uid="{3B308E6E-C564-4A50-B892-228DC0FCEABE}">
      <text>
        <r>
          <rPr>
            <sz val="11"/>
            <color theme="1"/>
            <rFont val="Calibri"/>
            <family val="2"/>
            <scheme val="minor"/>
          </rPr>
          <t>06-11-25
REC-18086</t>
        </r>
      </text>
    </comment>
    <comment ref="N99" authorId="1" shapeId="0" xr:uid="{17AF1204-4817-4BEB-9ED5-26ADFF76B8C4}">
      <text>
        <r>
          <rPr>
            <sz val="11"/>
            <color theme="1"/>
            <rFont val="Calibri"/>
            <family val="2"/>
            <scheme val="minor"/>
          </rPr>
          <t>27-11-25
REC-18187</t>
        </r>
      </text>
    </comment>
    <comment ref="O99" authorId="1" shapeId="0" xr:uid="{BB63ED7A-23ED-4DCB-AFEE-F0D1271CDE1D}">
      <text>
        <r>
          <rPr>
            <sz val="11"/>
            <color theme="1"/>
            <rFont val="Calibri"/>
            <family val="2"/>
            <scheme val="minor"/>
          </rPr>
          <t>31-12-25
REC-18363</t>
        </r>
      </text>
    </comment>
    <comment ref="D101" authorId="0" shapeId="0" xr:uid="{DF85BD7A-8E63-4DD4-B647-12A99220ACC9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E101" authorId="0" shapeId="0" xr:uid="{7D95CEEE-E0EE-4A54-8BF7-2354B3E77940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F101" authorId="0" shapeId="0" xr:uid="{50A53FFF-916F-4C80-AA81-442A3C6792F1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G101" authorId="1" shapeId="0" xr:uid="{8B2C2C77-738B-4A67-BF69-8E4058F5A804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H101" authorId="1" shapeId="0" xr:uid="{6ABE6441-A1F4-43BA-91F6-19D19B2C54A2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I101" authorId="1" shapeId="0" xr:uid="{ED0FB27E-0B58-4984-A5AE-8067C8F3C0DF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J101" authorId="1" shapeId="0" xr:uid="{81507FA4-DE4D-49F0-9E87-E6119C3D7BDA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K101" authorId="1" shapeId="0" xr:uid="{527715FC-20FB-4DF9-8750-490A60269F50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L101" authorId="1" shapeId="0" xr:uid="{859EE239-E560-4978-BB0D-EA5682DBF7A4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M101" authorId="1" shapeId="0" xr:uid="{644234FB-9F53-4368-83D8-C2BCC8FB6FD0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N101" authorId="1" shapeId="0" xr:uid="{56F333B6-D6AE-4947-A84F-F2A6FD0C2582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O101" authorId="1" shapeId="0" xr:uid="{E9999072-34FF-4C27-90C2-F51A514A52EA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D103" authorId="0" shapeId="0" xr:uid="{FDED4FFB-37D0-45E7-A422-8E0FA2034378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E103" authorId="0" shapeId="0" xr:uid="{22470D8A-EC5D-4600-AD0A-C0EAD307C908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F103" authorId="0" shapeId="0" xr:uid="{4E98189C-446A-4116-B659-A744A15FD2A1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G103" authorId="0" shapeId="0" xr:uid="{18480F39-7DE5-40DF-AE79-5F89CFE4F68E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H103" authorId="0" shapeId="0" xr:uid="{CAADB62D-A55E-481B-97D7-AFB9FF6C4C02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I103" authorId="0" shapeId="0" xr:uid="{3315D745-0BC6-41BD-83BA-C743660A928A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J103" authorId="1" shapeId="0" xr:uid="{181B49D9-85D3-4F9E-9BCC-7044CCC4AEC5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K103" authorId="1" shapeId="0" xr:uid="{9237322C-85DB-4FEA-8E9C-923BE68C8EAC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L103" authorId="1" shapeId="0" xr:uid="{CCD7CC46-694A-4FF2-A461-208D060CFE19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M103" authorId="1" shapeId="0" xr:uid="{E0455808-1202-46F8-A0D1-D3A22E9DB243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D104" authorId="0" shapeId="0" xr:uid="{B288649E-B96E-4DAB-8EC4-8C0152C2CFE9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E104" authorId="0" shapeId="0" xr:uid="{993B1D20-9150-4205-86CE-C1F4E631A814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F104" authorId="0" shapeId="0" xr:uid="{FD551A03-504F-4E39-A945-E2EA558A22F5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G104" authorId="0" shapeId="0" xr:uid="{82057F04-7AC8-46C7-9ED9-AF678A7B7939}">
      <text>
        <r>
          <rPr>
            <b/>
            <sz val="9"/>
            <color indexed="81"/>
            <rFont val="Tahoma"/>
            <charset val="1"/>
          </rPr>
          <t>05-MAY-2025
REC-17253</t>
        </r>
      </text>
    </comment>
    <comment ref="H104" authorId="1" shapeId="0" xr:uid="{0BD86ED4-9570-42B8-B0BD-680BCFE0EDFE}">
      <text>
        <r>
          <rPr>
            <sz val="11"/>
            <color theme="1"/>
            <rFont val="Calibri"/>
            <family val="2"/>
            <scheme val="minor"/>
          </rPr>
          <t>20-06-25
rec-17469</t>
        </r>
      </text>
    </comment>
    <comment ref="I104" authorId="1" shapeId="0" xr:uid="{19EBD07A-7A9B-4BD7-B247-C662B1BE32E3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J104" authorId="1" shapeId="0" xr:uid="{34EBAF46-5125-4BAA-A191-C4024EB24C3F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K104" authorId="1" shapeId="0" xr:uid="{83066367-2C8C-4A24-A59A-CA2AD73ABB10}">
      <text>
        <r>
          <rPr>
            <sz val="11"/>
            <color theme="1"/>
            <rFont val="Calibri"/>
            <family val="2"/>
            <scheme val="minor"/>
          </rPr>
          <t>15/08/25
REC-17732</t>
        </r>
      </text>
    </comment>
    <comment ref="L104" authorId="1" shapeId="0" xr:uid="{11D788ED-8B36-4749-940A-B123960718C9}">
      <text>
        <r>
          <rPr>
            <sz val="11"/>
            <color theme="1"/>
            <rFont val="Calibri"/>
            <family val="2"/>
            <scheme val="minor"/>
          </rPr>
          <t>11/10/25
REC-17992</t>
        </r>
      </text>
    </comment>
    <comment ref="M104" authorId="1" shapeId="0" xr:uid="{89691040-B6BC-4233-941D-9E6CDA539967}">
      <text>
        <r>
          <rPr>
            <sz val="11"/>
            <color theme="1"/>
            <rFont val="Calibri"/>
            <family val="2"/>
            <scheme val="minor"/>
          </rPr>
          <t>02-11-25
REC-18160</t>
        </r>
      </text>
    </comment>
    <comment ref="N104" authorId="1" shapeId="0" xr:uid="{35F2F5A9-2DD1-4551-B2B1-905AB62ABB40}">
      <text>
        <r>
          <rPr>
            <sz val="11"/>
            <color theme="1"/>
            <rFont val="Calibri"/>
            <family val="2"/>
            <scheme val="minor"/>
          </rPr>
          <t>20/11/25
rec-18164</t>
        </r>
      </text>
    </comment>
    <comment ref="O104" authorId="1" shapeId="0" xr:uid="{F933C927-5BD8-4DEC-8866-10C8F1D077F6}">
      <text>
        <r>
          <rPr>
            <sz val="11"/>
            <color theme="1"/>
            <rFont val="Calibri"/>
            <family val="2"/>
            <scheme val="minor"/>
          </rPr>
          <t>23-12-25
REC-18321</t>
        </r>
      </text>
    </comment>
    <comment ref="D105" authorId="0" shapeId="0" xr:uid="{10127D0C-1978-4ECB-B365-457BC1B4B304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E105" authorId="0" shapeId="0" xr:uid="{E86736A7-4897-457A-85D4-6965CF204D3A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F105" authorId="0" shapeId="0" xr:uid="{884762B3-2E7C-4479-8211-9C595D81E23B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G105" authorId="0" shapeId="0" xr:uid="{5861865A-0A94-44C2-B5B9-EABD2B581F8A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H105" authorId="1" shapeId="0" xr:uid="{5680B675-28DD-44C3-916B-415E370FB5E1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I105" authorId="1" shapeId="0" xr:uid="{5719BBF9-0AF2-4E10-99AE-A89363F2DC8F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J105" authorId="1" shapeId="0" xr:uid="{AB270F2F-CA09-4C66-BCC1-63A5409B2F06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K105" authorId="1" shapeId="0" xr:uid="{ADD2EAA1-7C8A-4D37-8586-B325BABA3EB9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L105" authorId="1" shapeId="0" xr:uid="{153B31CB-530A-4C71-8C2D-BFA5BC7E0099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M105" authorId="1" shapeId="0" xr:uid="{71641D99-9A34-4201-9D62-9E41FB8DB1E4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N105" authorId="1" shapeId="0" xr:uid="{9883BF24-ED11-4FE0-9B2C-2877B8E84637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O105" authorId="1" shapeId="0" xr:uid="{673F37D5-01E9-4376-B303-FA31F6B02AE3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D107" authorId="0" shapeId="0" xr:uid="{8FDCB214-BA6C-40DA-A3BD-2B2B58F68CF3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E107" authorId="0" shapeId="0" xr:uid="{8C8DB7F0-4D40-4EC1-9295-9CBE58B7E818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F107" authorId="0" shapeId="0" xr:uid="{EED6E82C-194B-4D05-8AE3-1278486119B4}">
      <text>
        <r>
          <rPr>
            <b/>
            <sz val="9"/>
            <color indexed="81"/>
            <rFont val="Tahoma"/>
            <charset val="1"/>
          </rPr>
          <t>19-MAR-2025
REC-16993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7" authorId="0" shapeId="0" xr:uid="{E735B71E-5F45-46EF-8C37-9729CEECDD53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H107" authorId="0" shapeId="0" xr:uid="{5808F2CD-9D84-4A24-AEA2-FA1E37C1E315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I107" authorId="0" shapeId="0" xr:uid="{35B266EF-7081-419D-85C6-DA46819006DA}">
      <text>
        <r>
          <rPr>
            <b/>
            <sz val="9"/>
            <color indexed="81"/>
            <rFont val="Tahoma"/>
            <charset val="1"/>
          </rPr>
          <t>03-06-25
REC-17389</t>
        </r>
      </text>
    </comment>
    <comment ref="J107" authorId="1" shapeId="0" xr:uid="{4AE78DE0-78D1-4BE6-850C-FF9D282F20B2}">
      <text>
        <r>
          <rPr>
            <sz val="11"/>
            <color theme="1"/>
            <rFont val="Calibri"/>
            <family val="2"/>
            <scheme val="minor"/>
          </rPr>
          <t>11-JUL-25
REC-17559</t>
        </r>
      </text>
    </comment>
    <comment ref="K107" authorId="1" shapeId="0" xr:uid="{92E0DF10-DD2C-4ECA-B4C3-E96D6DC40D11}">
      <text>
        <r>
          <rPr>
            <sz val="11"/>
            <color theme="1"/>
            <rFont val="Calibri"/>
            <family val="2"/>
            <scheme val="minor"/>
          </rPr>
          <t>27/09/25
REC-17924</t>
        </r>
      </text>
    </comment>
    <comment ref="L107" authorId="1" shapeId="0" xr:uid="{DBD38228-AFF5-4314-9896-679F4832C8A5}">
      <text>
        <r>
          <rPr>
            <sz val="11"/>
            <color theme="1"/>
            <rFont val="Calibri"/>
            <family val="2"/>
            <scheme val="minor"/>
          </rPr>
          <t>27/09/25
REC-17926</t>
        </r>
      </text>
    </comment>
    <comment ref="M107" authorId="1" shapeId="0" xr:uid="{1CA062BC-7310-4C41-952D-E905E4BBA4C5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N107" authorId="1" shapeId="0" xr:uid="{35051AA9-934C-43CF-9E96-44F884ECD6D4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O107" authorId="1" shapeId="0" xr:uid="{894B0BAA-3D9A-4DAF-B101-4CEB615BA3B5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D108" authorId="0" shapeId="0" xr:uid="{779753D2-3F7E-42BD-B057-7A8BC04A2FBE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08" authorId="0" shapeId="0" xr:uid="{1800684B-0476-4CFA-991A-F81B744219FC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08" authorId="0" shapeId="0" xr:uid="{520B17E4-4630-4D5D-B78A-EFC1DF1382BE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08" authorId="0" shapeId="0" xr:uid="{DDF18405-C1FE-4237-BA6C-8DF705BC2078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08" authorId="0" shapeId="0" xr:uid="{E3FC8E63-DE12-491D-9D34-E14DA502AFEE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08" authorId="1" shapeId="0" xr:uid="{869F2389-DE40-4621-B7FE-D811176713B5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08" authorId="1" shapeId="0" xr:uid="{C8F0D083-FCA3-40E9-B149-95197A64B2E6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08" authorId="1" shapeId="0" xr:uid="{38F79334-B40F-4BF6-9824-011CE3119133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08" authorId="1" shapeId="0" xr:uid="{17CD94DE-49CF-4D6D-A951-8CB160FBC752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08" authorId="1" shapeId="0" xr:uid="{97D6CE2B-D5E3-4BBC-B128-4772CD694F76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08" authorId="1" shapeId="0" xr:uid="{D2607226-1E70-4FBF-BB13-5D4FC217D59D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08" authorId="1" shapeId="0" xr:uid="{944BE87C-C344-4ABE-BD7F-74CFA117C046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08" authorId="1" shapeId="0" xr:uid="{31F7761F-74E8-4071-B2FB-F54DCA39D9FD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D109" authorId="0" shapeId="0" xr:uid="{3849635E-D744-426B-A7EC-25210F5A86E4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E109" authorId="0" shapeId="0" xr:uid="{67DA0F25-BFCF-4A14-B2E0-548AE614EE10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F109" authorId="0" shapeId="0" xr:uid="{DCDFB67A-E140-449C-9827-85D889C67A61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G109" authorId="0" shapeId="0" xr:uid="{D30681FB-AC44-44D5-B371-8CC113294CF5}">
      <text>
        <r>
          <rPr>
            <b/>
            <sz val="9"/>
            <color indexed="81"/>
            <rFont val="Tahoma"/>
            <charset val="1"/>
          </rPr>
          <t>14-ABR-2025
REC-17125</t>
        </r>
      </text>
    </comment>
    <comment ref="H109" authorId="0" shapeId="0" xr:uid="{FDF10450-96E2-4384-88A1-E021745DC19D}">
      <text>
        <r>
          <rPr>
            <b/>
            <sz val="9"/>
            <color indexed="81"/>
            <rFont val="Tahoma"/>
            <family val="2"/>
          </rPr>
          <t>16-MAY-2025
REC-17323</t>
        </r>
      </text>
    </comment>
    <comment ref="I109" authorId="1" shapeId="0" xr:uid="{4AFEFAE1-3F60-49CE-A481-5D0EF127778B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J109" authorId="1" shapeId="0" xr:uid="{8854DBF0-0FF4-4C15-9B67-630B4AD3BD1D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K109" authorId="1" shapeId="0" xr:uid="{32020FE2-ED7B-4ADA-809D-9BA32C13AFE8}">
      <text>
        <r>
          <rPr>
            <sz val="11"/>
            <color theme="1"/>
            <rFont val="Calibri"/>
            <family val="2"/>
            <scheme val="minor"/>
          </rPr>
          <t>14-AGO-25
REC-17713</t>
        </r>
      </text>
    </comment>
    <comment ref="L109" authorId="1" shapeId="0" xr:uid="{413FE1DA-3DBA-4539-A16B-1B2FEDCA2DC1}">
      <text>
        <r>
          <rPr>
            <sz val="11"/>
            <color theme="1"/>
            <rFont val="Calibri"/>
            <family val="2"/>
            <scheme val="minor"/>
          </rPr>
          <t>12-09-25
REC-17856</t>
        </r>
      </text>
    </comment>
    <comment ref="M109" authorId="1" shapeId="0" xr:uid="{D305140D-CE80-4484-AAFD-84DB1D85B919}">
      <text>
        <r>
          <rPr>
            <sz val="11"/>
            <color theme="1"/>
            <rFont val="Calibri"/>
            <family val="2"/>
            <scheme val="minor"/>
          </rPr>
          <t>14/10/25
REC-17999</t>
        </r>
      </text>
    </comment>
    <comment ref="N109" authorId="1" shapeId="0" xr:uid="{C201B553-DAC0-4540-A982-704EB620D8DE}">
      <text>
        <r>
          <rPr>
            <sz val="11"/>
            <color theme="1"/>
            <rFont val="Calibri"/>
            <family val="2"/>
            <scheme val="minor"/>
          </rPr>
          <t>14-11-25
REC-18117</t>
        </r>
      </text>
    </comment>
    <comment ref="O109" authorId="1" shapeId="0" xr:uid="{9A4D743E-608E-48EB-AD3C-A6CE1FF228B6}">
      <text>
        <r>
          <rPr>
            <sz val="11"/>
            <color theme="1"/>
            <rFont val="Calibri"/>
            <family val="2"/>
            <scheme val="minor"/>
          </rPr>
          <t>13-12-25
REC-18283</t>
        </r>
      </text>
    </comment>
    <comment ref="D110" authorId="0" shapeId="0" xr:uid="{E6DB99EB-2010-451F-9AA8-4F713B56B3D2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E110" authorId="0" shapeId="0" xr:uid="{3C6695F3-45C9-46A1-B53B-EB0F44D34F97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F110" authorId="0" shapeId="0" xr:uid="{5B780329-918E-46E5-B094-3366674F11CF}">
      <text>
        <r>
          <rPr>
            <b/>
            <sz val="9"/>
            <color indexed="81"/>
            <rFont val="Tahoma"/>
            <charset val="1"/>
          </rPr>
          <t>28-MAR-2025
REC-17026</t>
        </r>
      </text>
    </comment>
    <comment ref="G110" authorId="0" shapeId="0" xr:uid="{B4DA86BD-BE36-4335-8994-A76B43F708DC}">
      <text>
        <r>
          <rPr>
            <b/>
            <sz val="9"/>
            <color indexed="81"/>
            <rFont val="Tahoma"/>
            <charset val="1"/>
          </rPr>
          <t>25-ABR-2025
REC-17183</t>
        </r>
      </text>
    </comment>
    <comment ref="H110" authorId="0" shapeId="0" xr:uid="{DBEC2844-12C5-422C-8697-E2584065EEED}">
      <text>
        <r>
          <rPr>
            <b/>
            <sz val="9"/>
            <color indexed="81"/>
            <rFont val="Tahoma"/>
            <family val="2"/>
          </rPr>
          <t>31-MAY-2025
REC-17372</t>
        </r>
      </text>
    </comment>
    <comment ref="I110" authorId="1" shapeId="0" xr:uid="{DF2E36BD-EE38-49CD-8ADF-F4547B228640}">
      <text>
        <r>
          <rPr>
            <sz val="11"/>
            <color theme="1"/>
            <rFont val="Calibri"/>
            <family val="2"/>
            <scheme val="minor"/>
          </rPr>
          <t>05-JUL-2025
REC-17531</t>
        </r>
      </text>
    </comment>
    <comment ref="J110" authorId="1" shapeId="0" xr:uid="{101C9806-873C-4229-88EC-DB6B99A9D5DB}">
      <text>
        <r>
          <rPr>
            <sz val="11"/>
            <color theme="1"/>
            <rFont val="Calibri"/>
            <family val="2"/>
            <scheme val="minor"/>
          </rPr>
          <t>01/AGO/25
REC-17645</t>
        </r>
      </text>
    </comment>
    <comment ref="K110" authorId="1" shapeId="0" xr:uid="{A10A28A1-8511-4E3F-A946-CB6FE3F8AFDD}">
      <text>
        <r>
          <rPr>
            <sz val="11"/>
            <color theme="1"/>
            <rFont val="Calibri"/>
            <family val="2"/>
            <scheme val="minor"/>
          </rPr>
          <t>13-09-25
REC-17862</t>
        </r>
      </text>
    </comment>
    <comment ref="L110" authorId="1" shapeId="0" xr:uid="{E1C233C3-C092-48A3-86D3-15FB16614B43}">
      <text>
        <r>
          <rPr>
            <sz val="11"/>
            <color theme="1"/>
            <rFont val="Calibri"/>
            <family val="2"/>
            <scheme val="minor"/>
          </rPr>
          <t>26-09-25
REC-17922</t>
        </r>
      </text>
    </comment>
    <comment ref="M110" authorId="1" shapeId="0" xr:uid="{4525A56D-3FAD-4AE1-BEAE-A74E31AFF9C6}">
      <text>
        <r>
          <rPr>
            <sz val="11"/>
            <color theme="1"/>
            <rFont val="Calibri"/>
            <family val="2"/>
            <scheme val="minor"/>
          </rPr>
          <t>21-11-25
REC-18168</t>
        </r>
      </text>
    </comment>
    <comment ref="N110" authorId="1" shapeId="0" xr:uid="{2482CE07-268C-4A10-9AB3-8559904D2AB7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O110" authorId="1" shapeId="0" xr:uid="{950BC238-5DC6-4DF5-8557-B0252B6FE795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D111" authorId="0" shapeId="0" xr:uid="{DAC2DB0D-F7E8-412B-9494-20811486F270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E111" authorId="0" shapeId="0" xr:uid="{2A91D3FC-BEB2-4D9E-B386-C997997583E5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F111" authorId="0" shapeId="0" xr:uid="{C820E221-0457-4C79-98A2-3C676406772C}">
      <text>
        <r>
          <rPr>
            <b/>
            <sz val="9"/>
            <color indexed="81"/>
            <rFont val="Tahoma"/>
            <charset val="1"/>
          </rPr>
          <t>28-MAR-2025
REC-17022</t>
        </r>
      </text>
    </comment>
    <comment ref="G111" authorId="0" shapeId="0" xr:uid="{A5B8F749-E139-4F76-900C-C52E02704438}">
      <text>
        <r>
          <rPr>
            <b/>
            <sz val="9"/>
            <color indexed="81"/>
            <rFont val="Tahoma"/>
            <charset val="1"/>
          </rPr>
          <t>30-ABR-2025
REC-17205</t>
        </r>
      </text>
    </comment>
    <comment ref="H111" authorId="0" shapeId="0" xr:uid="{DD96650E-9C52-4DDC-9293-24CCA4A81D34}">
      <text>
        <r>
          <rPr>
            <b/>
            <sz val="9"/>
            <color indexed="81"/>
            <rFont val="Tahoma"/>
            <family val="2"/>
          </rPr>
          <t>15-MAY-2025
REC-17306</t>
        </r>
      </text>
    </comment>
    <comment ref="I111" authorId="1" shapeId="0" xr:uid="{66C122FB-E3B3-476F-9E15-BA71831CBFFF}">
      <text>
        <r>
          <rPr>
            <sz val="11"/>
            <color theme="1"/>
            <rFont val="Calibri"/>
            <family val="2"/>
            <scheme val="minor"/>
          </rPr>
          <t>30-JUN-25
REC-17493</t>
        </r>
      </text>
    </comment>
    <comment ref="J111" authorId="1" shapeId="0" xr:uid="{2EA7D55B-2DA9-4535-8FF7-E457D26EE924}">
      <text>
        <r>
          <rPr>
            <sz val="11"/>
            <color theme="1"/>
            <rFont val="Calibri"/>
            <family val="2"/>
            <scheme val="minor"/>
          </rPr>
          <t>15-JUL-25
REC-17568</t>
        </r>
      </text>
    </comment>
    <comment ref="K111" authorId="1" shapeId="0" xr:uid="{E7A3DF4C-9300-4FA0-B9EA-C7CABE898F84}">
      <text>
        <r>
          <rPr>
            <sz val="11"/>
            <color theme="1"/>
            <rFont val="Calibri"/>
            <family val="2"/>
            <scheme val="minor"/>
          </rPr>
          <t>30-JUL-25
REC-17626</t>
        </r>
      </text>
    </comment>
    <comment ref="L111" authorId="1" shapeId="0" xr:uid="{E8149FD5-651B-4674-A4CF-C876F46A64DB}">
      <text>
        <r>
          <rPr>
            <sz val="11"/>
            <color theme="1"/>
            <rFont val="Calibri"/>
            <family val="2"/>
            <scheme val="minor"/>
          </rPr>
          <t>15/08/25
REC-17730</t>
        </r>
      </text>
    </comment>
    <comment ref="M111" authorId="1" shapeId="0" xr:uid="{62535539-4054-4FDB-865E-7AEBB2AC609B}">
      <text>
        <r>
          <rPr>
            <sz val="11"/>
            <color theme="1"/>
            <rFont val="Calibri"/>
            <family val="2"/>
            <scheme val="minor"/>
          </rPr>
          <t>13-09-25
REC-17868</t>
        </r>
      </text>
    </comment>
    <comment ref="N111" authorId="1" shapeId="0" xr:uid="{81B1D8D4-6A30-42A9-A0AF-3127788DE076}">
      <text>
        <r>
          <rPr>
            <sz val="11"/>
            <color theme="1"/>
            <rFont val="Calibri"/>
            <family val="2"/>
            <scheme val="minor"/>
          </rPr>
          <t>15/10/25
REC-18001</t>
        </r>
      </text>
    </comment>
    <comment ref="O111" authorId="1" shapeId="0" xr:uid="{51545B4B-A788-405A-8CEF-009FC7B9EBB2}">
      <text>
        <r>
          <rPr>
            <sz val="11"/>
            <color theme="1"/>
            <rFont val="Calibri"/>
            <family val="2"/>
            <scheme val="minor"/>
          </rPr>
          <t xml:space="preserve">14-11-25
REC-18124
</t>
        </r>
      </text>
    </comment>
    <comment ref="P111" authorId="1" shapeId="0" xr:uid="{728971BB-1D6D-45AA-9CA8-87B0D18A8A6C}">
      <text>
        <r>
          <rPr>
            <sz val="11"/>
            <color theme="1"/>
            <rFont val="Calibri"/>
            <family val="2"/>
            <scheme val="minor"/>
          </rPr>
          <t>15-12-25
REC-18289  15.00 ENERO/26</t>
        </r>
      </text>
    </comment>
    <comment ref="D112" authorId="0" shapeId="0" xr:uid="{EFD15FB8-3030-49EF-A079-E79E0A781440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E112" authorId="0" shapeId="0" xr:uid="{5EFDF0B1-1C29-471A-B88D-94D031AAE2B7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D114" authorId="0" shapeId="0" xr:uid="{D3CB761F-5FBF-4127-BAD8-DDC49A2A1DCF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E114" authorId="0" shapeId="0" xr:uid="{4D379CDA-5F3E-46C9-8838-D046C86E06EC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F114" authorId="0" shapeId="0" xr:uid="{7906D531-FDD3-4EE8-8DED-9D92E1D191C1}">
      <text>
        <r>
          <rPr>
            <b/>
            <sz val="9"/>
            <color indexed="81"/>
            <rFont val="Tahoma"/>
            <charset val="1"/>
          </rPr>
          <t>02-MAY-2025
REC-17235</t>
        </r>
      </text>
    </comment>
    <comment ref="G114" authorId="0" shapeId="0" xr:uid="{62B76CEF-00DE-420E-AF63-D07565D106BB}">
      <text>
        <r>
          <rPr>
            <b/>
            <sz val="9"/>
            <color indexed="81"/>
            <rFont val="Tahoma"/>
            <family val="2"/>
          </rPr>
          <t>30-MAY-2025
REC-17364</t>
        </r>
      </text>
    </comment>
    <comment ref="H114" authorId="1" shapeId="0" xr:uid="{330B0632-7FD8-43B4-83D5-1C40E860D981}">
      <text>
        <r>
          <rPr>
            <sz val="11"/>
            <color theme="1"/>
            <rFont val="Calibri"/>
            <family val="2"/>
            <scheme val="minor"/>
          </rPr>
          <t>05-JUL-25
REC-17532</t>
        </r>
      </text>
    </comment>
    <comment ref="I114" authorId="1" shapeId="0" xr:uid="{AFCE0184-B6B9-4E56-B20E-658D4E127BEC}">
      <text>
        <r>
          <rPr>
            <sz val="11"/>
            <color theme="1"/>
            <rFont val="Calibri"/>
            <family val="2"/>
            <scheme val="minor"/>
          </rPr>
          <t>01-AGO-2025
REC-17664</t>
        </r>
      </text>
    </comment>
    <comment ref="J114" authorId="1" shapeId="0" xr:uid="{4C0636F9-6B5B-4A42-B4E3-CA7F5F660B60}">
      <text>
        <r>
          <rPr>
            <sz val="11"/>
            <color theme="1"/>
            <rFont val="Calibri"/>
            <family val="2"/>
            <scheme val="minor"/>
          </rPr>
          <t>01-SEP-25
REC-17799</t>
        </r>
      </text>
    </comment>
    <comment ref="K114" authorId="1" shapeId="0" xr:uid="{12AE4E31-075E-47C7-BFDD-F14D622E5003}">
      <text>
        <r>
          <rPr>
            <sz val="11"/>
            <color theme="1"/>
            <rFont val="Calibri"/>
            <family val="2"/>
            <scheme val="minor"/>
          </rPr>
          <t>30/09/25
rec-17940</t>
        </r>
      </text>
    </comment>
    <comment ref="L114" authorId="1" shapeId="0" xr:uid="{300CC30C-6EBF-4446-AF24-EA0D98B3FEE2}">
      <text>
        <r>
          <rPr>
            <sz val="11"/>
            <color theme="1"/>
            <rFont val="Calibri"/>
            <family val="2"/>
            <scheme val="minor"/>
          </rPr>
          <t>02-11-25
REC-18150</t>
        </r>
      </text>
    </comment>
    <comment ref="M114" authorId="1" shapeId="0" xr:uid="{C7B41351-641C-4CA9-BDBB-F832AAE16C58}">
      <text>
        <r>
          <rPr>
            <sz val="11"/>
            <color theme="1"/>
            <rFont val="Calibri"/>
            <family val="2"/>
            <scheme val="minor"/>
          </rPr>
          <t>01-12-25
REC-</t>
        </r>
      </text>
    </comment>
    <comment ref="N114" authorId="1" shapeId="0" xr:uid="{456139EF-8B22-4F15-8787-D639E39AE916}">
      <text>
        <r>
          <rPr>
            <sz val="11"/>
            <color theme="1"/>
            <rFont val="Calibri"/>
            <family val="2"/>
            <scheme val="minor"/>
          </rPr>
          <t>12-12-25
REC-18276</t>
        </r>
      </text>
    </comment>
    <comment ref="D115" authorId="0" shapeId="0" xr:uid="{16873415-F86A-4655-9F7A-1BFBC1F8DC2E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E115" authorId="0" shapeId="0" xr:uid="{38023350-2D86-4DA6-9367-52A83C3249CB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F115" authorId="0" shapeId="0" xr:uid="{1C7E358F-0882-456B-9CD2-FA6495675411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G115" authorId="0" shapeId="0" xr:uid="{13F9A803-CF1A-40DF-BF10-B193B1DF79F2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H115" authorId="0" shapeId="0" xr:uid="{55BC4994-E726-4900-8025-F724DE80E764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I115" authorId="1" shapeId="0" xr:uid="{7C5E06F7-051C-43AE-8D2B-19A675E08BDB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J115" authorId="1" shapeId="0" xr:uid="{EC1FDCE2-94F8-4E13-B26B-64121822742E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K115" authorId="1" shapeId="0" xr:uid="{A56DE8AA-4150-44BE-96AA-05A98F86DEE5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L115" authorId="1" shapeId="0" xr:uid="{0A4A085B-9117-48C3-8192-284174D4E70B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M115" authorId="1" shapeId="0" xr:uid="{570836AD-2F76-4FD2-83D3-54BA08DD9C8C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N115" authorId="1" shapeId="0" xr:uid="{BFC37DC1-4B97-41A1-A964-184FD34C8AC7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O115" authorId="1" shapeId="0" xr:uid="{F916AE08-4174-4871-96B3-23FA36CB3067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D116" authorId="0" shapeId="0" xr:uid="{1A8D6F5C-0138-4CC0-B8EB-EB3BA82BC082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E116" authorId="0" shapeId="0" xr:uid="{495B1206-D3BC-4235-95BC-8C193878828D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F116" authorId="0" shapeId="0" xr:uid="{F4C0291C-2A64-42E6-BB50-0AECC647151C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G116" authorId="0" shapeId="0" xr:uid="{AAD16202-21EA-4058-94AD-1C0EA28A8D73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H116" authorId="0" shapeId="0" xr:uid="{0B71FFCA-8084-4444-B58C-F7C146BE4A01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I116" authorId="0" shapeId="0" xr:uid="{766EE795-DC30-47DF-A2F5-BACF74F7840B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J116" authorId="1" shapeId="0" xr:uid="{D878D221-F128-4117-8F2E-1CF75127CE01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K116" authorId="1" shapeId="0" xr:uid="{6F92DEFE-BC7A-492F-BA59-D594A71849FF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L116" authorId="1" shapeId="0" xr:uid="{211D490B-5231-47DA-A4CB-657B5022B530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M116" authorId="1" shapeId="0" xr:uid="{84169365-05C4-4DB1-9698-C69C17D8DAE8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N116" authorId="1" shapeId="0" xr:uid="{898DF15F-67E5-4618-9606-3DA8C0E8BAB9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O116" authorId="1" shapeId="0" xr:uid="{C64E8EF7-BBD2-4850-BDDD-9186CB0A7721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E117" authorId="0" shapeId="0" xr:uid="{9B409AA0-5D94-4A6D-BF03-B62DD4EBFD19}">
      <text>
        <r>
          <rPr>
            <b/>
            <sz val="9"/>
            <color indexed="81"/>
            <rFont val="Tahoma"/>
            <family val="2"/>
          </rPr>
          <t>06-MAR-2025
REC-16867</t>
        </r>
      </text>
    </comment>
    <comment ref="F117" authorId="0" shapeId="0" xr:uid="{53A9695A-4E34-46BC-9F29-3949AE83A5C9}">
      <text>
        <r>
          <rPr>
            <b/>
            <sz val="9"/>
            <color indexed="81"/>
            <rFont val="Tahoma"/>
            <charset val="1"/>
          </rPr>
          <t>20-MAR-2025
REC-16999</t>
        </r>
      </text>
    </comment>
    <comment ref="G117" authorId="0" shapeId="0" xr:uid="{FF73D0A8-564A-48C1-9862-90D57CFAD6A1}">
      <text>
        <r>
          <rPr>
            <b/>
            <sz val="9"/>
            <color indexed="81"/>
            <rFont val="Tahoma"/>
            <charset val="1"/>
          </rPr>
          <t>06-MAY-2025
REC-17263</t>
        </r>
      </text>
    </comment>
    <comment ref="H117" authorId="1" shapeId="0" xr:uid="{9C225CAD-DB07-4343-BCBD-F1DF0292CF67}">
      <text>
        <r>
          <rPr>
            <sz val="11"/>
            <color theme="1"/>
            <rFont val="Calibri"/>
            <family val="2"/>
            <scheme val="minor"/>
          </rPr>
          <t>18-JUN-25
REC-17456</t>
        </r>
      </text>
    </comment>
    <comment ref="I117" authorId="1" shapeId="0" xr:uid="{1FFED254-2C9F-498A-8C49-ADBAB8430084}">
      <text>
        <r>
          <rPr>
            <sz val="11"/>
            <color theme="1"/>
            <rFont val="Calibri"/>
            <family val="2"/>
            <scheme val="minor"/>
          </rPr>
          <t>06-AGO-25
REC-17689</t>
        </r>
      </text>
    </comment>
    <comment ref="J117" authorId="1" shapeId="0" xr:uid="{9522532D-4716-4C05-AE4A-DB02BFAF3964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K117" authorId="1" shapeId="0" xr:uid="{D3EB692A-7D12-4B33-A588-D0E655C0681C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L117" authorId="1" shapeId="0" xr:uid="{0BC42740-6831-4372-AE00-9FA9A48115AB}">
      <text>
        <r>
          <rPr>
            <sz val="11"/>
            <color theme="1"/>
            <rFont val="Calibri"/>
            <family val="2"/>
            <scheme val="minor"/>
          </rPr>
          <t>31-AGO-25
REC-17792</t>
        </r>
      </text>
    </comment>
    <comment ref="M117" authorId="1" shapeId="0" xr:uid="{99447B03-0CAE-4906-8D84-FCA61709A4CD}">
      <text>
        <r>
          <rPr>
            <sz val="11"/>
            <color theme="1"/>
            <rFont val="Calibri"/>
            <family val="2"/>
            <scheme val="minor"/>
          </rPr>
          <t>01-10-25
REC-17946</t>
        </r>
      </text>
    </comment>
    <comment ref="N117" authorId="1" shapeId="0" xr:uid="{D2CC4362-9644-4A66-81A5-7D86BDF5D7AF}">
      <text>
        <r>
          <rPr>
            <sz val="11"/>
            <color theme="1"/>
            <rFont val="Calibri"/>
            <family val="2"/>
            <scheme val="minor"/>
          </rPr>
          <t>02-11-25
REC-18052</t>
        </r>
      </text>
    </comment>
    <comment ref="O117" authorId="1" shapeId="0" xr:uid="{79F2E6C7-1817-4376-B47D-BA394BE269E5}">
      <text>
        <r>
          <rPr>
            <sz val="11"/>
            <color theme="1"/>
            <rFont val="Calibri"/>
            <family val="2"/>
            <scheme val="minor"/>
          </rPr>
          <t>30-11-25
REC-18222</t>
        </r>
      </text>
    </comment>
    <comment ref="P117" authorId="1" shapeId="0" xr:uid="{F2CC571D-ACEE-41FC-A475-0B06FEE2BD41}">
      <text>
        <r>
          <rPr>
            <sz val="11"/>
            <color theme="1"/>
            <rFont val="Calibri"/>
            <family val="2"/>
            <scheme val="minor"/>
          </rPr>
          <t>31-12-25
REC-18362</t>
        </r>
      </text>
    </comment>
    <comment ref="D119" authorId="0" shapeId="0" xr:uid="{356FC5B0-0763-41BC-B850-53941A6933E1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E119" authorId="0" shapeId="0" xr:uid="{85D83A06-9E24-4042-829A-51E40B3CAD48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F119" authorId="0" shapeId="0" xr:uid="{8FF90588-1E3E-4221-89DF-A30FE69F5556}">
      <text>
        <r>
          <rPr>
            <b/>
            <sz val="9"/>
            <color indexed="81"/>
            <rFont val="Tahoma"/>
            <charset val="1"/>
          </rPr>
          <t>25-mar-2025
REC-17009</t>
        </r>
      </text>
    </comment>
    <comment ref="G119" authorId="0" shapeId="0" xr:uid="{6EC1681B-2B86-4B66-B049-131569CF173D}">
      <text>
        <r>
          <rPr>
            <b/>
            <sz val="9"/>
            <color indexed="81"/>
            <rFont val="Tahoma"/>
            <family val="2"/>
          </rPr>
          <t>09-MAY-2025
REC-17280</t>
        </r>
      </text>
    </comment>
    <comment ref="D120" authorId="0" shapeId="0" xr:uid="{184F9663-983B-4E00-B256-7AA7E67B83A8}">
      <text>
        <r>
          <rPr>
            <b/>
            <sz val="9"/>
            <color indexed="81"/>
            <rFont val="Tahoma"/>
            <charset val="1"/>
          </rPr>
          <t>12-ABR-2025
REC-17075</t>
        </r>
      </text>
    </comment>
    <comment ref="D121" authorId="0" shapeId="0" xr:uid="{0A01EF83-4A36-4B52-9139-52F165817A12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E121" authorId="0" shapeId="0" xr:uid="{8D4E44CB-5D76-48B2-8460-DFDF7D670758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F121" authorId="0" shapeId="0" xr:uid="{0FBCFCE2-3472-419A-B87C-2134A81E6ADF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G121" authorId="0" shapeId="0" xr:uid="{9F7696FC-1D20-409A-B754-373DD62E3458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H121" authorId="0" shapeId="0" xr:uid="{AD5ED6DB-5D15-4F41-A1D0-7715D23A7C6E}">
      <text>
        <r>
          <rPr>
            <b/>
            <sz val="9"/>
            <color indexed="81"/>
            <rFont val="Tahoma"/>
            <charset val="1"/>
          </rPr>
          <t>02-MAY-2025
REC-17224</t>
        </r>
      </text>
    </comment>
    <comment ref="I121" authorId="0" shapeId="0" xr:uid="{CED8C3BC-8569-4D34-9D61-D3F1A4D03D62}">
      <text>
        <r>
          <rPr>
            <b/>
            <sz val="9"/>
            <color indexed="81"/>
            <rFont val="Tahoma"/>
            <family val="2"/>
          </rPr>
          <t>30-MAY-2025
REC-17359</t>
        </r>
      </text>
    </comment>
    <comment ref="J121" authorId="1" shapeId="0" xr:uid="{5E036125-13BB-4248-BEBA-67F26DE2E896}">
      <text>
        <r>
          <rPr>
            <sz val="11"/>
            <color theme="1"/>
            <rFont val="Calibri"/>
            <family val="2"/>
            <scheme val="minor"/>
          </rPr>
          <t>30-JUN-25
REC-17497</t>
        </r>
      </text>
    </comment>
    <comment ref="K121" authorId="1" shapeId="0" xr:uid="{88C3CDE3-4BC6-4A51-B6D0-4E0A6FA56228}">
      <text>
        <r>
          <rPr>
            <sz val="11"/>
            <color theme="1"/>
            <rFont val="Calibri"/>
            <family val="2"/>
            <scheme val="minor"/>
          </rPr>
          <t>29/JUL/25
REC-17621</t>
        </r>
      </text>
    </comment>
    <comment ref="L121" authorId="1" shapeId="0" xr:uid="{C5107C78-6E81-4BF6-9FDC-F2E9057D559D}">
      <text>
        <r>
          <rPr>
            <sz val="11"/>
            <color theme="1"/>
            <rFont val="Calibri"/>
            <family val="2"/>
            <scheme val="minor"/>
          </rPr>
          <t>30-AGO-25
REC-17787</t>
        </r>
      </text>
    </comment>
    <comment ref="M121" authorId="1" shapeId="0" xr:uid="{8EBBBAF9-3AC9-40DA-84EB-D7DCF05418B3}">
      <text>
        <r>
          <rPr>
            <sz val="11"/>
            <color theme="1"/>
            <rFont val="Calibri"/>
            <family val="2"/>
            <scheme val="minor"/>
          </rPr>
          <t>01-10-25
REC-17945</t>
        </r>
      </text>
    </comment>
    <comment ref="N121" authorId="1" shapeId="0" xr:uid="{5A755315-DC1B-49E6-96C6-1463FE9FB2FE}">
      <text>
        <r>
          <rPr>
            <sz val="11"/>
            <color theme="1"/>
            <rFont val="Calibri"/>
            <family val="2"/>
            <scheme val="minor"/>
          </rPr>
          <t>01-11-25
REC-18145</t>
        </r>
      </text>
    </comment>
    <comment ref="O121" authorId="1" shapeId="0" xr:uid="{0E3D83AB-F07B-4344-9EA8-7FD8637D668B}">
      <text>
        <r>
          <rPr>
            <sz val="11"/>
            <color theme="1"/>
            <rFont val="Calibri"/>
            <family val="2"/>
            <scheme val="minor"/>
          </rPr>
          <t>30-11-25
REC-18220</t>
        </r>
      </text>
    </comment>
    <comment ref="P121" authorId="1" shapeId="0" xr:uid="{78B6A931-13E7-41FE-9878-AD6FF224F54F}">
      <text>
        <r>
          <rPr>
            <sz val="11"/>
            <color theme="1"/>
            <rFont val="Calibri"/>
            <family val="2"/>
            <scheme val="minor"/>
          </rPr>
          <t>30-12-25
REC-18355</t>
        </r>
      </text>
    </comment>
    <comment ref="D122" authorId="0" shapeId="0" xr:uid="{09928069-4D05-42FD-908D-7F03A2361889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E122" authorId="0" shapeId="0" xr:uid="{2A7C4E8B-F990-4E7C-9BA0-911D509C0D9F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F122" authorId="0" shapeId="0" xr:uid="{07D28E6F-0766-4FB0-B0A3-A20FEBE373E5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G122" authorId="0" shapeId="0" xr:uid="{9A4313BF-B18E-4572-9718-5112243D3473}">
      <text>
        <r>
          <rPr>
            <b/>
            <sz val="9"/>
            <color indexed="81"/>
            <rFont val="Tahoma"/>
            <charset val="1"/>
          </rPr>
          <t>24-ABR-2025
REC-17180</t>
        </r>
      </text>
    </comment>
    <comment ref="H122" authorId="1" shapeId="0" xr:uid="{ECB11F9D-D20C-4A6E-A6EB-2FE4149CBBCC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I122" authorId="1" shapeId="0" xr:uid="{894FAA13-D187-48F4-99AF-B5C9DAADF955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J122" authorId="1" shapeId="0" xr:uid="{BE8033F2-4FF8-4CAD-8874-D3D0F1AAEA0D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K122" authorId="1" shapeId="0" xr:uid="{0DDDA1D4-925F-4C23-AF7D-A73FF7163CDD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L122" authorId="1" shapeId="0" xr:uid="{D8FFA64C-1CD2-4A30-AAE3-879835D7A207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M122" authorId="1" shapeId="0" xr:uid="{94142DBF-AEBF-4CBA-9BFD-A74536F7E1D5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N122" authorId="1" shapeId="0" xr:uid="{7E3B4432-CE8B-4E4E-B3BC-6D87C5F4D52B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D123" authorId="0" shapeId="0" xr:uid="{9470FE6B-4BF9-41AC-AD56-42EFDE809EFE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E123" authorId="0" shapeId="0" xr:uid="{EB3C4CD4-FB00-404C-A89A-9B495BDA2278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F123" authorId="0" shapeId="0" xr:uid="{B6681F8B-88A3-429C-B7FB-125C2D4DBA14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G123" authorId="0" shapeId="0" xr:uid="{AFFC6B8C-C325-418A-9A9B-28671B126637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H123" authorId="1" shapeId="0" xr:uid="{13EF8CAC-FDD6-4B09-B9A1-EC0E91934ED3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I123" authorId="1" shapeId="0" xr:uid="{4C3C3005-6A77-42BA-91CC-F8C2D9266C09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J123" authorId="1" shapeId="0" xr:uid="{C77FBB2C-7BC3-4D4A-B7E5-4942C2CF528F}">
      <text>
        <r>
          <rPr>
            <sz val="11"/>
            <color theme="1"/>
            <rFont val="Calibri"/>
            <family val="2"/>
            <scheme val="minor"/>
          </rPr>
          <t>07-09-25
REC-17810</t>
        </r>
      </text>
    </comment>
    <comment ref="K123" authorId="1" shapeId="0" xr:uid="{1056C279-1BA3-4C55-8C8D-26C4D0AAF595}">
      <text>
        <r>
          <rPr>
            <sz val="11"/>
            <color theme="1"/>
            <rFont val="Calibri"/>
            <family val="2"/>
            <scheme val="minor"/>
          </rPr>
          <t>16-09-25
REC-17885</t>
        </r>
      </text>
    </comment>
    <comment ref="L123" authorId="1" shapeId="0" xr:uid="{15E85465-1134-44C4-A73D-CCFDF961F91E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M123" authorId="1" shapeId="0" xr:uid="{E6004A30-DAA3-4D85-B9CF-AB456FCA26A9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N123" authorId="1" shapeId="0" xr:uid="{84189109-18CF-48F3-97CC-9987223A3E13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O123" authorId="1" shapeId="0" xr:uid="{A1FE1322-5E03-4D61-A4E6-0CDD8E321159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D124" authorId="0" shapeId="0" xr:uid="{0129F622-E13B-4577-A58B-9A183A56D999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E124" authorId="0" shapeId="0" xr:uid="{A88C4AB5-7D4F-4C25-86CD-96C87A99F287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F124" authorId="0" shapeId="0" xr:uid="{82D96366-0D07-4E31-B9B5-D06C794F7763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G124" authorId="0" shapeId="0" xr:uid="{363360AF-59E2-4A99-895B-92E28242050E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H124" authorId="1" shapeId="0" xr:uid="{ADB76430-5DFE-4812-8BB6-7D27637F888D}">
      <text>
        <r>
          <rPr>
            <sz val="11"/>
            <color theme="1"/>
            <rFont val="Calibri"/>
            <family val="2"/>
            <scheme val="minor"/>
          </rPr>
          <t>11/06/25
REC-17421</t>
        </r>
      </text>
    </comment>
    <comment ref="I124" authorId="1" shapeId="0" xr:uid="{B49A9ACD-3F6B-4350-9999-99E1685A80C3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J124" authorId="1" shapeId="0" xr:uid="{5A78FEF6-45E7-485C-BE25-09C751B92495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K124" authorId="1" shapeId="0" xr:uid="{B9D1B192-FC94-478C-BBBA-EE172B9C1913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L124" authorId="1" shapeId="0" xr:uid="{1C583060-0278-4712-930D-29D438E4C525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M124" authorId="1" shapeId="0" xr:uid="{7A026255-3E3B-4492-8EC1-F24C1EA00AB6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N124" authorId="1" shapeId="0" xr:uid="{151006C6-0879-4A0F-AC66-C28226ADC0E9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O124" authorId="1" shapeId="0" xr:uid="{0B33A3C1-0C59-4558-B3B2-11B2C1E145AB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D125" authorId="0" shapeId="0" xr:uid="{FC666BB1-D8DF-48FF-921E-ABACAAF02E74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25" authorId="0" shapeId="0" xr:uid="{24A39CF7-E6D5-4365-98B7-788C57C334D5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25" authorId="0" shapeId="0" xr:uid="{FB9417D5-23EE-495D-804F-F23C2B241309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25" authorId="0" shapeId="0" xr:uid="{88942C29-9780-4EB9-B76D-3EE50E1B9657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25" authorId="0" shapeId="0" xr:uid="{54268A5B-DA75-4391-BD8E-C78D760FFA8D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25" authorId="1" shapeId="0" xr:uid="{1AC2F241-4035-46AC-A701-9A7F051E03D2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25" authorId="1" shapeId="0" xr:uid="{B52251B3-42E5-4555-8B20-71F025FA44E8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25" authorId="1" shapeId="0" xr:uid="{2C483830-F404-4A81-AF10-3CD2E0C3B1CF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25" authorId="1" shapeId="0" xr:uid="{F122A7B0-7C33-4F82-B3F1-CF9C3AA343EB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25" authorId="1" shapeId="0" xr:uid="{0D35FBB0-9928-4488-AF0C-F65B47DAB7F2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25" authorId="1" shapeId="0" xr:uid="{6A9399E5-9AB9-4186-9751-ED1295EB06E7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25" authorId="1" shapeId="0" xr:uid="{76CCC4E0-BD84-48FA-B64C-FE68C4247504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25" authorId="1" shapeId="0" xr:uid="{6C059D1B-474E-4B2B-8F16-43B0F81C5B0B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D126" authorId="0" shapeId="0" xr:uid="{28CACAB8-E212-45AF-A0F1-838B562AF38F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E126" authorId="0" shapeId="0" xr:uid="{C4CE1FB2-8FA1-4DDF-A001-20C66BA24E4D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F126" authorId="0" shapeId="0" xr:uid="{53C16ABC-D0A5-45D6-A4EB-7357927D9665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G126" authorId="0" shapeId="0" xr:uid="{62AEBE80-AC4D-415D-BB16-BF313C5744AD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H126" authorId="1" shapeId="0" xr:uid="{8DA3C71E-C666-4E10-BAD5-FBF491F415DE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I126" authorId="1" shapeId="0" xr:uid="{E138B74A-11FF-48BA-9FA1-03C01E34FBEE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J126" authorId="1" shapeId="0" xr:uid="{511E284D-DBB5-4A0A-B9A7-3E25D1142502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K126" authorId="1" shapeId="0" xr:uid="{F6C3587B-53A5-4A94-8E45-D6E4DF8A766C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L126" authorId="1" shapeId="0" xr:uid="{1295F00C-3C8A-4A9B-A8F4-944E1B14F5AE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D127" authorId="0" shapeId="0" xr:uid="{4DEF7E4D-7889-4AF5-B2F2-BFBF3E887A42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E127" authorId="0" shapeId="0" xr:uid="{0E51BC8F-DDD9-430E-9583-4A1B02DB5307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F127" authorId="0" shapeId="0" xr:uid="{54D2C9E8-E72A-464C-B4EF-DAF043A921C6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G127" authorId="0" shapeId="0" xr:uid="{4B636237-1649-4B2F-8B0B-320E9FF9BD8E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H127" authorId="0" shapeId="0" xr:uid="{E711FCEF-FE6D-4502-A567-4023243FB3BE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I127" authorId="1" shapeId="0" xr:uid="{DE76185C-3E29-4F79-8F16-06E7E82C3FA0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J127" authorId="1" shapeId="0" xr:uid="{6CDE4E30-C9A7-4B69-85FC-FD12F11D5F8F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K127" authorId="1" shapeId="0" xr:uid="{C394D88C-7C85-473D-AF86-9FDE3D2FF799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L127" authorId="1" shapeId="0" xr:uid="{3CB63E9D-9E92-495C-807D-439735E794CF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M127" authorId="1" shapeId="0" xr:uid="{AFF4E643-BF83-4EDA-BC16-A8128733F7E7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N127" authorId="1" shapeId="0" xr:uid="{EDF3B434-653A-4F48-B48C-87070D4FA480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O127" authorId="1" shapeId="0" xr:uid="{2F65BCBE-3CF1-4E8E-9A42-612A81F64FCE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D134" authorId="0" shapeId="0" xr:uid="{62F8DE76-7D3A-4B26-927B-E107B4A4CC5A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E134" authorId="0" shapeId="0" xr:uid="{A2E9D672-D9FD-4D84-B8FD-D40A7D0A0DB7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D136" authorId="0" shapeId="0" xr:uid="{C3927062-41A2-4471-A859-58D30B3FA98E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E136" authorId="0" shapeId="0" xr:uid="{15152521-2D6D-4810-BD7C-136A993B9ADC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F136" authorId="0" shapeId="0" xr:uid="{0F2A107B-ABB8-4CC9-A2AA-30DB966709F1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G136" authorId="0" shapeId="0" xr:uid="{03EE32C6-15E7-49F1-A7D2-703D1E9C648B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H136" authorId="0" shapeId="0" xr:uid="{FFFA5D2A-C8F0-4388-8154-2A6CF0E31263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I136" authorId="1" shapeId="0" xr:uid="{B360B541-B451-405C-BE03-CAF6327C2F40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J136" authorId="1" shapeId="0" xr:uid="{C695518A-77A1-4B3B-9742-EB3F733C1CFF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K136" authorId="1" shapeId="0" xr:uid="{7B9E388E-57C2-4AD6-BA96-20F814EBE55F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L136" authorId="1" shapeId="0" xr:uid="{A0469454-248C-44C5-AAD6-4EC7ADAAFCF5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E137" authorId="0" shapeId="0" xr:uid="{D501237D-885A-464C-ACF3-8BC5C2A53294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F137" authorId="0" shapeId="0" xr:uid="{97FC43A5-B9A9-438E-86A3-48B6A7495B4E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G137" authorId="1" shapeId="0" xr:uid="{C8BB8381-0EC3-4CAF-AD43-251189B804D3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H137" authorId="1" shapeId="0" xr:uid="{FD814140-A7BA-4E8A-A623-187D90208BAE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I137" authorId="1" shapeId="0" xr:uid="{5610BC63-325D-4A4F-BDBE-FCEDCD81DD23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J137" authorId="1" shapeId="0" xr:uid="{05C99569-D769-4986-92A9-9B531CB5B42C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K137" authorId="1" shapeId="0" xr:uid="{7FDDEB41-5CE1-452D-B538-29241737CB15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L137" authorId="1" shapeId="0" xr:uid="{3357CFCC-08F7-4B44-BB4D-A03E56B59887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M137" authorId="1" shapeId="0" xr:uid="{B6B29DB6-59AF-4777-8D11-D9132265E5AD}">
      <text>
        <r>
          <rPr>
            <sz val="11"/>
            <color theme="1"/>
            <rFont val="Calibri"/>
            <family val="2"/>
            <scheme val="minor"/>
          </rPr>
          <t>17/10/25
REC-18020</t>
        </r>
      </text>
    </comment>
    <comment ref="N137" authorId="1" shapeId="0" xr:uid="{658CDE03-F3D9-427D-8C1C-8824576B19AE}">
      <text>
        <r>
          <rPr>
            <sz val="11"/>
            <color theme="1"/>
            <rFont val="Calibri"/>
            <family val="2"/>
            <scheme val="minor"/>
          </rPr>
          <t>20-11-25
REC-18166</t>
        </r>
      </text>
    </comment>
    <comment ref="F138" authorId="0" shapeId="0" xr:uid="{2B09322E-237C-4E18-9980-9B61E097D977}">
      <text>
        <r>
          <rPr>
            <b/>
            <sz val="9"/>
            <color indexed="81"/>
            <rFont val="Tahoma"/>
            <charset val="1"/>
          </rPr>
          <t>28-MAR-2025
REC-17021</t>
        </r>
      </text>
    </comment>
    <comment ref="G138" authorId="0" shapeId="0" xr:uid="{7449E24B-8558-4C39-A41D-2AA925820AF4}">
      <text>
        <r>
          <rPr>
            <b/>
            <sz val="9"/>
            <color indexed="81"/>
            <rFont val="Tahoma"/>
            <charset val="1"/>
          </rPr>
          <t>16-ABR-2025
REC-17155</t>
        </r>
      </text>
    </comment>
    <comment ref="H138" authorId="1" shapeId="0" xr:uid="{30CF2535-007A-4224-BE28-78134D38EA03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I138" authorId="1" shapeId="0" xr:uid="{D2C6734B-FCA1-4892-8634-2421BB6694DA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J138" authorId="1" shapeId="0" xr:uid="{53AEF470-89B1-41DF-A866-AA1E034313FE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K138" authorId="1" shapeId="0" xr:uid="{AD54428B-CC97-4AF2-A1E6-3AAE79D55CA5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L138" authorId="1" shapeId="0" xr:uid="{4AEF6529-A3E1-4CD7-A72D-75303ABA7EBF}">
      <text>
        <r>
          <rPr>
            <sz val="11"/>
            <color theme="1"/>
            <rFont val="Calibri"/>
            <family val="2"/>
            <scheme val="minor"/>
          </rPr>
          <t>07-09-25
REC-17833</t>
        </r>
      </text>
    </comment>
    <comment ref="M138" authorId="1" shapeId="0" xr:uid="{815D18C3-61A4-4F0F-B169-2862C10EE059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N138" authorId="1" shapeId="0" xr:uid="{BC49CC3A-E69B-400B-ADBC-70E54D77C058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O138" authorId="1" shapeId="0" xr:uid="{776ADF3E-9335-486F-8322-9D6EBF007698}">
      <text>
        <r>
          <rPr>
            <sz val="11"/>
            <color theme="1"/>
            <rFont val="Calibri"/>
            <family val="2"/>
            <scheme val="minor"/>
          </rPr>
          <t xml:space="preserve">18/12/205
REC-18312
</t>
        </r>
      </text>
    </comment>
    <comment ref="D139" authorId="0" shapeId="0" xr:uid="{53068ACB-7F2A-4204-9509-1C79B0E1232B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E139" authorId="0" shapeId="0" xr:uid="{D7F4BEEE-BD25-4A78-8425-14D3F24641BC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F139" authorId="0" shapeId="0" xr:uid="{E84C315E-F911-407A-A5E5-4C80ED0582A3}">
      <text>
        <r>
          <rPr>
            <b/>
            <sz val="9"/>
            <color indexed="81"/>
            <rFont val="Tahoma"/>
            <family val="2"/>
          </rPr>
          <t>10-MAY-2025
REC-17288</t>
        </r>
      </text>
    </comment>
    <comment ref="G139" authorId="1" shapeId="0" xr:uid="{5171BA0C-7B9C-4318-933D-86DC7746B33B}">
      <text>
        <r>
          <rPr>
            <sz val="11"/>
            <color theme="1"/>
            <rFont val="Calibri"/>
            <family val="2"/>
            <scheme val="minor"/>
          </rPr>
          <t>18/08/25
REC-17746</t>
        </r>
      </text>
    </comment>
    <comment ref="H139" authorId="1" shapeId="0" xr:uid="{82C78146-2DB4-492A-8384-A0811EBDB880}">
      <text>
        <r>
          <rPr>
            <sz val="11"/>
            <color theme="1"/>
            <rFont val="Calibri"/>
            <family val="2"/>
            <scheme val="minor"/>
          </rPr>
          <t>01-10-25
REC-17955</t>
        </r>
      </text>
    </comment>
    <comment ref="I139" authorId="1" shapeId="0" xr:uid="{9C5F06E9-E82C-4352-8119-4C14F668C1EC}">
      <text>
        <r>
          <rPr>
            <sz val="11"/>
            <color theme="1"/>
            <rFont val="Calibri"/>
            <family val="2"/>
            <scheme val="minor"/>
          </rPr>
          <t>15/12/25
REC-18297</t>
        </r>
      </text>
    </comment>
    <comment ref="D140" authorId="0" shapeId="0" xr:uid="{D32466C7-FC57-4511-9689-7F0F08EFBAC6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E140" authorId="0" shapeId="0" xr:uid="{76338CB7-6DEC-409E-A11F-F58BB80A1267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F140" authorId="0" shapeId="0" xr:uid="{6A1059CE-3B47-4B56-BFB0-47F8E0D6ABD1}">
      <text>
        <r>
          <rPr>
            <b/>
            <sz val="9"/>
            <color indexed="81"/>
            <rFont val="Tahoma"/>
            <charset val="1"/>
          </rPr>
          <t>16-MAR-2025
REC-16964</t>
        </r>
      </text>
    </comment>
    <comment ref="G140" authorId="0" shapeId="0" xr:uid="{F738E492-8EB0-4AB4-A724-1B3323107189}">
      <text>
        <r>
          <rPr>
            <b/>
            <sz val="9"/>
            <color indexed="81"/>
            <rFont val="Tahoma"/>
            <charset val="1"/>
          </rPr>
          <t>14-ABR-2025
REC-17119</t>
        </r>
      </text>
    </comment>
    <comment ref="H140" authorId="0" shapeId="0" xr:uid="{E3B49420-482D-480B-A90C-C4676B583918}">
      <text>
        <r>
          <rPr>
            <b/>
            <sz val="9"/>
            <color indexed="81"/>
            <rFont val="Tahoma"/>
            <family val="2"/>
          </rPr>
          <t>19-MAY-2025
REC-17328</t>
        </r>
      </text>
    </comment>
    <comment ref="I140" authorId="1" shapeId="0" xr:uid="{40ED3763-A74C-4231-9F9D-49DEA93777A3}">
      <text>
        <r>
          <rPr>
            <sz val="11"/>
            <color theme="1"/>
            <rFont val="Calibri"/>
            <family val="2"/>
            <scheme val="minor"/>
          </rPr>
          <t>18-JUN-25
REC-17455</t>
        </r>
      </text>
    </comment>
    <comment ref="J140" authorId="1" shapeId="0" xr:uid="{041843BD-7A5A-4E56-A721-652637A3BB7F}">
      <text>
        <r>
          <rPr>
            <sz val="11"/>
            <color theme="1"/>
            <rFont val="Calibri"/>
            <family val="2"/>
            <scheme val="minor"/>
          </rPr>
          <t>22/JUL/25
REC-17616</t>
        </r>
      </text>
    </comment>
    <comment ref="K140" authorId="1" shapeId="0" xr:uid="{0D269098-40DB-4822-9C6A-DB3E045C6878}">
      <text>
        <r>
          <rPr>
            <sz val="11"/>
            <color theme="1"/>
            <rFont val="Calibri"/>
            <family val="2"/>
            <scheme val="minor"/>
          </rPr>
          <t>19/08/25
REC-17759</t>
        </r>
      </text>
    </comment>
    <comment ref="L140" authorId="1" shapeId="0" xr:uid="{BB9050DB-FF06-422A-9444-66FBE19BD689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M140" authorId="1" shapeId="0" xr:uid="{5FDC539B-A52E-41EB-BA99-F2335E09B3BC}">
      <text>
        <r>
          <rPr>
            <sz val="11"/>
            <color theme="1"/>
            <rFont val="Calibri"/>
            <family val="2"/>
            <scheme val="minor"/>
          </rPr>
          <t>22/10/25
REC-18028</t>
        </r>
      </text>
    </comment>
    <comment ref="N140" authorId="1" shapeId="0" xr:uid="{299DFDC9-50AC-49DF-A512-C50E508C91C3}">
      <text>
        <r>
          <rPr>
            <sz val="11"/>
            <color theme="1"/>
            <rFont val="Calibri"/>
            <family val="2"/>
            <scheme val="minor"/>
          </rPr>
          <t>16-11-25
REC-18131</t>
        </r>
      </text>
    </comment>
    <comment ref="O140" authorId="1" shapeId="0" xr:uid="{2C6B38A6-4018-44EF-B7CA-B6E39E040A26}">
      <text>
        <r>
          <rPr>
            <sz val="11"/>
            <color theme="1"/>
            <rFont val="Calibri"/>
            <family val="2"/>
            <scheme val="minor"/>
          </rPr>
          <t>29-12-25
REC-18345</t>
        </r>
      </text>
    </comment>
    <comment ref="D141" authorId="0" shapeId="0" xr:uid="{440EDA1A-BF19-4593-A81F-9FF9478A4616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E141" authorId="0" shapeId="0" xr:uid="{B9379A29-2BEA-4988-8032-57B48608B57C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F141" authorId="0" shapeId="0" xr:uid="{D2CA4525-9451-4008-9B26-E020104048D1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G141" authorId="0" shapeId="0" xr:uid="{CF4B20EC-0715-4A1C-8067-94B6FF64F1B4}">
      <text>
        <r>
          <rPr>
            <b/>
            <sz val="9"/>
            <color indexed="81"/>
            <rFont val="Tahoma"/>
            <charset val="1"/>
          </rPr>
          <t>12-ABR-2025
REC-17114</t>
        </r>
      </text>
    </comment>
    <comment ref="H141" authorId="0" shapeId="0" xr:uid="{80705747-702B-4B4B-9BE9-5DF26DBDF2C4}">
      <text>
        <r>
          <rPr>
            <b/>
            <sz val="9"/>
            <color indexed="81"/>
            <rFont val="Tahoma"/>
            <family val="2"/>
          </rPr>
          <t>10-MAY-2025
REC-17286</t>
        </r>
      </text>
    </comment>
    <comment ref="I141" authorId="1" shapeId="0" xr:uid="{86298EF5-890E-45D0-9485-12A4B4259A8C}">
      <text>
        <r>
          <rPr>
            <sz val="11"/>
            <color theme="1"/>
            <rFont val="Calibri"/>
            <family val="2"/>
            <scheme val="minor"/>
          </rPr>
          <t>14-JUN-25
REC-17442</t>
        </r>
      </text>
    </comment>
    <comment ref="J141" authorId="1" shapeId="0" xr:uid="{F0B53A10-E040-4844-A5F1-6C82E71D37CA}">
      <text>
        <r>
          <rPr>
            <sz val="11"/>
            <color theme="1"/>
            <rFont val="Calibri"/>
            <family val="2"/>
            <scheme val="minor"/>
          </rPr>
          <t>19-JUL-25
REC-17597</t>
        </r>
      </text>
    </comment>
    <comment ref="K141" authorId="1" shapeId="0" xr:uid="{7149D8E0-2853-45D1-A841-5805665F90F2}">
      <text>
        <r>
          <rPr>
            <sz val="11"/>
            <color theme="1"/>
            <rFont val="Calibri"/>
            <family val="2"/>
            <scheme val="minor"/>
          </rPr>
          <t>06-AGO-25
REC-17691</t>
        </r>
      </text>
    </comment>
    <comment ref="L141" authorId="1" shapeId="0" xr:uid="{561B4AC7-2BD3-4614-9E3A-1E4E60A7D834}">
      <text>
        <r>
          <rPr>
            <sz val="11"/>
            <color theme="1"/>
            <rFont val="Calibri"/>
            <family val="2"/>
            <scheme val="minor"/>
          </rPr>
          <t>13-09-25
REC-17863</t>
        </r>
      </text>
    </comment>
    <comment ref="M141" authorId="1" shapeId="0" xr:uid="{EB38F4BB-3A98-407F-BD4C-15F8C19DCF0F}">
      <text>
        <r>
          <rPr>
            <sz val="11"/>
            <color theme="1"/>
            <rFont val="Calibri"/>
            <family val="2"/>
            <scheme val="minor"/>
          </rPr>
          <t>15/10/25
REC-18013</t>
        </r>
      </text>
    </comment>
    <comment ref="N141" authorId="1" shapeId="0" xr:uid="{A162DA40-E1DA-44B6-A928-7BA03D8564FC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O141" authorId="1" shapeId="0" xr:uid="{6055CF72-DDF7-4389-9E3D-65AAD6CE0E5D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D142" authorId="0" shapeId="0" xr:uid="{EDAC7E8D-0E8F-443F-95EF-28775FAD33AA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E142" authorId="0" shapeId="0" xr:uid="{28820B7D-7953-4781-819F-CBE49FA76B3E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D143" authorId="0" shapeId="0" xr:uid="{9714C26A-1F5B-401A-98F8-CEB8B3D1E152}">
      <text>
        <r>
          <rPr>
            <b/>
            <sz val="9"/>
            <color indexed="81"/>
            <rFont val="Tahoma"/>
            <charset val="1"/>
          </rPr>
          <t>17-MAR-2025
REC-16968</t>
        </r>
      </text>
    </comment>
    <comment ref="E143" authorId="0" shapeId="0" xr:uid="{07AAB705-F317-4CB4-9CBA-F81933AF281C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F143" authorId="0" shapeId="0" xr:uid="{83F5855B-BA46-4C6D-AA67-86F2E2AEB8EB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G143" authorId="0" shapeId="0" xr:uid="{86A7A9BE-EECA-4A87-B9D9-9369B4C05C1A}">
      <text>
        <r>
          <rPr>
            <b/>
            <sz val="9"/>
            <color indexed="81"/>
            <rFont val="Tahoma"/>
            <charset val="1"/>
          </rPr>
          <t>16-ABR-2025
REC-17156</t>
        </r>
      </text>
    </comment>
    <comment ref="H143" authorId="0" shapeId="0" xr:uid="{D6268FA1-DDE3-4ED3-954A-5578DADF8D67}">
      <text>
        <r>
          <rPr>
            <b/>
            <sz val="9"/>
            <color indexed="81"/>
            <rFont val="Tahoma"/>
            <family val="2"/>
          </rPr>
          <t>16-MAY-2025
REC-17318</t>
        </r>
      </text>
    </comment>
    <comment ref="I143" authorId="1" shapeId="0" xr:uid="{33899D67-FDA2-49CF-99F6-38E5112AC634}">
      <text>
        <r>
          <rPr>
            <sz val="11"/>
            <color theme="1"/>
            <rFont val="Calibri"/>
            <family val="2"/>
            <scheme val="minor"/>
          </rPr>
          <t>16-JUN-25
REC-17450</t>
        </r>
      </text>
    </comment>
    <comment ref="J143" authorId="1" shapeId="0" xr:uid="{8E396BD6-4892-4BF1-8F58-BC2A5DBFA3E0}">
      <text>
        <r>
          <rPr>
            <sz val="11"/>
            <color theme="1"/>
            <rFont val="Calibri"/>
            <family val="2"/>
            <scheme val="minor"/>
          </rPr>
          <t>14-JUL-25
REC-17567</t>
        </r>
      </text>
    </comment>
    <comment ref="K143" authorId="1" shapeId="0" xr:uid="{EF567955-D474-4BB9-A89A-7F215B853F40}">
      <text>
        <r>
          <rPr>
            <sz val="11"/>
            <color theme="1"/>
            <rFont val="Calibri"/>
            <family val="2"/>
            <scheme val="minor"/>
          </rPr>
          <t>17/08/25
REC-17745</t>
        </r>
      </text>
    </comment>
    <comment ref="L143" authorId="1" shapeId="0" xr:uid="{AF79CBB8-8CA2-4D9C-9E77-FE58C9174C1A}">
      <text>
        <r>
          <rPr>
            <sz val="11"/>
            <color theme="1"/>
            <rFont val="Calibri"/>
            <family val="2"/>
            <scheme val="minor"/>
          </rPr>
          <t>17-09-25
REC-17902</t>
        </r>
      </text>
    </comment>
    <comment ref="M143" authorId="1" shapeId="0" xr:uid="{DEEE584E-7CEA-4CB1-AF21-2E62E02A3BAA}">
      <text>
        <r>
          <rPr>
            <sz val="11"/>
            <color theme="1"/>
            <rFont val="Calibri"/>
            <family val="2"/>
            <scheme val="minor"/>
          </rPr>
          <t>15/10/25
REC-18011</t>
        </r>
      </text>
    </comment>
    <comment ref="N143" authorId="1" shapeId="0" xr:uid="{08179587-AF7E-4E38-868B-AFCB3EC2C992}">
      <text>
        <r>
          <rPr>
            <sz val="11"/>
            <color theme="1"/>
            <rFont val="Calibri"/>
            <family val="2"/>
            <scheme val="minor"/>
          </rPr>
          <t>17-11-25
REC-18137</t>
        </r>
      </text>
    </comment>
    <comment ref="O143" authorId="1" shapeId="0" xr:uid="{0DD8DC56-8DC4-4C72-BEA6-CC6C7C86242A}">
      <text>
        <r>
          <rPr>
            <sz val="11"/>
            <color theme="1"/>
            <rFont val="Calibri"/>
            <family val="2"/>
            <scheme val="minor"/>
          </rPr>
          <t>21-11-25
REC-18169</t>
        </r>
      </text>
    </comment>
    <comment ref="D144" authorId="0" shapeId="0" xr:uid="{8DD9434D-0BC7-4515-8C30-6ACDA1F3071F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E144" authorId="0" shapeId="0" xr:uid="{6108ABDD-E422-48BB-959C-D4DB2571E31B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D147" authorId="0" shapeId="0" xr:uid="{60987E32-63CC-4B47-97C7-65E9F5BD599B}">
      <text>
        <r>
          <rPr>
            <b/>
            <sz val="9"/>
            <color indexed="81"/>
            <rFont val="Tahoma"/>
            <family val="2"/>
          </rPr>
          <t>08-feb-2025
REC-16732</t>
        </r>
      </text>
    </comment>
    <comment ref="E147" authorId="0" shapeId="0" xr:uid="{C6A203D8-808B-40AC-8BDF-FAC01F97FD03}">
      <text>
        <r>
          <rPr>
            <b/>
            <sz val="9"/>
            <color indexed="81"/>
            <rFont val="Tahoma"/>
            <family val="2"/>
          </rPr>
          <t>15-feb-25
REC-16753</t>
        </r>
      </text>
    </comment>
    <comment ref="F147" authorId="0" shapeId="0" xr:uid="{E0723FC9-27D3-4B72-94FC-40084ED12398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G147" authorId="0" shapeId="0" xr:uid="{D39C34AB-6CBB-4822-9DB2-5B16E9DF5D92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H147" authorId="0" shapeId="0" xr:uid="{63071924-DA75-4F56-A624-D4235328580D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I147" authorId="0" shapeId="0" xr:uid="{9DD14097-30EC-4918-B93D-B0DD30AB74C7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J147" authorId="1" shapeId="0" xr:uid="{38CA4E62-126D-466C-8E0D-DC15947E8D58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K147" authorId="1" shapeId="0" xr:uid="{4D1B4F53-5033-4011-8231-94A0431CD46B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L147" authorId="1" shapeId="0" xr:uid="{E37EB237-6CB4-4C25-995D-6AC1210F9595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M147" authorId="1" shapeId="0" xr:uid="{03C70228-56D9-4129-98DE-61E53A1A7C53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N147" authorId="1" shapeId="0" xr:uid="{29ED6C21-6E85-47D6-8266-D6C8EE87B933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O147" authorId="1" shapeId="0" xr:uid="{06552A2E-C56E-4387-B6E1-1A4056D4516D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D149" authorId="0" shapeId="0" xr:uid="{EF68C39E-9186-436A-85AC-509987A90BB4}">
      <text>
        <r>
          <rPr>
            <b/>
            <sz val="9"/>
            <color indexed="81"/>
            <rFont val="Tahoma"/>
            <family val="2"/>
          </rPr>
          <t>17-feb-25
REC-16762</t>
        </r>
      </text>
    </comment>
    <comment ref="E149" authorId="0" shapeId="0" xr:uid="{7BB5C82E-B003-48C2-8851-BF031767F6D4}">
      <text>
        <r>
          <rPr>
            <b/>
            <sz val="9"/>
            <color indexed="81"/>
            <rFont val="Tahoma"/>
            <charset val="1"/>
          </rPr>
          <t>03-ABR-2025
REC-17231</t>
        </r>
      </text>
    </comment>
    <comment ref="F149" authorId="0" shapeId="0" xr:uid="{E598FE96-D866-45FC-8BBB-FF102F13B04B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G149" authorId="0" shapeId="0" xr:uid="{C9FAEBAA-9393-4A29-B742-87097D9D683B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H149" authorId="0" shapeId="0" xr:uid="{DAF62BB6-A925-4B66-9B9A-F625695EB919}">
      <text>
        <r>
          <rPr>
            <b/>
            <sz val="9"/>
            <color indexed="81"/>
            <rFont val="Tahoma"/>
            <family val="2"/>
          </rPr>
          <t>30-MAY-2025
REC-17361</t>
        </r>
      </text>
    </comment>
    <comment ref="I149" authorId="1" shapeId="0" xr:uid="{F7FA9B31-FBAB-4DD1-8751-49AD5B38E03D}">
      <text>
        <r>
          <rPr>
            <sz val="11"/>
            <color theme="1"/>
            <rFont val="Calibri"/>
            <family val="2"/>
            <scheme val="minor"/>
          </rPr>
          <t>02-JUL-25
REC-17521</t>
        </r>
      </text>
    </comment>
    <comment ref="J149" authorId="1" shapeId="0" xr:uid="{31FEA7BE-D11D-4BA8-AFFC-808A6679A1F5}">
      <text>
        <r>
          <rPr>
            <sz val="11"/>
            <color theme="1"/>
            <rFont val="Calibri"/>
            <family val="2"/>
            <scheme val="minor"/>
          </rPr>
          <t>04-AGO-25
REC-17675</t>
        </r>
      </text>
    </comment>
    <comment ref="K149" authorId="1" shapeId="0" xr:uid="{AFF57234-BB33-463D-93F3-AC0A633E3DB0}">
      <text>
        <r>
          <rPr>
            <sz val="11"/>
            <color theme="1"/>
            <rFont val="Calibri"/>
            <family val="2"/>
            <scheme val="minor"/>
          </rPr>
          <t>18/08/25
REC-17747</t>
        </r>
      </text>
    </comment>
    <comment ref="L149" authorId="1" shapeId="0" xr:uid="{EE773643-BC9F-459B-808C-1D45FF773F8F}">
      <text>
        <r>
          <rPr>
            <sz val="11"/>
            <color theme="1"/>
            <rFont val="Calibri"/>
            <family val="2"/>
            <scheme val="minor"/>
          </rPr>
          <t>17-09-25
REC-17907</t>
        </r>
      </text>
    </comment>
    <comment ref="M149" authorId="1" shapeId="0" xr:uid="{52FFCDF5-18D0-49AA-A8D2-8D108F3A338E}">
      <text>
        <r>
          <rPr>
            <sz val="11"/>
            <color theme="1"/>
            <rFont val="Calibri"/>
            <family val="2"/>
            <scheme val="minor"/>
          </rPr>
          <t>31-10-25
REC-18074</t>
        </r>
      </text>
    </comment>
    <comment ref="N149" authorId="1" shapeId="0" xr:uid="{F7D62CC8-4BDC-466B-8932-DD422607AB26}">
      <text>
        <r>
          <rPr>
            <sz val="11"/>
            <color theme="1"/>
            <rFont val="Calibri"/>
            <family val="2"/>
            <scheme val="minor"/>
          </rPr>
          <t>30-12-25
REC-18356</t>
        </r>
      </text>
    </comment>
    <comment ref="E150" authorId="0" shapeId="0" xr:uid="{3F7FEEB5-4E69-4B8B-A29E-EBFC39C071A9}">
      <text>
        <r>
          <rPr>
            <b/>
            <sz val="9"/>
            <color indexed="81"/>
            <rFont val="Tahoma"/>
            <family val="2"/>
          </rPr>
          <t>28-FEB-2025
REC-16813</t>
        </r>
      </text>
    </comment>
    <comment ref="F150" authorId="1" shapeId="0" xr:uid="{E8548322-1EE5-4054-9386-4303B7B243E7}">
      <text>
        <r>
          <rPr>
            <sz val="11"/>
            <color theme="1"/>
            <rFont val="Calibri"/>
            <family val="2"/>
            <scheme val="minor"/>
          </rPr>
          <t>21/JUL/25
REC-17602</t>
        </r>
      </text>
    </comment>
    <comment ref="D151" authorId="0" shapeId="0" xr:uid="{0F706F43-E376-42BC-B631-16286CF5FE43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E151" authorId="0" shapeId="0" xr:uid="{688846A5-5640-4FB1-90B9-27A989B6F987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F151" authorId="0" shapeId="0" xr:uid="{40AA96C1-023E-4705-88D3-4E2A5F2DCB5D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G151" authorId="1" shapeId="0" xr:uid="{8F0C32D0-ECD5-43AE-9DDC-C09F52001420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H151" authorId="1" shapeId="0" xr:uid="{FFFAC8F7-1FB4-46A0-BF8C-9127E910AC1B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I151" authorId="1" shapeId="0" xr:uid="{64D84F61-2FD2-4E67-B05C-AA53FB133694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J151" authorId="1" shapeId="0" xr:uid="{7308BE2B-8791-4C8E-BE40-CF2A8DECB8DC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K151" authorId="1" shapeId="0" xr:uid="{9FDEE1A9-7969-472A-876D-4F76771ED04B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L151" authorId="1" shapeId="0" xr:uid="{F5F50B0B-8C43-41EC-8B36-54A427C2799E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D152" authorId="0" shapeId="0" xr:uid="{BDA34F92-6254-4812-A46E-3816CA6E914F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E152" authorId="0" shapeId="0" xr:uid="{A30E2262-520E-4F93-878D-967D7416ED33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F152" authorId="0" shapeId="0" xr:uid="{3F85F092-925B-42AC-9E14-7EE902A6A764}">
      <text>
        <r>
          <rPr>
            <b/>
            <sz val="9"/>
            <color indexed="81"/>
            <rFont val="Tahoma"/>
            <family val="2"/>
          </rPr>
          <t>11-MAR-25
REC-16897</t>
        </r>
      </text>
    </comment>
    <comment ref="G152" authorId="0" shapeId="0" xr:uid="{7AAFB283-CDC9-445E-9742-F8C480A670A9}">
      <text>
        <r>
          <rPr>
            <b/>
            <sz val="9"/>
            <color indexed="81"/>
            <rFont val="Tahoma"/>
            <charset val="1"/>
          </rPr>
          <t>03-ABR-2025
REC-17084</t>
        </r>
      </text>
    </comment>
    <comment ref="H152" authorId="0" shapeId="0" xr:uid="{955A3C67-E6ED-42D7-B207-BF89BF09B6E6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I152" authorId="0" shapeId="0" xr:uid="{750F007B-F343-448C-9E1C-D5904CF0BF32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J152" authorId="1" shapeId="0" xr:uid="{612B9112-2E43-4B30-B855-2E7FEA8C653D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K152" authorId="1" shapeId="0" xr:uid="{2BC10E0D-6B76-40A1-9120-614973DC8B0C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L152" authorId="1" shapeId="0" xr:uid="{99CEE6AE-CCE5-4ACC-953F-4B6FD08382FE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M152" authorId="1" shapeId="0" xr:uid="{F1A0B486-B801-43BF-8DDD-7F5E7832604E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N152" authorId="1" shapeId="0" xr:uid="{58C1D0AF-11D5-4D7C-882D-6DA033818669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O152" authorId="1" shapeId="0" xr:uid="{F2F7787E-05B4-4AC6-A1D9-25FF0CF441EA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D153" authorId="0" shapeId="0" xr:uid="{4582ED02-2D06-4FF2-9032-6D0419AEA467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E153" authorId="0" shapeId="0" xr:uid="{6DAB4A8E-A382-4EA0-8B53-1F8086D9C546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F153" authorId="0" shapeId="0" xr:uid="{2903D4B8-02AE-4226-83C6-9523BF12D6E9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G153" authorId="0" shapeId="0" xr:uid="{192BFBD3-7609-4F37-A710-DEC169ADE4EE}">
      <text>
        <r>
          <rPr>
            <b/>
            <sz val="9"/>
            <color indexed="81"/>
            <rFont val="Tahoma"/>
            <charset val="1"/>
          </rPr>
          <t>16-ABR-2025
REC-17152</t>
        </r>
      </text>
    </comment>
    <comment ref="H153" authorId="0" shapeId="0" xr:uid="{260A3AE4-C2BB-4BA3-A974-1885BDA080D3}">
      <text>
        <r>
          <rPr>
            <b/>
            <sz val="9"/>
            <color indexed="81"/>
            <rFont val="Tahoma"/>
            <family val="2"/>
          </rPr>
          <t>24-MAY-2025
REC-17338</t>
        </r>
      </text>
    </comment>
    <comment ref="I153" authorId="1" shapeId="0" xr:uid="{08E83C58-61E1-4DE6-91B7-44EA92383621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J153" authorId="1" shapeId="0" xr:uid="{AB28ED07-F103-4D14-82EB-A67EB987E08E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K153" authorId="1" shapeId="0" xr:uid="{F2AF73DF-BA63-43B1-9B8A-F359C9EC3CD6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D154" authorId="0" shapeId="0" xr:uid="{F9A8FD64-2E2B-4400-B100-44A46D32E826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E154" authorId="0" shapeId="0" xr:uid="{FE047F44-5A36-4CA9-B851-D0C7B5C083FD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F154" authorId="0" shapeId="0" xr:uid="{9D65DB76-B253-4FF2-B369-EC34A29FFAE1}">
      <text>
        <r>
          <rPr>
            <b/>
            <sz val="9"/>
            <color indexed="81"/>
            <rFont val="Tahoma"/>
            <charset val="1"/>
          </rPr>
          <t>15-MARZO-2025
REC-16948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54" authorId="0" shapeId="0" xr:uid="{66B20C14-EC75-4616-9A49-86AA9B85C0B2}">
      <text>
        <r>
          <rPr>
            <b/>
            <sz val="9"/>
            <color indexed="81"/>
            <rFont val="Tahoma"/>
            <charset val="1"/>
          </rPr>
          <t>08-ABR-2025
REC-17100</t>
        </r>
      </text>
    </comment>
    <comment ref="H154" authorId="0" shapeId="0" xr:uid="{FE0EBEDA-0178-4DEC-9A3F-6FEDE8162E0E}">
      <text>
        <r>
          <rPr>
            <b/>
            <sz val="9"/>
            <color indexed="81"/>
            <rFont val="Tahoma"/>
            <charset val="1"/>
          </rPr>
          <t>01-MAY-2025
REC-17219</t>
        </r>
      </text>
    </comment>
    <comment ref="I154" authorId="0" shapeId="0" xr:uid="{A29FC322-B19C-495C-A296-3E0670C03133}">
      <text>
        <r>
          <rPr>
            <b/>
            <sz val="9"/>
            <color indexed="81"/>
            <rFont val="Tahoma"/>
            <family val="2"/>
          </rPr>
          <t>24-MAY-2025
REC-17339</t>
        </r>
      </text>
    </comment>
    <comment ref="J154" authorId="1" shapeId="0" xr:uid="{741555F7-9095-40DE-876E-861729EDC880}">
      <text>
        <r>
          <rPr>
            <sz val="11"/>
            <color theme="1"/>
            <rFont val="Calibri"/>
            <family val="2"/>
            <scheme val="minor"/>
          </rPr>
          <t>01-10-25
REC-17952</t>
        </r>
      </text>
    </comment>
    <comment ref="K154" authorId="1" shapeId="0" xr:uid="{147A5B6A-FC14-49E9-AEFF-B57807D33846}">
      <text>
        <r>
          <rPr>
            <sz val="11"/>
            <color theme="1"/>
            <rFont val="Calibri"/>
            <family val="2"/>
            <scheme val="minor"/>
          </rPr>
          <t>28-10-25
REC-18049</t>
        </r>
      </text>
    </comment>
    <comment ref="L154" authorId="1" shapeId="0" xr:uid="{ACB49BD7-EB9D-452A-9001-BCDA3D0A4A38}">
      <text>
        <r>
          <rPr>
            <sz val="11"/>
            <color theme="1"/>
            <rFont val="Calibri"/>
            <family val="2"/>
            <scheme val="minor"/>
          </rPr>
          <t>17-12-25
REC-18306</t>
        </r>
      </text>
    </comment>
    <comment ref="D155" authorId="0" shapeId="0" xr:uid="{77FBA379-38C1-4510-8C15-A221B791CD95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E155" authorId="0" shapeId="0" xr:uid="{3EA25E13-6A9A-43DD-ADC0-E5A5EB7DC4F5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F155" authorId="0" shapeId="0" xr:uid="{EE87AE96-89CB-459A-8897-D6698A56ECE4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G155" authorId="0" shapeId="0" xr:uid="{DEDEC66E-C382-498A-B95E-3C5158B6C0F7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H155" authorId="0" shapeId="0" xr:uid="{2BCC51F4-A6D1-4344-BF8E-DCE263C9EA80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I155" authorId="1" shapeId="0" xr:uid="{76EF6A50-1E31-40ED-959C-9418AA075A45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J155" authorId="1" shapeId="0" xr:uid="{755A2BCE-2D97-4FE1-91FC-B70634F374B8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D158" authorId="0" shapeId="0" xr:uid="{7FA7E86F-E897-427C-A6CF-6BF75F5A9552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E158" authorId="0" shapeId="0" xr:uid="{8745082F-DE40-40BF-9D2D-036658BBE600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F158" authorId="0" shapeId="0" xr:uid="{FEA2727A-40D4-4E71-93B1-A9870F5F4242}">
      <text>
        <r>
          <rPr>
            <b/>
            <sz val="9"/>
            <color indexed="81"/>
            <rFont val="Tahoma"/>
            <charset val="1"/>
          </rPr>
          <t>05/05/25
REC-17252</t>
        </r>
      </text>
    </comment>
    <comment ref="G158" authorId="0" shapeId="0" xr:uid="{100703F5-535D-4C8B-839C-CCFAEFBA3FCB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H158" authorId="0" shapeId="0" xr:uid="{2432CDAF-9654-49A1-B815-ACC055CCBEF1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I158" authorId="1" shapeId="0" xr:uid="{AD59646D-5CC7-493F-9710-E981071F080C}">
      <text>
        <r>
          <rPr>
            <sz val="11"/>
            <color theme="1"/>
            <rFont val="Calibri"/>
            <family val="2"/>
            <scheme val="minor"/>
          </rPr>
          <t>23/JUL/25
REC-17606</t>
        </r>
      </text>
    </comment>
    <comment ref="J158" authorId="1" shapeId="0" xr:uid="{D0B33EAE-2CF2-4450-A477-FD4F30870E5E}">
      <text>
        <r>
          <rPr>
            <sz val="11"/>
            <color theme="1"/>
            <rFont val="Calibri"/>
            <family val="2"/>
            <scheme val="minor"/>
          </rPr>
          <t>12-AGO-25
REC-17704</t>
        </r>
      </text>
    </comment>
    <comment ref="K158" authorId="1" shapeId="0" xr:uid="{236324C3-4F9A-47DE-89D0-6ADB06B07E77}">
      <text>
        <r>
          <rPr>
            <sz val="11"/>
            <color theme="1"/>
            <rFont val="Calibri"/>
            <family val="2"/>
            <scheme val="minor"/>
          </rPr>
          <t>17-09-25
REC-17905</t>
        </r>
      </text>
    </comment>
    <comment ref="L158" authorId="1" shapeId="0" xr:uid="{A73D7F94-58C6-43A6-A6CB-191AB2EE3AE0}">
      <text>
        <r>
          <rPr>
            <sz val="11"/>
            <color theme="1"/>
            <rFont val="Calibri"/>
            <family val="2"/>
            <scheme val="minor"/>
          </rPr>
          <t>19/10/25
REC-18024</t>
        </r>
      </text>
    </comment>
    <comment ref="M158" authorId="1" shapeId="0" xr:uid="{E97EA71C-5FD8-4AA3-A9A7-55B7816D3EA6}">
      <text>
        <r>
          <rPr>
            <sz val="11"/>
            <color theme="1"/>
            <rFont val="Calibri"/>
            <family val="2"/>
            <scheme val="minor"/>
          </rPr>
          <t>14-11-25
REC-18116</t>
        </r>
      </text>
    </comment>
    <comment ref="N158" authorId="1" shapeId="0" xr:uid="{7F9604B9-0896-4901-9CDF-5694EF47DACE}">
      <text>
        <r>
          <rPr>
            <sz val="11"/>
            <color theme="1"/>
            <rFont val="Calibri"/>
            <family val="2"/>
            <scheme val="minor"/>
          </rPr>
          <t>14/12/25
REC-18287</t>
        </r>
      </text>
    </comment>
    <comment ref="D159" authorId="0" shapeId="0" xr:uid="{B9789B70-B6D9-4CA8-815C-3BA0C604EFDB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E159" authorId="0" shapeId="0" xr:uid="{B0BB9937-872C-4273-BD83-8F3B956C54D6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F159" authorId="0" shapeId="0" xr:uid="{E8E95EAE-517B-4CE3-AA51-441B882E37F2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G159" authorId="0" shapeId="0" xr:uid="{64FBBACD-DBF1-45D1-A090-2186226660E8}">
      <text>
        <r>
          <rPr>
            <b/>
            <sz val="9"/>
            <color indexed="81"/>
            <rFont val="Tahoma"/>
            <charset val="1"/>
          </rPr>
          <t>29-ABR-2025
REC-17196</t>
        </r>
      </text>
    </comment>
    <comment ref="H159" authorId="0" shapeId="0" xr:uid="{6E122D33-F256-4140-8E91-3C5A3257081D}">
      <text>
        <r>
          <rPr>
            <b/>
            <sz val="9"/>
            <color indexed="81"/>
            <rFont val="Tahoma"/>
            <family val="2"/>
          </rPr>
          <t>01-JUN-2025
REC-17375</t>
        </r>
      </text>
    </comment>
    <comment ref="I159" authorId="1" shapeId="0" xr:uid="{C19F8607-516C-432C-ABAE-A6269A9013F9}">
      <text>
        <r>
          <rPr>
            <sz val="11"/>
            <color theme="1"/>
            <rFont val="Calibri"/>
            <family val="2"/>
            <scheme val="minor"/>
          </rPr>
          <t>27-JUN-25
REC-17478</t>
        </r>
      </text>
    </comment>
    <comment ref="J159" authorId="1" shapeId="0" xr:uid="{D79DBC91-DAA8-4874-A2E9-6C2861517C81}">
      <text>
        <r>
          <rPr>
            <sz val="11"/>
            <color theme="1"/>
            <rFont val="Calibri"/>
            <family val="2"/>
            <scheme val="minor"/>
          </rPr>
          <t>16-JUL-25
REC-17581</t>
        </r>
      </text>
    </comment>
    <comment ref="K159" authorId="1" shapeId="0" xr:uid="{5F4BDD3D-B191-488F-A7F6-732442DAFED8}">
      <text>
        <r>
          <rPr>
            <sz val="11"/>
            <color theme="1"/>
            <rFont val="Calibri"/>
            <family val="2"/>
            <scheme val="minor"/>
          </rPr>
          <t>14-AGO-25
REC-17715</t>
        </r>
      </text>
    </comment>
    <comment ref="L159" authorId="1" shapeId="0" xr:uid="{98F6DD52-DAFE-45DA-ABB4-1C2122765FE6}">
      <text>
        <r>
          <rPr>
            <sz val="11"/>
            <color theme="1"/>
            <rFont val="Calibri"/>
            <family val="2"/>
            <scheme val="minor"/>
          </rPr>
          <t>30/09/25
REC-17939</t>
        </r>
      </text>
    </comment>
    <comment ref="M159" authorId="1" shapeId="0" xr:uid="{6CD0B939-EB0C-4311-97C0-2535FB3E83A4}">
      <text>
        <r>
          <rPr>
            <sz val="11"/>
            <color theme="1"/>
            <rFont val="Calibri"/>
            <family val="2"/>
            <scheme val="minor"/>
          </rPr>
          <t>30-10-25
REC-18063</t>
        </r>
      </text>
    </comment>
    <comment ref="N159" authorId="1" shapeId="0" xr:uid="{5B6AE5B0-6463-4081-854C-358B7C3ABAE1}">
      <text>
        <r>
          <rPr>
            <sz val="11"/>
            <color theme="1"/>
            <rFont val="Calibri"/>
            <family val="2"/>
            <scheme val="minor"/>
          </rPr>
          <t>14-11-25
REC-18122</t>
        </r>
      </text>
    </comment>
    <comment ref="O159" authorId="1" shapeId="0" xr:uid="{5A8D11D2-161D-4D3C-96E1-7EBB87763CED}">
      <text>
        <r>
          <rPr>
            <sz val="11"/>
            <color theme="1"/>
            <rFont val="Calibri"/>
            <family val="2"/>
            <scheme val="minor"/>
          </rPr>
          <t>16/12/25
REC-18300</t>
        </r>
      </text>
    </comment>
    <comment ref="D160" authorId="0" shapeId="0" xr:uid="{1A51F799-D697-49AD-A33F-083A0FACC3AB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E160" authorId="0" shapeId="0" xr:uid="{79856600-BD33-416A-B0FA-CA809EBF2C42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F160" authorId="0" shapeId="0" xr:uid="{32D75D09-9211-4B50-BEDC-91F7693A9803}">
      <text>
        <r>
          <rPr>
            <b/>
            <sz val="9"/>
            <color indexed="81"/>
            <rFont val="Tahoma"/>
            <charset val="1"/>
          </rPr>
          <t>16-MAR-2025
REC-16961</t>
        </r>
      </text>
    </comment>
    <comment ref="G160" authorId="0" shapeId="0" xr:uid="{F76948DC-D51D-49B1-9FAC-DE7DF7DF315E}">
      <text>
        <r>
          <rPr>
            <b/>
            <sz val="9"/>
            <color indexed="81"/>
            <rFont val="Tahoma"/>
            <charset val="1"/>
          </rPr>
          <t>14-ABR-2025
REC-17122</t>
        </r>
      </text>
    </comment>
    <comment ref="H160" authorId="0" shapeId="0" xr:uid="{24D7002E-30AA-487A-87C1-6CDB7C30CF69}">
      <text>
        <r>
          <rPr>
            <b/>
            <sz val="9"/>
            <color indexed="81"/>
            <rFont val="Tahoma"/>
            <family val="2"/>
          </rPr>
          <t>15-MAY-2025
REC-17304</t>
        </r>
      </text>
    </comment>
    <comment ref="I160" authorId="1" shapeId="0" xr:uid="{74633699-A93F-4840-9DF1-0AAEBD7ACBF4}">
      <text>
        <r>
          <rPr>
            <sz val="11"/>
            <color theme="1"/>
            <rFont val="Calibri"/>
            <family val="2"/>
            <scheme val="minor"/>
          </rPr>
          <t>13-JUN-2025
REC-17432</t>
        </r>
      </text>
    </comment>
    <comment ref="J160" authorId="1" shapeId="0" xr:uid="{EE62FD0A-CBEE-4421-A8AB-C14CB61909AA}">
      <text>
        <r>
          <rPr>
            <sz val="11"/>
            <color theme="1"/>
            <rFont val="Calibri"/>
            <family val="2"/>
            <scheme val="minor"/>
          </rPr>
          <t>15-JUL-25
REC-17569</t>
        </r>
      </text>
    </comment>
    <comment ref="K160" authorId="1" shapeId="0" xr:uid="{92B23AD1-B4B7-4201-A605-5178F446E2FA}">
      <text>
        <r>
          <rPr>
            <sz val="11"/>
            <color theme="1"/>
            <rFont val="Calibri"/>
            <family val="2"/>
            <scheme val="minor"/>
          </rPr>
          <t>16/08/25
REC-17735</t>
        </r>
      </text>
    </comment>
    <comment ref="L160" authorId="1" shapeId="0" xr:uid="{D6E9853C-415E-408F-ACFA-50F97B67B4FE}">
      <text>
        <r>
          <rPr>
            <sz val="11"/>
            <color theme="1"/>
            <rFont val="Calibri"/>
            <family val="2"/>
            <scheme val="minor"/>
          </rPr>
          <t>15-09-25
REC-17916</t>
        </r>
      </text>
    </comment>
    <comment ref="M160" authorId="1" shapeId="0" xr:uid="{B3A26160-6941-4088-878E-98074AF6039F}">
      <text>
        <r>
          <rPr>
            <sz val="11"/>
            <color theme="1"/>
            <rFont val="Calibri"/>
            <family val="2"/>
            <scheme val="minor"/>
          </rPr>
          <t>15/10/25
REC-18012</t>
        </r>
      </text>
    </comment>
    <comment ref="N160" authorId="1" shapeId="0" xr:uid="{261A6CD0-BDBF-4070-87DF-BF34CDEA6C9A}">
      <text>
        <r>
          <rPr>
            <sz val="11"/>
            <color theme="1"/>
            <rFont val="Calibri"/>
            <family val="2"/>
            <scheme val="minor"/>
          </rPr>
          <t>14-11-25
REC-18111</t>
        </r>
      </text>
    </comment>
    <comment ref="O160" authorId="1" shapeId="0" xr:uid="{D8534EDA-1813-42EB-AB7F-88DBE9AA378A}">
      <text>
        <r>
          <rPr>
            <sz val="11"/>
            <color theme="1"/>
            <rFont val="Calibri"/>
            <family val="2"/>
            <scheme val="minor"/>
          </rPr>
          <t>15/12/25
REC-18293</t>
        </r>
      </text>
    </comment>
    <comment ref="D161" authorId="0" shapeId="0" xr:uid="{B2A0FA97-FFF0-4686-AA53-2FDF9569D12E}">
      <text>
        <r>
          <rPr>
            <b/>
            <sz val="9"/>
            <color indexed="81"/>
            <rFont val="Tahoma"/>
            <family val="2"/>
          </rPr>
          <t>vecina pago el año pasado septiembre y octubre 2 veces jd anterior tiene que enviar este pago</t>
        </r>
      </text>
    </comment>
    <comment ref="F161" authorId="0" shapeId="0" xr:uid="{11C78091-6941-474F-8B53-7AB91D8EAFEC}">
      <text>
        <r>
          <rPr>
            <b/>
            <sz val="9"/>
            <color indexed="81"/>
            <rFont val="Tahoma"/>
            <family val="2"/>
          </rPr>
          <t>03-MAR-25
REC-16840</t>
        </r>
      </text>
    </comment>
    <comment ref="G161" authorId="0" shapeId="0" xr:uid="{564F57C1-7AA1-489C-8CAE-79765E9DEAC5}">
      <text>
        <r>
          <rPr>
            <b/>
            <sz val="9"/>
            <color indexed="81"/>
            <rFont val="Tahoma"/>
            <charset val="1"/>
          </rPr>
          <t>02-ABR-2025
REC-17079</t>
        </r>
      </text>
    </comment>
    <comment ref="H161" authorId="0" shapeId="0" xr:uid="{A29A8A46-B9A6-47F3-B8CA-0E6CD8846CF5}">
      <text>
        <r>
          <rPr>
            <b/>
            <sz val="9"/>
            <color indexed="81"/>
            <rFont val="Tahoma"/>
            <charset val="1"/>
          </rPr>
          <t>03-MAY-2025
REC-17239</t>
        </r>
      </text>
    </comment>
    <comment ref="I161" authorId="0" shapeId="0" xr:uid="{823CE163-3D6B-48CA-A3E1-D87A5EB7AE0C}">
      <text>
        <r>
          <rPr>
            <b/>
            <sz val="9"/>
            <color indexed="81"/>
            <rFont val="Tahoma"/>
            <family val="2"/>
          </rPr>
          <t>31-MAY-2025
REC-17373</t>
        </r>
      </text>
    </comment>
    <comment ref="J161" authorId="1" shapeId="0" xr:uid="{4AB89FFB-C817-4673-83F2-D6CD0A9AA7E3}">
      <text>
        <r>
          <rPr>
            <sz val="11"/>
            <color theme="1"/>
            <rFont val="Calibri"/>
            <family val="2"/>
            <scheme val="minor"/>
          </rPr>
          <t>05-JUL-25
REC-17537</t>
        </r>
      </text>
    </comment>
    <comment ref="K161" authorId="1" shapeId="0" xr:uid="{A79008BC-F4E1-4183-A810-1041059C8BFE}">
      <text>
        <r>
          <rPr>
            <sz val="11"/>
            <color theme="1"/>
            <rFont val="Calibri"/>
            <family val="2"/>
            <scheme val="minor"/>
          </rPr>
          <t>06-AGO-25
REC-17690</t>
        </r>
      </text>
    </comment>
    <comment ref="L161" authorId="1" shapeId="0" xr:uid="{C47C4067-F65A-406B-845A-44B676DA777B}">
      <text>
        <r>
          <rPr>
            <sz val="11"/>
            <color theme="1"/>
            <rFont val="Calibri"/>
            <family val="2"/>
            <scheme val="minor"/>
          </rPr>
          <t>05-09-25
REC-17830</t>
        </r>
      </text>
    </comment>
    <comment ref="M161" authorId="1" shapeId="0" xr:uid="{A169E467-4371-4F20-8D22-525409018D9D}">
      <text>
        <r>
          <rPr>
            <sz val="11"/>
            <color theme="1"/>
            <rFont val="Calibri"/>
            <family val="2"/>
            <scheme val="minor"/>
          </rPr>
          <t>03-10-25
REC-17965</t>
        </r>
      </text>
    </comment>
    <comment ref="N161" authorId="1" shapeId="0" xr:uid="{55CCA3B2-B8F4-44F4-9011-BFCACC605A0F}">
      <text>
        <r>
          <rPr>
            <sz val="11"/>
            <color theme="1"/>
            <rFont val="Calibri"/>
            <family val="2"/>
            <scheme val="minor"/>
          </rPr>
          <t>02-11-25
REC-18157</t>
        </r>
      </text>
    </comment>
    <comment ref="O161" authorId="1" shapeId="0" xr:uid="{42D08055-5513-4A77-AA76-084FBA2D6CFD}">
      <text>
        <r>
          <rPr>
            <sz val="11"/>
            <color theme="1"/>
            <rFont val="Calibri"/>
            <family val="2"/>
            <scheme val="minor"/>
          </rPr>
          <t>05-12-25
REC-18256</t>
        </r>
      </text>
    </comment>
    <comment ref="D164" authorId="0" shapeId="0" xr:uid="{81A6B381-8CD8-49D5-BF48-622EE897CCEB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E164" authorId="0" shapeId="0" xr:uid="{F36C01E7-0F1F-4617-9205-7D33E6886246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F164" authorId="0" shapeId="0" xr:uid="{A1EE937C-7EA4-4815-8357-804836AA150D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G164" authorId="0" shapeId="0" xr:uid="{0C6FDFBB-4EA4-4AB6-9328-D3EA5730EBD6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H164" authorId="0" shapeId="0" xr:uid="{85959430-7632-4B90-8CD7-0A70C3287307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I164" authorId="1" shapeId="0" xr:uid="{71ED4706-6A9A-47BC-BE0C-D9A43A833AE8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J164" authorId="1" shapeId="0" xr:uid="{F843B2BB-8D9A-4F68-9992-D9D1F52BCCCF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K164" authorId="1" shapeId="0" xr:uid="{6704CF37-3221-465B-9C97-636A9CDB9528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L164" authorId="1" shapeId="0" xr:uid="{8435334F-AA88-4700-8B52-5EBDBBD3C8A0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M164" authorId="1" shapeId="0" xr:uid="{9BA2FB09-F579-4F71-91C2-CAEFFBBAF5DE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N164" authorId="1" shapeId="0" xr:uid="{EE963FEB-B02D-424A-8ED1-E64ADEFD2FD7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O164" authorId="1" shapeId="0" xr:uid="{D4DC2E43-44F1-42C4-8019-1FAA37E6CD9C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D165" authorId="0" shapeId="0" xr:uid="{24805FA5-3EB0-4E62-B324-BC79F172DA83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E165" authorId="0" shapeId="0" xr:uid="{5D66F35A-ABB1-4C32-9001-08DE4B6C6843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D166" authorId="0" shapeId="0" xr:uid="{C2B2BDEF-1EA8-420B-AE39-7938CF86407E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E166" authorId="0" shapeId="0" xr:uid="{B799CC65-05B5-4769-83FF-787614A44E22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F166" authorId="0" shapeId="0" xr:uid="{11B6CEA2-0DFD-474B-AE75-39B64E1AC2F2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G166" authorId="0" shapeId="0" xr:uid="{BD9AE697-221A-4475-B76F-2F751FD358FB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H166" authorId="1" shapeId="0" xr:uid="{8097E2E1-9F9C-4CC3-9963-0153A2EB94E1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I166" authorId="1" shapeId="0" xr:uid="{006F08A0-1E03-4E74-9BC1-E5FFF88EF86A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J166" authorId="1" shapeId="0" xr:uid="{43D0C071-6DCF-4D54-B0F5-928C31F6FB1C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K166" authorId="1" shapeId="0" xr:uid="{3A78CD22-FECA-4095-B951-F253D05C0109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L166" authorId="1" shapeId="0" xr:uid="{56128D53-AB29-4330-9CA1-2C2FF469879F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M166" authorId="1" shapeId="0" xr:uid="{3157062A-E80B-46B7-A928-B2CE88F855EC}">
      <text>
        <r>
          <rPr>
            <sz val="11"/>
            <color theme="1"/>
            <rFont val="Calibri"/>
            <family val="2"/>
            <scheme val="minor"/>
          </rPr>
          <t>29-10-25
REC-18055</t>
        </r>
      </text>
    </comment>
    <comment ref="N166" authorId="1" shapeId="0" xr:uid="{6B9FD3F0-17B5-4C6A-AF7A-3072AA73B94F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O166" authorId="1" shapeId="0" xr:uid="{675A7876-2A84-45C6-8A7A-5993CEB74727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E168" authorId="0" shapeId="0" xr:uid="{0A50FD3C-CE84-4E98-AE59-FA20F492FD63}">
      <text>
        <r>
          <rPr>
            <b/>
            <sz val="9"/>
            <color indexed="81"/>
            <rFont val="Tahoma"/>
            <charset val="1"/>
          </rPr>
          <t>20-MAR-2025
REC-17000</t>
        </r>
      </text>
    </comment>
    <comment ref="F168" authorId="0" shapeId="0" xr:uid="{1F2C6445-5F60-4AF6-8CF0-E03E0613D3AD}">
      <text>
        <r>
          <rPr>
            <b/>
            <sz val="9"/>
            <color indexed="81"/>
            <rFont val="Tahoma"/>
            <charset val="1"/>
          </rPr>
          <t>03-ABR-2025
REC-17133</t>
        </r>
      </text>
    </comment>
    <comment ref="G168" authorId="0" shapeId="0" xr:uid="{53E02148-1ECB-4F65-83D3-1B61F07A1909}">
      <text>
        <r>
          <rPr>
            <b/>
            <sz val="9"/>
            <color indexed="81"/>
            <rFont val="Tahoma"/>
            <family val="2"/>
          </rPr>
          <t>19-ABR-2025
REC-17176</t>
        </r>
      </text>
    </comment>
    <comment ref="H168" authorId="0" shapeId="0" xr:uid="{155C73C9-D272-46EB-BBFD-8BF58F3F7821}">
      <text>
        <r>
          <rPr>
            <b/>
            <sz val="9"/>
            <color indexed="81"/>
            <rFont val="Tahoma"/>
            <charset val="1"/>
          </rPr>
          <t>03-MAY-2025
REC-17238</t>
        </r>
      </text>
    </comment>
    <comment ref="I168" authorId="0" shapeId="0" xr:uid="{A573EBB7-FC53-40D9-857C-57CE596C745D}">
      <text>
        <r>
          <rPr>
            <b/>
            <sz val="9"/>
            <color indexed="81"/>
            <rFont val="Tahoma"/>
            <family val="2"/>
          </rPr>
          <t>04-06-2025
REC-17397</t>
        </r>
      </text>
    </comment>
    <comment ref="J168" authorId="1" shapeId="0" xr:uid="{D91640DC-C8D6-4375-A4B7-C12EF8AB85C3}">
      <text>
        <r>
          <rPr>
            <sz val="11"/>
            <color theme="1"/>
            <rFont val="Calibri"/>
            <family val="2"/>
            <scheme val="minor"/>
          </rPr>
          <t>04-JUL-25
REC-17528</t>
        </r>
      </text>
    </comment>
    <comment ref="K168" authorId="1" shapeId="0" xr:uid="{971E4DAC-1E8A-41C4-89EA-D40F265697BF}">
      <text>
        <r>
          <rPr>
            <sz val="11"/>
            <color theme="1"/>
            <rFont val="Calibri"/>
            <family val="2"/>
            <scheme val="minor"/>
          </rPr>
          <t>04-AGO-25
REC-17674</t>
        </r>
      </text>
    </comment>
    <comment ref="L168" authorId="1" shapeId="0" xr:uid="{6AA16709-878F-46D2-A16F-A23931DCE43B}">
      <text>
        <r>
          <rPr>
            <sz val="11"/>
            <color theme="1"/>
            <rFont val="Calibri"/>
            <family val="2"/>
            <scheme val="minor"/>
          </rPr>
          <t>04-09-25
REC-17827</t>
        </r>
      </text>
    </comment>
    <comment ref="M168" authorId="1" shapeId="0" xr:uid="{1D0AEFF2-00D8-4F8E-AD03-4632B7427EE3}">
      <text>
        <r>
          <rPr>
            <sz val="11"/>
            <color theme="1"/>
            <rFont val="Calibri"/>
            <family val="2"/>
            <scheme val="minor"/>
          </rPr>
          <t>20/10/25
REC-18025</t>
        </r>
      </text>
    </comment>
    <comment ref="N168" authorId="1" shapeId="0" xr:uid="{F40BEA07-C482-43EF-A837-F4890F453C2F}">
      <text>
        <r>
          <rPr>
            <sz val="11"/>
            <color theme="1"/>
            <rFont val="Calibri"/>
            <family val="2"/>
            <scheme val="minor"/>
          </rPr>
          <t>19/11/25
rec-18163</t>
        </r>
      </text>
    </comment>
    <comment ref="O168" authorId="1" shapeId="0" xr:uid="{43F75187-DAD0-4C51-BD9E-14B0A3FD76D3}">
      <text>
        <r>
          <rPr>
            <sz val="11"/>
            <color theme="1"/>
            <rFont val="Calibri"/>
            <family val="2"/>
            <scheme val="minor"/>
          </rPr>
          <t>04-12-25
REC-18250</t>
        </r>
      </text>
    </comment>
    <comment ref="D170" authorId="0" shapeId="0" xr:uid="{653BAF1C-E49E-47DA-88CB-F80F86A8EFA6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E170" authorId="0" shapeId="0" xr:uid="{9031E4F6-823C-4929-AAA2-94EAE54FAA0C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F170" authorId="0" shapeId="0" xr:uid="{7E8DF9C3-787D-4075-9734-9514B85C013C}">
      <text>
        <r>
          <rPr>
            <b/>
            <sz val="9"/>
            <color indexed="81"/>
            <rFont val="Tahoma"/>
            <charset val="1"/>
          </rPr>
          <t>29-MAR-2025
REC-17036</t>
        </r>
      </text>
    </comment>
    <comment ref="D171" authorId="0" shapeId="0" xr:uid="{5410C53A-9C31-4BF5-8C47-7671D1D765B1}">
      <text>
        <r>
          <rPr>
            <b/>
            <sz val="9"/>
            <color indexed="81"/>
            <rFont val="Tahoma"/>
            <family val="2"/>
          </rPr>
          <t>10-feb-2025
REC-16736</t>
        </r>
      </text>
    </comment>
    <comment ref="E171" authorId="0" shapeId="0" xr:uid="{4137F37C-AE60-4E0C-A93C-4FDADD0CAC96}">
      <text>
        <r>
          <rPr>
            <b/>
            <sz val="9"/>
            <color indexed="81"/>
            <rFont val="Tahoma"/>
            <family val="2"/>
          </rPr>
          <t>05-MAR-25
REC-16850</t>
        </r>
      </text>
    </comment>
    <comment ref="F171" authorId="0" shapeId="0" xr:uid="{7AC441CF-7FE1-4248-966B-28CF9058CDD5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G171" authorId="0" shapeId="0" xr:uid="{2FC86DB8-3CE8-419B-BB8A-FB4E87069FD6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H171" authorId="0" shapeId="0" xr:uid="{98CFCE00-B2C5-46D9-A141-3FFAAD17A1E6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I171" authorId="1" shapeId="0" xr:uid="{E8F475AF-BFEE-4BC9-9AE2-0787048EC3AE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J171" authorId="1" shapeId="0" xr:uid="{9A442C1A-76A6-4A8B-8C5F-D0D6850C994A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K171" authorId="1" shapeId="0" xr:uid="{3D3C078D-C1B8-4F52-8489-9D4319D99DE4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L171" authorId="1" shapeId="0" xr:uid="{34B84D91-DAA1-4854-BD13-AEE0175BE24D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M171" authorId="1" shapeId="0" xr:uid="{8616FD8F-1D93-4365-8A42-88403CAC5E1A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N171" authorId="1" shapeId="0" xr:uid="{B760B497-11AC-42E3-A979-8E5794D73530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O171" authorId="1" shapeId="0" xr:uid="{9F0D900C-3EC7-4DCC-8726-AB473EC1786C}">
      <text>
        <r>
          <rPr>
            <sz val="11"/>
            <color theme="1"/>
            <rFont val="Calibri"/>
            <family val="2"/>
            <scheme val="minor"/>
          </rPr>
          <t>18-JUL-25
REC-17590  $10
16-12-25
REC-18305  $5</t>
        </r>
      </text>
    </comment>
    <comment ref="P171" authorId="1" shapeId="0" xr:uid="{A14F87F2-AF54-4CC0-88FC-8B6CE9D7208A}">
      <text>
        <r>
          <rPr>
            <sz val="11"/>
            <color theme="1"/>
            <rFont val="Calibri"/>
            <family val="2"/>
            <scheme val="minor"/>
          </rPr>
          <t>16-12-25
REC-18305</t>
        </r>
      </text>
    </comment>
    <comment ref="D173" authorId="0" shapeId="0" xr:uid="{64FDC34F-6399-4C49-8389-A0997FBA8BA9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E173" authorId="0" shapeId="0" xr:uid="{E44FAD23-D0BE-402D-BDE2-7F31D57643B2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F173" authorId="0" shapeId="0" xr:uid="{4C8D2226-7198-4299-BF6C-804648754A35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G173" authorId="1" shapeId="0" xr:uid="{C67719D5-8BA8-4FF0-8EE7-247F0DE4F8F2}">
      <text>
        <r>
          <rPr>
            <sz val="11"/>
            <color theme="1"/>
            <rFont val="Calibri"/>
            <family val="2"/>
            <scheme val="minor"/>
          </rPr>
          <t>16-JUN-25
REC-17448</t>
        </r>
      </text>
    </comment>
    <comment ref="H173" authorId="1" shapeId="0" xr:uid="{FC298C39-725A-450A-A1AA-EEA23AA1899D}">
      <text>
        <r>
          <rPr>
            <sz val="11"/>
            <color theme="1"/>
            <rFont val="Calibri"/>
            <family val="2"/>
            <scheme val="minor"/>
          </rPr>
          <t xml:space="preserve">01-JUL-25
REC-17507
</t>
        </r>
      </text>
    </comment>
    <comment ref="I173" authorId="1" shapeId="0" xr:uid="{D3EF0545-D7D1-453E-A645-5A70396D910B}">
      <text>
        <r>
          <rPr>
            <sz val="11"/>
            <color theme="1"/>
            <rFont val="Calibri"/>
            <family val="2"/>
            <scheme val="minor"/>
          </rPr>
          <t>01/AGO/25
REC-17642</t>
        </r>
      </text>
    </comment>
    <comment ref="J173" authorId="1" shapeId="0" xr:uid="{137E6A93-3AB6-4617-AAE1-91BA5B3191FF}">
      <text>
        <r>
          <rPr>
            <sz val="11"/>
            <color theme="1"/>
            <rFont val="Calibri"/>
            <family val="2"/>
            <scheme val="minor"/>
          </rPr>
          <t>02-09-25
REC-17817</t>
        </r>
      </text>
    </comment>
    <comment ref="K173" authorId="1" shapeId="0" xr:uid="{DEF662F8-34CF-48DE-BC99-891FBFD6D256}">
      <text>
        <r>
          <rPr>
            <sz val="11"/>
            <color theme="1"/>
            <rFont val="Calibri"/>
            <family val="2"/>
            <scheme val="minor"/>
          </rPr>
          <t>09-10-25
REC-17983</t>
        </r>
      </text>
    </comment>
    <comment ref="L173" authorId="1" shapeId="0" xr:uid="{38CC1073-C208-4D37-AE06-068C1F3D98DD}">
      <text>
        <r>
          <rPr>
            <sz val="11"/>
            <color theme="1"/>
            <rFont val="Calibri"/>
            <family val="2"/>
            <scheme val="minor"/>
          </rPr>
          <t>17-11-25
REC-18133</t>
        </r>
      </text>
    </comment>
    <comment ref="D174" authorId="0" shapeId="0" xr:uid="{291361BC-E2C7-4F46-8BFD-74D845851614}">
      <text>
        <r>
          <rPr>
            <b/>
            <sz val="9"/>
            <color indexed="81"/>
            <rFont val="Tahoma"/>
            <family val="2"/>
          </rPr>
          <t>05-06-2025
REC-17398</t>
        </r>
      </text>
    </comment>
    <comment ref="E174" authorId="0" shapeId="0" xr:uid="{FDEE0050-7E5F-4E00-A48A-B7F9FF812C51}">
      <text>
        <r>
          <rPr>
            <sz val="11"/>
            <color theme="1"/>
            <rFont val="Calibri"/>
            <family val="2"/>
            <scheme val="minor"/>
          </rPr>
          <t>05-06-2025
REC-17398    5.00
19-06-25
REC-17463    10.00</t>
        </r>
      </text>
    </comment>
    <comment ref="F174" authorId="1" shapeId="0" xr:uid="{3959E140-8A75-417C-93D7-E21FF1F2F29A}">
      <text>
        <r>
          <rPr>
            <sz val="11"/>
            <color theme="1"/>
            <rFont val="Calibri"/>
            <family val="2"/>
            <scheme val="minor"/>
          </rPr>
          <t>19-JUN-25
REC-17463  $10
04/09/25
REC-17802  $5</t>
        </r>
      </text>
    </comment>
    <comment ref="G174" authorId="1" shapeId="0" xr:uid="{273E1E8C-92BF-4613-A10C-CBF50A755F53}">
      <text>
        <r>
          <rPr>
            <sz val="11"/>
            <color theme="1"/>
            <rFont val="Calibri"/>
            <family val="2"/>
            <scheme val="minor"/>
          </rPr>
          <t>04/09/25
REC-17802  $5
15/10/25
REC-18031  $10</t>
        </r>
      </text>
    </comment>
    <comment ref="H174" authorId="1" shapeId="0" xr:uid="{1C693F31-3A34-4F75-8BE8-85B4D3811783}">
      <text>
        <r>
          <rPr>
            <sz val="11"/>
            <color theme="1"/>
            <rFont val="Calibri"/>
            <family val="2"/>
            <scheme val="minor"/>
          </rPr>
          <t>15/10/25
REC-18031</t>
        </r>
      </text>
    </comment>
    <comment ref="E176" authorId="0" shapeId="0" xr:uid="{E5495376-B8CE-426A-8F83-372015A43577}">
      <text>
        <r>
          <rPr>
            <b/>
            <sz val="9"/>
            <color indexed="81"/>
            <rFont val="Tahoma"/>
            <family val="2"/>
          </rPr>
          <t>28-FEB-25
REC-16815</t>
        </r>
      </text>
    </comment>
    <comment ref="F176" authorId="0" shapeId="0" xr:uid="{37D92B28-59E8-4DFE-ABE2-54E976880E27}">
      <text>
        <r>
          <rPr>
            <b/>
            <sz val="9"/>
            <color indexed="81"/>
            <rFont val="Tahoma"/>
            <charset val="1"/>
          </rPr>
          <t>28-MAR-2025
REC-17031</t>
        </r>
      </text>
    </comment>
    <comment ref="G176" authorId="0" shapeId="0" xr:uid="{D7F9AD44-64DB-4424-9016-AB44DB02D568}">
      <text>
        <r>
          <rPr>
            <b/>
            <sz val="9"/>
            <color indexed="81"/>
            <rFont val="Tahoma"/>
            <charset val="1"/>
          </rPr>
          <t>26-ABR-2025
REC-17187</t>
        </r>
      </text>
    </comment>
    <comment ref="H176" authorId="0" shapeId="0" xr:uid="{820EB322-9910-4636-9A56-867991C18865}">
      <text>
        <r>
          <rPr>
            <b/>
            <sz val="9"/>
            <color indexed="81"/>
            <rFont val="Tahoma"/>
            <family val="2"/>
          </rPr>
          <t>23-MAY-2025
REC-17337</t>
        </r>
      </text>
    </comment>
    <comment ref="I176" authorId="1" shapeId="0" xr:uid="{38A630B0-A548-4B18-8F42-295803BC754E}">
      <text>
        <r>
          <rPr>
            <sz val="11"/>
            <color theme="1"/>
            <rFont val="Calibri"/>
            <family val="2"/>
            <scheme val="minor"/>
          </rPr>
          <t>20-JUN-25
REC-17468</t>
        </r>
      </text>
    </comment>
    <comment ref="J176" authorId="1" shapeId="0" xr:uid="{8BE6740D-B383-4CF4-99D9-C996416FEC04}">
      <text>
        <r>
          <rPr>
            <sz val="11"/>
            <color theme="1"/>
            <rFont val="Calibri"/>
            <family val="2"/>
            <scheme val="minor"/>
          </rPr>
          <t>02-AGO-25
REC-17669</t>
        </r>
      </text>
    </comment>
    <comment ref="K176" authorId="1" shapeId="0" xr:uid="{7BD2FC3C-E33A-42F7-A6BD-C9C95B0DE2EE}">
      <text>
        <r>
          <rPr>
            <sz val="11"/>
            <color theme="1"/>
            <rFont val="Calibri"/>
            <family val="2"/>
            <scheme val="minor"/>
          </rPr>
          <t>29-AGO-25
REC-17778</t>
        </r>
      </text>
    </comment>
    <comment ref="L176" authorId="1" shapeId="0" xr:uid="{83D72072-F09F-4854-AF3A-F1C5EFC23FD8}">
      <text>
        <r>
          <rPr>
            <sz val="11"/>
            <color theme="1"/>
            <rFont val="Calibri"/>
            <family val="2"/>
            <scheme val="minor"/>
          </rPr>
          <t>03-10-25
REC-17963</t>
        </r>
      </text>
    </comment>
    <comment ref="M176" authorId="1" shapeId="0" xr:uid="{C596540D-DD3A-4E7C-AA10-EACDC0B5354B}">
      <text>
        <r>
          <rPr>
            <sz val="11"/>
            <color theme="1"/>
            <rFont val="Calibri"/>
            <family val="2"/>
            <scheme val="minor"/>
          </rPr>
          <t>31-10-25
REC-18072</t>
        </r>
      </text>
    </comment>
    <comment ref="N176" authorId="1" shapeId="0" xr:uid="{EDC28D01-1EAA-48EF-A418-5013BD2A9170}">
      <text>
        <r>
          <rPr>
            <sz val="11"/>
            <color theme="1"/>
            <rFont val="Calibri"/>
            <family val="2"/>
            <scheme val="minor"/>
          </rPr>
          <t>01-12-25
REC-18227</t>
        </r>
      </text>
    </comment>
    <comment ref="D177" authorId="0" shapeId="0" xr:uid="{9A236E0B-371B-4B33-A54D-DCE16131655E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7" authorId="0" shapeId="0" xr:uid="{E3BD9DB1-3140-425A-9FCB-CA5656D5B28F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7" authorId="0" shapeId="0" xr:uid="{622227A4-70B7-4256-92BD-654FA449C3EE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7" authorId="0" shapeId="0" xr:uid="{18F9127B-06D2-486F-A6BA-732BAB9085DE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7" authorId="1" shapeId="0" xr:uid="{044271C8-F29D-4ACB-A3B5-20015F2AF60C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I177" authorId="1" shapeId="0" xr:uid="{1828C15A-D198-4F48-883C-C482C6FC50FD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J177" authorId="1" shapeId="0" xr:uid="{B68C7D6E-2751-4369-9911-4AB6FECA5ADF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K177" authorId="1" shapeId="0" xr:uid="{B4F1976C-68B1-4E1F-9602-B52797294B3F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L177" authorId="1" shapeId="0" xr:uid="{8B8A90BC-6A10-42B0-90C5-3E81D2D5309F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M177" authorId="1" shapeId="0" xr:uid="{60ABCD21-AD00-4E5A-AAA5-737B7A615884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N177" authorId="1" shapeId="0" xr:uid="{9E0CE86A-0607-4B54-BAD0-A43C5E572796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O177" authorId="1" shapeId="0" xr:uid="{FCC3A54E-BE50-4A5F-BAA1-3F1D44F749C5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D178" authorId="0" shapeId="0" xr:uid="{56A2C361-1919-4001-A89C-8A0FAE50B7C7}">
      <text>
        <r>
          <rPr>
            <b/>
            <sz val="9"/>
            <color indexed="81"/>
            <rFont val="Tahoma"/>
            <family val="2"/>
          </rPr>
          <t>17-feb-2025
Rec-16768</t>
        </r>
      </text>
    </comment>
    <comment ref="E178" authorId="0" shapeId="0" xr:uid="{B0D526BD-BF68-4CB8-9E26-467420A48C60}">
      <text>
        <r>
          <rPr>
            <b/>
            <sz val="9"/>
            <color indexed="81"/>
            <rFont val="Tahoma"/>
            <family val="2"/>
          </rPr>
          <t>17-feb-2025
Rec-16768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8" authorId="0" shapeId="0" xr:uid="{AE42CA89-9E49-4AB6-9F6B-08F499BCE379}">
      <text>
        <r>
          <rPr>
            <b/>
            <sz val="9"/>
            <color indexed="81"/>
            <rFont val="Tahoma"/>
            <charset val="1"/>
          </rPr>
          <t>28-MAR-2025
REC-17027</t>
        </r>
      </text>
    </comment>
    <comment ref="G178" authorId="0" shapeId="0" xr:uid="{B3E0AAE4-24D3-4791-BE9F-5A3F8B0A3A0E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H178" authorId="0" shapeId="0" xr:uid="{1A7E2CF6-C020-42B5-A3DF-64EA0A143110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I178" authorId="1" shapeId="0" xr:uid="{3FB5A64A-987C-4A54-ADCC-B14F712BA083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J178" authorId="1" shapeId="0" xr:uid="{92FA0CC5-23B9-4C4A-896C-ADC81EC8E621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K178" authorId="1" shapeId="0" xr:uid="{C562FAB3-7CC4-46D9-A5B6-B32C01341681}">
      <text>
        <r>
          <rPr>
            <sz val="11"/>
            <color theme="1"/>
            <rFont val="Calibri"/>
            <family val="2"/>
            <scheme val="minor"/>
          </rPr>
          <t>07-09-25
REC-17832</t>
        </r>
      </text>
    </comment>
    <comment ref="L178" authorId="1" shapeId="0" xr:uid="{DBAC4350-D151-4EFD-9F23-81CB6A90E2F2}">
      <text>
        <r>
          <rPr>
            <sz val="11"/>
            <color theme="1"/>
            <rFont val="Calibri"/>
            <family val="2"/>
            <scheme val="minor"/>
          </rPr>
          <t>14-09-25
REC-17874</t>
        </r>
      </text>
    </comment>
    <comment ref="D179" authorId="0" shapeId="0" xr:uid="{33E9FD6F-660B-4E5C-91F8-521D9365BA7D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E179" authorId="0" shapeId="0" xr:uid="{40E2AAD2-A921-4A1E-B26D-8A0943B2C4EC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F179" authorId="0" shapeId="0" xr:uid="{C10D5EA2-83D5-427B-88B3-FDED540FEF53}">
      <text>
        <r>
          <rPr>
            <b/>
            <sz val="9"/>
            <color indexed="81"/>
            <rFont val="Tahoma"/>
            <charset val="1"/>
          </rPr>
          <t>27-MAR-2025
REC-17017</t>
        </r>
      </text>
    </comment>
    <comment ref="G179" authorId="0" shapeId="0" xr:uid="{1EE3A20E-6895-40FD-B8F5-C4FD7B027847}">
      <text>
        <r>
          <rPr>
            <b/>
            <sz val="9"/>
            <color indexed="81"/>
            <rFont val="Tahoma"/>
            <charset val="1"/>
          </rPr>
          <t>25-ABR-2025
REC-17181</t>
        </r>
      </text>
    </comment>
    <comment ref="H179" authorId="0" shapeId="0" xr:uid="{5B5B2879-98C2-41CA-9ECB-E531A613A10E}">
      <text>
        <r>
          <rPr>
            <b/>
            <sz val="9"/>
            <color indexed="81"/>
            <rFont val="Tahoma"/>
            <family val="2"/>
          </rPr>
          <t>23-MAY-2025
REC-17336</t>
        </r>
      </text>
    </comment>
    <comment ref="I179" authorId="1" shapeId="0" xr:uid="{BC4AC64D-C0C6-49B8-AEF8-C9A90DAB5018}">
      <text>
        <r>
          <rPr>
            <sz val="11"/>
            <color theme="1"/>
            <rFont val="Calibri"/>
            <family val="2"/>
            <scheme val="minor"/>
          </rPr>
          <t>19-JUN-25
REC-17462</t>
        </r>
      </text>
    </comment>
    <comment ref="J179" authorId="1" shapeId="0" xr:uid="{19E6881D-6577-464F-8D48-5E82B0A01074}">
      <text>
        <r>
          <rPr>
            <sz val="11"/>
            <color theme="1"/>
            <rFont val="Calibri"/>
            <family val="2"/>
            <scheme val="minor"/>
          </rPr>
          <t>31-JUL-25
REC-17634</t>
        </r>
      </text>
    </comment>
    <comment ref="K179" authorId="1" shapeId="0" xr:uid="{2610274A-252C-4470-AB4F-9B31369A8368}">
      <text>
        <r>
          <rPr>
            <sz val="11"/>
            <color theme="1"/>
            <rFont val="Calibri"/>
            <family val="2"/>
            <scheme val="minor"/>
          </rPr>
          <t>29-AGO-25
REC-17785</t>
        </r>
      </text>
    </comment>
    <comment ref="L179" authorId="1" shapeId="0" xr:uid="{F946A07B-3EC3-4EA9-AED0-B8A8B7A839DE}">
      <text>
        <r>
          <rPr>
            <sz val="11"/>
            <color theme="1"/>
            <rFont val="Calibri"/>
            <family val="2"/>
            <scheme val="minor"/>
          </rPr>
          <t>11-09-25
REC-17855</t>
        </r>
      </text>
    </comment>
    <comment ref="M179" authorId="1" shapeId="0" xr:uid="{B5782F22-1E3C-4E46-9BDC-70842B5533FE}">
      <text>
        <r>
          <rPr>
            <sz val="11"/>
            <color theme="1"/>
            <rFont val="Calibri"/>
            <family val="2"/>
            <scheme val="minor"/>
          </rPr>
          <t>23/10/25
REC-18035</t>
        </r>
      </text>
    </comment>
    <comment ref="N179" authorId="1" shapeId="0" xr:uid="{651E39EF-1319-4612-A8EF-E2078378F5FA}">
      <text>
        <r>
          <rPr>
            <sz val="11"/>
            <color theme="1"/>
            <rFont val="Calibri"/>
            <family val="2"/>
            <scheme val="minor"/>
          </rPr>
          <t>22-11-25
REC-18177</t>
        </r>
      </text>
    </comment>
    <comment ref="O179" authorId="1" shapeId="0" xr:uid="{F474DC6D-9C03-45F2-8C42-F9C8E0D51857}">
      <text>
        <r>
          <rPr>
            <sz val="11"/>
            <color theme="1"/>
            <rFont val="Calibri"/>
            <family val="2"/>
            <scheme val="minor"/>
          </rPr>
          <t>04-12-25
REC-18253</t>
        </r>
      </text>
    </comment>
    <comment ref="P179" authorId="1" shapeId="0" xr:uid="{43261C12-D8C7-429A-8771-9FF7AC5F8119}">
      <text>
        <r>
          <rPr>
            <sz val="11"/>
            <color theme="1"/>
            <rFont val="Calibri"/>
            <family val="2"/>
            <scheme val="minor"/>
          </rPr>
          <t>30-12-25
REC-18347</t>
        </r>
      </text>
    </comment>
    <comment ref="D181" authorId="0" shapeId="0" xr:uid="{E7321568-9B0B-4804-B53D-C51C2E3811DF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E181" authorId="0" shapeId="0" xr:uid="{4C0DAFE3-90A3-4E4A-A1DA-0E7C2D1221A1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181" authorId="0" shapeId="0" xr:uid="{41E4C886-45BC-46B7-9741-4E4FB8680F9F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G181" authorId="0" shapeId="0" xr:uid="{CE5DA5CB-38FF-4D60-8EF5-4E8B6DC996B1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H181" authorId="0" shapeId="0" xr:uid="{BD4DDEF7-E89E-4CA3-B8BB-851C7F55BD60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I181" authorId="0" shapeId="0" xr:uid="{FFC87C18-B26D-486E-9765-482F6F3BD15C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J181" authorId="1" shapeId="0" xr:uid="{B75A2AE5-F5C7-4C44-AED8-221919B506FF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K181" authorId="1" shapeId="0" xr:uid="{4BD98ADE-875C-4817-A4A7-C1E371654F50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L181" authorId="1" shapeId="0" xr:uid="{51A6E729-52BA-45D9-80F0-B346299942CE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M181" authorId="1" shapeId="0" xr:uid="{E5C5CD2D-6E2F-45F9-812D-432D58206905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N181" authorId="1" shapeId="0" xr:uid="{19612933-8CEB-4351-81BD-3B3925EF3015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O181" authorId="1" shapeId="0" xr:uid="{0BB35092-F075-4EE7-84B6-A562F2178EF9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P181" authorId="1" shapeId="0" xr:uid="{E885953A-E2A0-43B0-AF38-6F527B0D4B72}">
      <text>
        <r>
          <rPr>
            <sz val="11"/>
            <color theme="1"/>
            <rFont val="Calibri"/>
            <family val="2"/>
            <scheme val="minor"/>
          </rPr>
          <t>30-12-25
REC-18352 ENERO, FEB Y MARZO</t>
        </r>
      </text>
    </comment>
    <comment ref="D182" authorId="0" shapeId="0" xr:uid="{F6304A16-B920-4DD1-8BE7-2B597DD2C0CD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E182" authorId="0" shapeId="0" xr:uid="{627EC6F8-9AF2-43B6-9658-16945E73D5F0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F182" authorId="0" shapeId="0" xr:uid="{307E7042-101B-4984-AA68-154407FE18C5}">
      <text>
        <r>
          <rPr>
            <b/>
            <sz val="9"/>
            <color indexed="81"/>
            <rFont val="Tahoma"/>
            <charset val="1"/>
          </rPr>
          <t>31-MAR-2025
REC-17045</t>
        </r>
      </text>
    </comment>
    <comment ref="G182" authorId="0" shapeId="0" xr:uid="{ABAD3F84-3765-4E13-986D-339883E765B3}">
      <text>
        <r>
          <rPr>
            <b/>
            <sz val="9"/>
            <color indexed="81"/>
            <rFont val="Tahoma"/>
            <charset val="1"/>
          </rPr>
          <t>17-ABR-2025
REC-17158</t>
        </r>
      </text>
    </comment>
    <comment ref="H182" authorId="0" shapeId="0" xr:uid="{37A708B0-2779-495B-90E3-A0EF1F37AFDE}">
      <text>
        <r>
          <rPr>
            <b/>
            <sz val="9"/>
            <color indexed="81"/>
            <rFont val="Tahoma"/>
            <charset val="1"/>
          </rPr>
          <t>02-MAY-2025
REC-17237</t>
        </r>
      </text>
    </comment>
    <comment ref="I182" authorId="0" shapeId="0" xr:uid="{426F8A29-F046-4EF1-85AA-2E457321564A}">
      <text>
        <r>
          <rPr>
            <b/>
            <sz val="9"/>
            <color indexed="81"/>
            <rFont val="Tahoma"/>
            <family val="2"/>
          </rPr>
          <t>22-MAY-2025
REC-17333</t>
        </r>
      </text>
    </comment>
    <comment ref="J182" authorId="0" shapeId="0" xr:uid="{FC6B8D98-4801-42B7-8AAB-75D5DE830E72}">
      <text>
        <r>
          <rPr>
            <b/>
            <sz val="9"/>
            <color indexed="81"/>
            <rFont val="Tahoma"/>
            <family val="2"/>
          </rPr>
          <t>08-jun-25
REC-17419</t>
        </r>
      </text>
    </comment>
    <comment ref="K182" authorId="1" shapeId="0" xr:uid="{D4675D7B-BAC5-42CE-8E29-C583F20F4ECB}">
      <text>
        <r>
          <rPr>
            <sz val="11"/>
            <color theme="1"/>
            <rFont val="Calibri"/>
            <family val="2"/>
            <scheme val="minor"/>
          </rPr>
          <t>18-JUN-25
REC-17454</t>
        </r>
      </text>
    </comment>
    <comment ref="L182" authorId="1" shapeId="0" xr:uid="{7281A91E-EB65-4DF8-B843-24AD997DB9B7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M182" authorId="1" shapeId="0" xr:uid="{FD2FAAA1-EDB9-49AA-8CC5-2907C45E1CD6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N182" authorId="1" shapeId="0" xr:uid="{AFF4977C-3935-43FE-90E2-567606F6302C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O182" authorId="1" shapeId="0" xr:uid="{C238EA20-9689-4DC8-B518-62EAFDF917A2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E183" authorId="0" shapeId="0" xr:uid="{5C84A8BE-1DE9-46D3-8F60-1716384D13B3}">
      <text>
        <r>
          <rPr>
            <b/>
            <sz val="9"/>
            <color indexed="81"/>
            <rFont val="Tahoma"/>
            <charset val="1"/>
          </rPr>
          <t>PENDIENTE</t>
        </r>
      </text>
    </comment>
    <comment ref="F183" authorId="0" shapeId="0" xr:uid="{116C3E82-8DFD-41A8-95FB-7AA23A560025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G183" authorId="0" shapeId="0" xr:uid="{7CAB0F33-2656-41C0-946F-C72A28B94860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H183" authorId="0" shapeId="0" xr:uid="{70CF9B4F-7CDF-4848-9E5A-F3B14183930E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I183" authorId="0" shapeId="0" xr:uid="{10AC38F0-12DB-4145-A59B-83325438613C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D185" authorId="0" shapeId="0" xr:uid="{2E2CC5BD-1D41-4B57-BE9A-918CC061847A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E185" authorId="0" shapeId="0" xr:uid="{4A79A3AC-95AB-495C-BCDD-0B08C9ECE70E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F185" authorId="0" shapeId="0" xr:uid="{B0325F73-E1B6-411F-AC2D-BA9029B5CAAC}">
      <text>
        <r>
          <rPr>
            <b/>
            <sz val="9"/>
            <color indexed="81"/>
            <rFont val="Tahoma"/>
            <charset val="1"/>
          </rPr>
          <t>09-ABR-2025
REC-17103</t>
        </r>
      </text>
    </comment>
    <comment ref="G185" authorId="0" shapeId="0" xr:uid="{FA17FCFB-E693-4AFD-A7F7-FF8C03971B95}">
      <text>
        <r>
          <rPr>
            <b/>
            <sz val="9"/>
            <color indexed="81"/>
            <rFont val="Tahoma"/>
            <charset val="1"/>
          </rPr>
          <t>04-06-2025
REC-17395</t>
        </r>
      </text>
    </comment>
    <comment ref="H185" authorId="1" shapeId="0" xr:uid="{35EDC986-8D9B-4199-9D45-AB507E339556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I185" authorId="1" shapeId="0" xr:uid="{1058161C-501C-413F-9D06-8D3AD69171C3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J185" authorId="1" shapeId="0" xr:uid="{73CF7673-3B02-437B-B97D-7A294A54198C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K185" authorId="1" shapeId="0" xr:uid="{9394B361-0C27-4CF4-BC95-DF144ACCAA24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D186" authorId="0" shapeId="0" xr:uid="{40AACEED-AB33-4F71-938E-603CE52F7C44}">
      <text>
        <r>
          <rPr>
            <b/>
            <sz val="9"/>
            <color indexed="81"/>
            <rFont val="Tahoma"/>
            <charset val="1"/>
          </rPr>
          <t>13-MAR-2025
REC-16922</t>
        </r>
      </text>
    </comment>
    <comment ref="E186" authorId="1" shapeId="0" xr:uid="{9C303DBB-D243-46B8-AA06-BF5131905E21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F186" authorId="1" shapeId="0" xr:uid="{D12C82FD-AEF2-4056-84E9-F16E8668FD8F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G186" authorId="1" shapeId="0" xr:uid="{5C3E1CE4-88C4-407E-89C7-7BBD50A739E6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H186" authorId="1" shapeId="0" xr:uid="{CBDD9646-2B4C-4C9A-8995-45C2CA272E02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I186" authorId="1" shapeId="0" xr:uid="{8C825493-8C98-4E7F-8E5F-0A37504801C6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J186" authorId="1" shapeId="0" xr:uid="{8858CA4C-6E99-49C8-B895-B4F6E06471F4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K186" authorId="1" shapeId="0" xr:uid="{F1EE1B8E-26E4-4156-9AA7-FFFD2AAB85CD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L186" authorId="1" shapeId="0" xr:uid="{04365C01-728C-489D-98D0-C4E6CD0D7F85}">
      <text>
        <r>
          <rPr>
            <sz val="11"/>
            <color theme="1"/>
            <rFont val="Calibri"/>
            <family val="2"/>
            <scheme val="minor"/>
          </rPr>
          <t>01-10-25
REC-17948</t>
        </r>
      </text>
    </comment>
    <comment ref="M186" authorId="1" shapeId="0" xr:uid="{5FA75368-9858-4348-B1FD-40CD381C018A}">
      <text>
        <r>
          <rPr>
            <sz val="11"/>
            <color theme="1"/>
            <rFont val="Calibri"/>
            <family val="2"/>
            <scheme val="minor"/>
          </rPr>
          <t>02-11-25
REC-18151</t>
        </r>
      </text>
    </comment>
    <comment ref="N186" authorId="1" shapeId="0" xr:uid="{DF86269F-840E-4B9F-889D-1B21B6C10B20}">
      <text>
        <r>
          <rPr>
            <sz val="11"/>
            <color theme="1"/>
            <rFont val="Calibri"/>
            <family val="2"/>
            <scheme val="minor"/>
          </rPr>
          <t>02-12-25
REC-18234</t>
        </r>
      </text>
    </comment>
    <comment ref="E187" authorId="0" shapeId="0" xr:uid="{A662F0F4-4793-46F5-B6BE-5FA44654A805}">
      <text>
        <r>
          <rPr>
            <b/>
            <sz val="9"/>
            <color indexed="81"/>
            <rFont val="Tahoma"/>
            <family val="2"/>
          </rPr>
          <t>16-feb-25
REC-16756</t>
        </r>
      </text>
    </comment>
    <comment ref="F187" authorId="0" shapeId="0" xr:uid="{DC4B17C3-55D6-4B8A-9ED0-26FD524FA0D0}">
      <text>
        <r>
          <rPr>
            <b/>
            <sz val="9"/>
            <color indexed="81"/>
            <rFont val="Tahoma"/>
            <family val="2"/>
          </rPr>
          <t>08-MAR-25
REC-16881</t>
        </r>
      </text>
    </comment>
    <comment ref="G187" authorId="1" shapeId="0" xr:uid="{2A0590D9-70C6-4358-BAC0-BE5816CCE2B3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H187" authorId="1" shapeId="0" xr:uid="{FBF156E0-E5B4-4962-B873-3F6E5FF12A72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E189" authorId="0" shapeId="0" xr:uid="{A7A4765A-9543-49AF-826B-4099C783B820}">
      <text>
        <r>
          <rPr>
            <b/>
            <sz val="9"/>
            <color indexed="81"/>
            <rFont val="Tahoma"/>
            <family val="2"/>
          </rPr>
          <t>18-FEB-25
REC-16773</t>
        </r>
      </text>
    </comment>
    <comment ref="F189" authorId="0" shapeId="0" xr:uid="{C5A0183C-E9B8-46AD-8221-B7CDF229E36B}">
      <text>
        <r>
          <rPr>
            <b/>
            <sz val="9"/>
            <color indexed="81"/>
            <rFont val="Tahoma"/>
            <family val="2"/>
          </rPr>
          <t>03/abril/25
REC-17076</t>
        </r>
      </text>
    </comment>
    <comment ref="G189" authorId="0" shapeId="0" xr:uid="{512C23F4-CF49-4C14-A3C8-A0A9B39B5F9A}">
      <text>
        <r>
          <rPr>
            <b/>
            <sz val="9"/>
            <color indexed="81"/>
            <rFont val="Tahoma"/>
            <family val="2"/>
          </rPr>
          <t>16/abril/25
REC-17149</t>
        </r>
      </text>
    </comment>
    <comment ref="H189" authorId="0" shapeId="0" xr:uid="{2D2D9A2A-7CCB-4545-B30A-EE0C4106A98C}">
      <text>
        <r>
          <rPr>
            <b/>
            <sz val="9"/>
            <color indexed="81"/>
            <rFont val="Tahoma"/>
            <family val="2"/>
          </rPr>
          <t>31/05/2025
REC-17366</t>
        </r>
      </text>
    </comment>
    <comment ref="I189" authorId="1" shapeId="0" xr:uid="{010C0CAD-C93A-47A7-BECD-6F033706BCD5}">
      <text>
        <r>
          <rPr>
            <sz val="11"/>
            <color theme="1"/>
            <rFont val="Calibri"/>
            <family val="2"/>
            <scheme val="minor"/>
          </rPr>
          <t xml:space="preserve">21/jul/2025
REC-17614
</t>
        </r>
      </text>
    </comment>
    <comment ref="J189" authorId="1" shapeId="0" xr:uid="{1293E3F7-F74F-4412-8FD8-B500E1A58E3D}">
      <text>
        <r>
          <rPr>
            <sz val="11"/>
            <color theme="1"/>
            <rFont val="Calibri"/>
            <family val="2"/>
            <scheme val="minor"/>
          </rPr>
          <t>25/08/25
REC-17771</t>
        </r>
      </text>
    </comment>
    <comment ref="K189" authorId="1" shapeId="0" xr:uid="{A46E9F25-776A-4134-9B35-2FCF15B4C2D9}">
      <text>
        <r>
          <rPr>
            <sz val="11"/>
            <color theme="1"/>
            <rFont val="Calibri"/>
            <family val="2"/>
            <scheme val="minor"/>
          </rPr>
          <t>03-10-25
REC-17958</t>
        </r>
      </text>
    </comment>
    <comment ref="L189" authorId="1" shapeId="0" xr:uid="{38D6358A-C60F-4BD4-B25D-84BFF0367492}">
      <text>
        <r>
          <rPr>
            <sz val="11"/>
            <color theme="1"/>
            <rFont val="Calibri"/>
            <family val="2"/>
            <scheme val="minor"/>
          </rPr>
          <t>31-10-25
REC-18068</t>
        </r>
      </text>
    </comment>
    <comment ref="M189" authorId="1" shapeId="0" xr:uid="{BFD6F290-590C-4A6B-A308-1B3652E1493C}">
      <text>
        <r>
          <rPr>
            <sz val="11"/>
            <color theme="1"/>
            <rFont val="Calibri"/>
            <family val="2"/>
            <scheme val="minor"/>
          </rPr>
          <t>24-11-25
REC-18181</t>
        </r>
      </text>
    </comment>
    <comment ref="N189" authorId="1" shapeId="0" xr:uid="{D647C8AF-0703-4DC5-A6AB-D5EDAF8FD092}">
      <text>
        <r>
          <rPr>
            <sz val="11"/>
            <color theme="1"/>
            <rFont val="Calibri"/>
            <family val="2"/>
            <scheme val="minor"/>
          </rPr>
          <t>28/12/25
REC-18336</t>
        </r>
      </text>
    </comment>
    <comment ref="E190" authorId="0" shapeId="0" xr:uid="{F2A61320-F8B0-4DD0-B901-ACC0F415670A}">
      <text>
        <r>
          <rPr>
            <b/>
            <sz val="9"/>
            <color indexed="81"/>
            <rFont val="Tahoma"/>
            <family val="2"/>
          </rPr>
          <t>02-MAR-2025
REC-16835</t>
        </r>
      </text>
    </comment>
    <comment ref="F190" authorId="0" shapeId="0" xr:uid="{16B2281F-202A-4506-87DF-5D062D815E7C}">
      <text>
        <r>
          <rPr>
            <b/>
            <sz val="9"/>
            <color indexed="81"/>
            <rFont val="Tahoma"/>
            <charset val="1"/>
          </rPr>
          <t>18-MAR-2025
REC-16983</t>
        </r>
      </text>
    </comment>
    <comment ref="G190" authorId="0" shapeId="0" xr:uid="{9BD7A276-ACE0-4E1A-BD57-6F576BB8F8EA}">
      <text>
        <r>
          <rPr>
            <b/>
            <sz val="9"/>
            <color indexed="81"/>
            <rFont val="Tahoma"/>
            <charset val="1"/>
          </rPr>
          <t>06-ABR-2025
REC-17097</t>
        </r>
      </text>
    </comment>
    <comment ref="H190" authorId="1" shapeId="0" xr:uid="{883CB035-EA0F-4137-B85E-28861F0FF72C}">
      <text>
        <r>
          <rPr>
            <sz val="11"/>
            <color theme="1"/>
            <rFont val="Calibri"/>
            <family val="2"/>
            <scheme val="minor"/>
          </rPr>
          <t>16/08/25
REC-17741</t>
        </r>
      </text>
    </comment>
    <comment ref="I190" authorId="1" shapeId="0" xr:uid="{4F5CDA85-BA9B-48D0-B46F-EC52C4A4C86C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J190" authorId="1" shapeId="0" xr:uid="{9DF09EB3-2D58-47A7-9032-4BEDE4B01DD9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K190" authorId="1" shapeId="0" xr:uid="{AA42C136-B85E-4157-90A3-4A1228379C3D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L190" authorId="1" shapeId="0" xr:uid="{F56384FE-3969-45DB-916F-D681DDE22CB9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D191" authorId="0" shapeId="0" xr:uid="{2646F21C-CD36-430C-97E7-66C01005522C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E191" authorId="0" shapeId="0" xr:uid="{4EB329AF-4B4E-4FD0-8CE9-858D6EE47A68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F191" authorId="0" shapeId="0" xr:uid="{84735384-7337-4E71-80F8-34BADABA6819}">
      <text>
        <r>
          <rPr>
            <b/>
            <sz val="9"/>
            <color indexed="81"/>
            <rFont val="Tahoma"/>
            <charset val="1"/>
          </rPr>
          <t>18-MAR-2025
REC-16988</t>
        </r>
      </text>
    </comment>
    <comment ref="G191" authorId="0" shapeId="0" xr:uid="{FBF88D30-2109-4D40-885D-0ECFC2260F00}">
      <text>
        <r>
          <rPr>
            <b/>
            <sz val="9"/>
            <color indexed="81"/>
            <rFont val="Tahoma"/>
            <charset val="1"/>
          </rPr>
          <t>15-ABR-2025
REC-17143</t>
        </r>
      </text>
    </comment>
    <comment ref="H191" authorId="0" shapeId="0" xr:uid="{B667848C-3F67-4ECA-AA3B-ED9D0D6729DD}">
      <text>
        <r>
          <rPr>
            <b/>
            <sz val="9"/>
            <color indexed="81"/>
            <rFont val="Tahoma"/>
            <family val="2"/>
          </rPr>
          <t>14-MAY-2025
REC-17298</t>
        </r>
      </text>
    </comment>
    <comment ref="I191" authorId="1" shapeId="0" xr:uid="{085B6089-71D2-4624-8F6B-DCF8F551C7AE}">
      <text>
        <r>
          <rPr>
            <sz val="11"/>
            <color theme="1"/>
            <rFont val="Calibri"/>
            <family val="2"/>
            <scheme val="minor"/>
          </rPr>
          <t>13-JUN-25
REC-17435</t>
        </r>
      </text>
    </comment>
    <comment ref="J191" authorId="1" shapeId="0" xr:uid="{CC42D8CF-9833-4FDC-BA3A-3FDC64C722C8}">
      <text>
        <r>
          <rPr>
            <sz val="11"/>
            <color theme="1"/>
            <rFont val="Calibri"/>
            <family val="2"/>
            <scheme val="minor"/>
          </rPr>
          <t>14-JUL-25
REC-17566</t>
        </r>
      </text>
    </comment>
    <comment ref="K191" authorId="1" shapeId="0" xr:uid="{03DF09AD-6CF1-4EAA-B7DD-5C828B758C96}">
      <text>
        <r>
          <rPr>
            <sz val="11"/>
            <color theme="1"/>
            <rFont val="Calibri"/>
            <family val="2"/>
            <scheme val="minor"/>
          </rPr>
          <t>15/08/25
REC-17725</t>
        </r>
      </text>
    </comment>
    <comment ref="L191" authorId="1" shapeId="0" xr:uid="{89A59E7C-7B5C-48DE-897B-E4AF3FAA0FD5}">
      <text>
        <r>
          <rPr>
            <sz val="11"/>
            <color theme="1"/>
            <rFont val="Calibri"/>
            <family val="2"/>
            <scheme val="minor"/>
          </rPr>
          <t>15-09-25
REC-17894</t>
        </r>
      </text>
    </comment>
    <comment ref="M191" authorId="1" shapeId="0" xr:uid="{FF40DBA5-DFE0-480C-8156-6E5A74E56B4C}">
      <text>
        <r>
          <rPr>
            <sz val="11"/>
            <color theme="1"/>
            <rFont val="Calibri"/>
            <family val="2"/>
            <scheme val="minor"/>
          </rPr>
          <t>15/10/25
REC-18007</t>
        </r>
      </text>
    </comment>
    <comment ref="N191" authorId="1" shapeId="0" xr:uid="{CF7EF212-BE16-4B2E-A378-CB7BA1FF849D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O191" authorId="1" shapeId="0" xr:uid="{F246B08D-0F83-4C7C-AD6A-290C4C676827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G192" authorId="0" shapeId="0" xr:uid="{42999987-508C-418A-935D-495615501B55}">
      <text>
        <r>
          <rPr>
            <b/>
            <sz val="9"/>
            <color indexed="81"/>
            <rFont val="Tahoma"/>
            <charset val="1"/>
          </rPr>
          <t>16-ABR-2025
REC-17151</t>
        </r>
      </text>
    </comment>
    <comment ref="H192" authorId="0" shapeId="0" xr:uid="{3C49A1A4-E90F-40D1-9C35-28E6629A0AA9}">
      <text>
        <r>
          <rPr>
            <b/>
            <sz val="9"/>
            <color indexed="81"/>
            <rFont val="Tahoma"/>
            <family val="2"/>
          </rPr>
          <t>16-MAY-2025
REC-17321</t>
        </r>
      </text>
    </comment>
    <comment ref="I192" authorId="1" shapeId="0" xr:uid="{F3E2CFB1-B976-4221-86E1-DD6C8449DD69}">
      <text>
        <r>
          <rPr>
            <sz val="11"/>
            <color theme="1"/>
            <rFont val="Calibri"/>
            <family val="2"/>
            <scheme val="minor"/>
          </rPr>
          <t>16-JUN-25
REC-17449</t>
        </r>
      </text>
    </comment>
    <comment ref="J192" authorId="1" shapeId="0" xr:uid="{DA683453-85D1-470B-9A10-DF0C4D0D7507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K192" authorId="1" shapeId="0" xr:uid="{D4E824D6-6461-41B8-890F-2808A72B6069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L192" authorId="1" shapeId="0" xr:uid="{CED7077B-124C-4ADB-A48F-FA691530FB45}">
      <text>
        <r>
          <rPr>
            <sz val="11"/>
            <color theme="1"/>
            <rFont val="Calibri"/>
            <family val="2"/>
            <scheme val="minor"/>
          </rPr>
          <t>16-09-2025
REC-17845</t>
        </r>
      </text>
    </comment>
    <comment ref="M192" authorId="1" shapeId="0" xr:uid="{984C134F-A1A5-4E29-BA85-408C9055CE70}">
      <text>
        <r>
          <rPr>
            <sz val="11"/>
            <color theme="1"/>
            <rFont val="Calibri"/>
            <family val="2"/>
            <scheme val="minor"/>
          </rPr>
          <t>16/10/25
REC-17986</t>
        </r>
      </text>
    </comment>
    <comment ref="N192" authorId="1" shapeId="0" xr:uid="{FA003846-C2B7-4362-8309-540414FD3ED0}">
      <text>
        <r>
          <rPr>
            <sz val="11"/>
            <color theme="1"/>
            <rFont val="Calibri"/>
            <family val="2"/>
            <scheme val="minor"/>
          </rPr>
          <t>17-11-25
REC-18054</t>
        </r>
      </text>
    </comment>
    <comment ref="D193" authorId="0" shapeId="0" xr:uid="{8923413B-B73E-423D-9729-DF864D965906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E193" authorId="0" shapeId="0" xr:uid="{17D924C1-6C7F-4FB6-A1E6-E8B1001DE63A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D196" authorId="0" shapeId="0" xr:uid="{297EE8DF-56C6-4A43-B740-26FD16689B64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E196" authorId="0" shapeId="0" xr:uid="{FC77BE62-A3B9-4BC5-9859-AD18B66C7BAF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F196" authorId="0" shapeId="0" xr:uid="{8E52CB8F-904C-42AC-9A9E-52DD66D2CE7F}">
      <text>
        <r>
          <rPr>
            <b/>
            <sz val="9"/>
            <color indexed="81"/>
            <rFont val="Tahoma"/>
            <charset val="1"/>
          </rPr>
          <t>02-ABR-2025
REC-17082</t>
        </r>
      </text>
    </comment>
    <comment ref="G196" authorId="0" shapeId="0" xr:uid="{FF5F7730-FBED-4628-A077-D44553C51673}">
      <text>
        <r>
          <rPr>
            <b/>
            <sz val="9"/>
            <color indexed="81"/>
            <rFont val="Tahoma"/>
            <charset val="1"/>
          </rPr>
          <t>02-MAY-2025
REC-17236</t>
        </r>
      </text>
    </comment>
    <comment ref="H196" authorId="0" shapeId="0" xr:uid="{D52A9B3D-7208-4ECA-91E6-10A64BBCCDA0}">
      <text>
        <r>
          <rPr>
            <b/>
            <sz val="9"/>
            <color indexed="81"/>
            <rFont val="Tahoma"/>
            <family val="2"/>
          </rPr>
          <t>31-MAY-2025
REC-17365</t>
        </r>
      </text>
    </comment>
    <comment ref="I196" authorId="1" shapeId="0" xr:uid="{F477E179-61B3-4AA8-B007-D278EB444FAA}">
      <text>
        <r>
          <rPr>
            <sz val="11"/>
            <color theme="1"/>
            <rFont val="Calibri"/>
            <family val="2"/>
            <scheme val="minor"/>
          </rPr>
          <t>30-JUN-25
REC-17501</t>
        </r>
      </text>
    </comment>
    <comment ref="J196" authorId="1" shapeId="0" xr:uid="{A2496459-0C4E-4DC0-9229-587C18C0A5C3}">
      <text>
        <r>
          <rPr>
            <sz val="11"/>
            <color theme="1"/>
            <rFont val="Calibri"/>
            <family val="2"/>
            <scheme val="minor"/>
          </rPr>
          <t>01-AGO-25
REC-17655</t>
        </r>
      </text>
    </comment>
    <comment ref="K196" authorId="1" shapeId="0" xr:uid="{AE5795EA-3004-4ACD-B6DF-EA0F69CFC1FF}">
      <text>
        <r>
          <rPr>
            <sz val="11"/>
            <color theme="1"/>
            <rFont val="Calibri"/>
            <family val="2"/>
            <scheme val="minor"/>
          </rPr>
          <t>01-09-25
REC-17848</t>
        </r>
      </text>
    </comment>
    <comment ref="L196" authorId="1" shapeId="0" xr:uid="{748C73EA-1359-43B6-AEFA-112D373F4B33}">
      <text>
        <r>
          <rPr>
            <sz val="11"/>
            <color theme="1"/>
            <rFont val="Calibri"/>
            <family val="2"/>
            <scheme val="minor"/>
          </rPr>
          <t>01-10-25
REC-17951</t>
        </r>
      </text>
    </comment>
    <comment ref="M196" authorId="1" shapeId="0" xr:uid="{020E284E-828A-4F63-B749-18FCD32A3676}">
      <text>
        <r>
          <rPr>
            <sz val="11"/>
            <color theme="1"/>
            <rFont val="Calibri"/>
            <family val="2"/>
            <scheme val="minor"/>
          </rPr>
          <t>01-11-25
REC-18146</t>
        </r>
      </text>
    </comment>
    <comment ref="N196" authorId="1" shapeId="0" xr:uid="{5599F772-2160-49D0-B621-69E04FCF8C53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O196" authorId="1" shapeId="0" xr:uid="{F92AECD4-5A9A-49DD-B4B4-25F65DFB9ED4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D197" authorId="0" shapeId="0" xr:uid="{12F186F2-9F79-4107-8A23-83A5EA53F78D}">
      <text>
        <r>
          <rPr>
            <b/>
            <sz val="9"/>
            <color indexed="81"/>
            <rFont val="Tahoma"/>
            <family val="2"/>
          </rPr>
          <t>07-MAR-2025
REC-16873</t>
        </r>
      </text>
    </comment>
    <comment ref="E197" authorId="0" shapeId="0" xr:uid="{D4E7F9B5-AC42-4CE0-97E6-61CA5DB131AE}">
      <text>
        <r>
          <rPr>
            <b/>
            <sz val="9"/>
            <color indexed="81"/>
            <rFont val="Tahoma"/>
            <charset val="1"/>
          </rPr>
          <t>16-ABR-2025
REC-17150</t>
        </r>
      </text>
    </comment>
    <comment ref="F197" authorId="0" shapeId="0" xr:uid="{ED53190F-9554-4DB3-B2E6-6B138EA836A7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G197" authorId="0" shapeId="0" xr:uid="{70F0918C-C4CE-4E5E-A8C7-D479FE6844D4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H197" authorId="0" shapeId="0" xr:uid="{60DEFE12-7BBA-4519-B10F-6AF30B051BBF}">
      <text>
        <r>
          <rPr>
            <sz val="11"/>
            <color theme="1"/>
            <rFont val="Calibri"/>
            <family val="2"/>
            <scheme val="minor"/>
          </rPr>
          <t>07-MAR-2025
REC-16873
5.00
02/09/25
REC-17818  $15</t>
        </r>
      </text>
    </comment>
    <comment ref="I197" authorId="1" shapeId="0" xr:uid="{47F90E6B-37EA-4931-9837-357513B10666}">
      <text>
        <r>
          <rPr>
            <sz val="11"/>
            <color theme="1"/>
            <rFont val="Calibri"/>
            <family val="2"/>
            <scheme val="minor"/>
          </rPr>
          <t>01-11-25
REC-18143</t>
        </r>
      </text>
    </comment>
    <comment ref="J197" authorId="1" shapeId="0" xr:uid="{3A23A18B-FB11-4BAA-8E85-3C771B9698C7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K197" authorId="1" shapeId="0" xr:uid="{A639472E-A1CD-47DA-89E6-977082CB4ACF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D198" authorId="0" shapeId="0" xr:uid="{52807BF4-2586-49FB-A3C9-3DD802654601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E198" authorId="0" shapeId="0" xr:uid="{14929D18-759D-4176-B68C-82B21BED110F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F198" authorId="0" shapeId="0" xr:uid="{8186BA85-6F69-4444-80A2-C227D86871E1}">
      <text>
        <r>
          <rPr>
            <b/>
            <sz val="9"/>
            <color indexed="81"/>
            <rFont val="Tahoma"/>
            <charset val="1"/>
          </rPr>
          <t>16-MAR-2025
REC-16960</t>
        </r>
      </text>
    </comment>
    <comment ref="G198" authorId="0" shapeId="0" xr:uid="{81C16471-5A5D-4187-AEDC-9765B6F63286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H198" authorId="0" shapeId="0" xr:uid="{03DD18CC-87A0-4491-BC82-A1E5C6604EE3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I198" authorId="1" shapeId="0" xr:uid="{467C4FB8-439C-4B25-9DF0-53CB591E651E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J198" authorId="1" shapeId="0" xr:uid="{BCE84F9F-361C-4958-AC28-FF744C5C29DA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K198" authorId="1" shapeId="0" xr:uid="{D403E885-88B1-4CE9-A403-8D574A9FABA1}">
      <text>
        <r>
          <rPr>
            <sz val="11"/>
            <color theme="1"/>
            <rFont val="Calibri"/>
            <family val="2"/>
            <scheme val="minor"/>
          </rPr>
          <t>16-09-25
REC-17897</t>
        </r>
      </text>
    </comment>
    <comment ref="L198" authorId="1" shapeId="0" xr:uid="{D878D35F-CE34-4DBE-A4F0-4E0C32EAE564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M198" authorId="1" shapeId="0" xr:uid="{4EAEAE32-BCCB-4C8B-8968-CFC34FB6A05D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N198" authorId="1" shapeId="0" xr:uid="{E147AB04-69B8-4865-8257-2FA4CBE6996F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O198" authorId="1" shapeId="0" xr:uid="{7753FB67-A97B-461B-82D0-F5CDB08F2D5E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E199" authorId="0" shapeId="0" xr:uid="{26C28A08-0AD1-430B-9646-B8AF01D916DA}">
      <text>
        <r>
          <rPr>
            <b/>
            <sz val="9"/>
            <color indexed="81"/>
            <rFont val="Tahoma"/>
            <family val="2"/>
          </rPr>
          <t>15-feb-2025
REC-16754</t>
        </r>
      </text>
    </comment>
    <comment ref="F199" authorId="0" shapeId="0" xr:uid="{36C83FD8-724B-439C-A017-E6FEAD0EE58D}">
      <text>
        <r>
          <rPr>
            <b/>
            <sz val="9"/>
            <color indexed="81"/>
            <rFont val="Tahoma"/>
            <family val="2"/>
          </rPr>
          <t>03-MAR-2025
REC-16841</t>
        </r>
      </text>
    </comment>
    <comment ref="G199" authorId="0" shapeId="0" xr:uid="{CFB62C6E-8690-4380-A37D-234AB7235096}">
      <text>
        <r>
          <rPr>
            <b/>
            <sz val="9"/>
            <color indexed="81"/>
            <rFont val="Tahoma"/>
            <charset val="1"/>
          </rPr>
          <t>01-ABRL-2025
REC-17059</t>
        </r>
      </text>
    </comment>
    <comment ref="H199" authorId="0" shapeId="0" xr:uid="{21C81C32-EA12-4BA7-8ABF-BDB8DD36FAC5}">
      <text>
        <r>
          <rPr>
            <b/>
            <sz val="9"/>
            <color indexed="81"/>
            <rFont val="Tahoma"/>
            <charset val="1"/>
          </rPr>
          <t>02-MAY-2025
REC-17221</t>
        </r>
      </text>
    </comment>
    <comment ref="I199" authorId="0" shapeId="0" xr:uid="{3F45F023-DDFF-4E19-B259-31AB0BDA7ABD}">
      <text>
        <r>
          <rPr>
            <b/>
            <sz val="9"/>
            <color indexed="81"/>
            <rFont val="Tahoma"/>
            <charset val="1"/>
          </rPr>
          <t>03-jun-25
REC-17387</t>
        </r>
      </text>
    </comment>
    <comment ref="J199" authorId="1" shapeId="0" xr:uid="{144413A9-0A2E-4587-BBE3-157824A6BEBF}">
      <text>
        <r>
          <rPr>
            <sz val="11"/>
            <color theme="1"/>
            <rFont val="Calibri"/>
            <family val="2"/>
            <scheme val="minor"/>
          </rPr>
          <t>19-JUL-25
REC-17595</t>
        </r>
      </text>
    </comment>
    <comment ref="K199" authorId="1" shapeId="0" xr:uid="{67309995-50BD-4EED-99DB-D059C216FF6B}">
      <text>
        <r>
          <rPr>
            <sz val="11"/>
            <color theme="1"/>
            <rFont val="Calibri"/>
            <family val="2"/>
            <scheme val="minor"/>
          </rPr>
          <t>01-AGO-25
REC-17665</t>
        </r>
      </text>
    </comment>
    <comment ref="L199" authorId="1" shapeId="0" xr:uid="{88176062-3A8B-4951-BE8D-F108AFBB4EFB}">
      <text>
        <r>
          <rPr>
            <sz val="11"/>
            <color theme="1"/>
            <rFont val="Calibri"/>
            <family val="2"/>
            <scheme val="minor"/>
          </rPr>
          <t>03-09-25
REC-17823</t>
        </r>
      </text>
    </comment>
    <comment ref="M199" authorId="1" shapeId="0" xr:uid="{5B97F6DA-C7BA-43DB-812D-65B2CAAC64F4}">
      <text>
        <r>
          <rPr>
            <sz val="11"/>
            <color theme="1"/>
            <rFont val="Calibri"/>
            <family val="2"/>
            <scheme val="minor"/>
          </rPr>
          <t>11/10/25
REC-17991</t>
        </r>
      </text>
    </comment>
    <comment ref="N199" authorId="1" shapeId="0" xr:uid="{6206121E-CE19-482F-BD67-E43D1A6D6BF5}">
      <text>
        <r>
          <rPr>
            <sz val="11"/>
            <color theme="1"/>
            <rFont val="Calibri"/>
            <family val="2"/>
            <scheme val="minor"/>
          </rPr>
          <t>10-11-25
REC-18101</t>
        </r>
      </text>
    </comment>
    <comment ref="O199" authorId="1" shapeId="0" xr:uid="{DF82FCCB-AF88-45CA-A5C0-8B0B8F74D067}">
      <text>
        <r>
          <rPr>
            <sz val="11"/>
            <color theme="1"/>
            <rFont val="Calibri"/>
            <family val="2"/>
            <scheme val="minor"/>
          </rPr>
          <t>06-12-25
REC-18265</t>
        </r>
      </text>
    </comment>
    <comment ref="D200" authorId="0" shapeId="0" xr:uid="{77F0F739-97AA-4191-9A80-D378ABDAAEEE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E200" authorId="0" shapeId="0" xr:uid="{719F0E55-D431-496A-8E22-58C3B374616B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F200" authorId="0" shapeId="0" xr:uid="{6FAEEEE8-2920-41F3-8BE8-9EAA36486396}">
      <text>
        <r>
          <rPr>
            <b/>
            <sz val="9"/>
            <color indexed="81"/>
            <rFont val="Tahoma"/>
            <family val="2"/>
          </rPr>
          <t>08-MAR-25
REC-16877</t>
        </r>
      </text>
    </comment>
    <comment ref="G200" authorId="0" shapeId="0" xr:uid="{FE7BADFC-29AD-4C57-A808-8631DF77C1F7}">
      <text>
        <r>
          <rPr>
            <b/>
            <sz val="9"/>
            <color indexed="81"/>
            <rFont val="Tahoma"/>
            <charset val="1"/>
          </rPr>
          <t>10-ABR-2025
REC-17107</t>
        </r>
      </text>
    </comment>
    <comment ref="H200" authorId="0" shapeId="0" xr:uid="{F77746EC-33DA-4933-B528-64271427CC72}">
      <text>
        <r>
          <rPr>
            <b/>
            <sz val="9"/>
            <color indexed="81"/>
            <rFont val="Tahoma"/>
            <family val="2"/>
          </rPr>
          <t>9-MAY-2025
REC-17281</t>
        </r>
      </text>
    </comment>
    <comment ref="I200" authorId="1" shapeId="0" xr:uid="{760F2F2F-6417-4416-93AA-44007B9C5740}">
      <text>
        <r>
          <rPr>
            <sz val="11"/>
            <color theme="1"/>
            <rFont val="Calibri"/>
            <family val="2"/>
            <scheme val="minor"/>
          </rPr>
          <t>28-JUN-25
REC-17482</t>
        </r>
      </text>
    </comment>
    <comment ref="J200" authorId="1" shapeId="0" xr:uid="{A53B6F24-D6B6-49B7-983B-45D14E6C805E}">
      <text>
        <r>
          <rPr>
            <sz val="11"/>
            <color theme="1"/>
            <rFont val="Calibri"/>
            <family val="2"/>
            <scheme val="minor"/>
          </rPr>
          <t>30-JUL-2025
REC-17633</t>
        </r>
      </text>
    </comment>
    <comment ref="K200" authorId="1" shapeId="0" xr:uid="{25F279B2-FDF1-4AF9-B78C-9408977390C4}">
      <text>
        <r>
          <rPr>
            <sz val="11"/>
            <color theme="1"/>
            <rFont val="Calibri"/>
            <family val="2"/>
            <scheme val="minor"/>
          </rPr>
          <t>19/08/25
REC-17757</t>
        </r>
      </text>
    </comment>
    <comment ref="L200" authorId="1" shapeId="0" xr:uid="{4F47B7C4-0684-465D-A93C-85CCC28D8BD3}">
      <text>
        <r>
          <rPr>
            <sz val="11"/>
            <color theme="1"/>
            <rFont val="Calibri"/>
            <family val="2"/>
            <scheme val="minor"/>
          </rPr>
          <t>12-09-25
REC-17859</t>
        </r>
      </text>
    </comment>
    <comment ref="M200" authorId="1" shapeId="0" xr:uid="{4EF47FF1-BC9D-40B8-BED0-CF10650F36F9}">
      <text>
        <r>
          <rPr>
            <sz val="11"/>
            <color theme="1"/>
            <rFont val="Calibri"/>
            <family val="2"/>
            <scheme val="minor"/>
          </rPr>
          <t xml:space="preserve">15/10/25
REC-18002
</t>
        </r>
      </text>
    </comment>
    <comment ref="N200" authorId="1" shapeId="0" xr:uid="{188680F1-3D68-4F4B-8999-738F41D0805A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O200" authorId="1" shapeId="0" xr:uid="{13FC746F-8046-40D6-BC5A-2503F013EE14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D201" authorId="1" shapeId="0" xr:uid="{9776739C-2C49-42BC-8EEE-6FD2A7F7F5F6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E201" authorId="1" shapeId="0" xr:uid="{102A46BA-C786-4CF1-AC75-14430458906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F201" authorId="1" shapeId="0" xr:uid="{7A7240F0-4EB7-44DC-9504-66C92A24CDA4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G201" authorId="1" shapeId="0" xr:uid="{F9C58368-C7AB-4DA9-BD04-C5FD34D226E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H201" authorId="1" shapeId="0" xr:uid="{A3CEE2A0-6AD2-4B19-AA14-5C6ED5B71B73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I201" authorId="1" shapeId="0" xr:uid="{5A2B3BDD-69F3-46D0-90BB-9617BDC0AEC6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J201" authorId="1" shapeId="0" xr:uid="{54C51512-56CD-4AC3-B0E4-BF9A4FC21044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K201" authorId="1" shapeId="0" xr:uid="{63F5CE95-EAA9-40EA-B60A-C5BC1AE6FD83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L201" authorId="1" shapeId="0" xr:uid="{466DF145-706C-4DC5-8047-CAE30E677CE1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M201" authorId="1" shapeId="0" xr:uid="{A6AC6C31-A362-4A4F-8A3F-0601E1431784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N201" authorId="1" shapeId="0" xr:uid="{129D296E-6519-45E3-86BA-7C778BDA3923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O201" authorId="1" shapeId="0" xr:uid="{6B1DB01F-D7DA-4CEA-B5F9-DE01FB155B51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D202" authorId="0" shapeId="0" xr:uid="{09458F0D-6C36-4B46-A759-0B48C8B168F0}">
      <text>
        <r>
          <rPr>
            <b/>
            <sz val="9"/>
            <color indexed="81"/>
            <rFont val="Tahoma"/>
            <family val="2"/>
          </rPr>
          <t>22-FEB-25
REC-16789</t>
        </r>
      </text>
    </comment>
    <comment ref="E202" authorId="0" shapeId="0" xr:uid="{2D6982A0-61F8-4799-BBA7-0FFCA436DC1C}">
      <text>
        <r>
          <rPr>
            <b/>
            <sz val="9"/>
            <color indexed="81"/>
            <rFont val="Tahoma"/>
            <family val="2"/>
          </rPr>
          <t>05-MAR-2025
REC-16848</t>
        </r>
      </text>
    </comment>
    <comment ref="F202" authorId="0" shapeId="0" xr:uid="{59797411-AED2-4F49-85CF-8F977AF94DCC}">
      <text>
        <r>
          <rPr>
            <b/>
            <sz val="9"/>
            <color indexed="81"/>
            <rFont val="Tahoma"/>
            <family val="2"/>
          </rPr>
          <t>05-MAR-25
REC-16851</t>
        </r>
      </text>
    </comment>
    <comment ref="G202" authorId="0" shapeId="0" xr:uid="{CC089843-995C-4418-B62C-43D6BF8056E1}">
      <text>
        <r>
          <rPr>
            <b/>
            <sz val="9"/>
            <color indexed="81"/>
            <rFont val="Tahoma"/>
            <charset val="1"/>
          </rPr>
          <t>27-MAR-2025
REC-17019</t>
        </r>
      </text>
    </comment>
    <comment ref="H202" authorId="0" shapeId="0" xr:uid="{9E307035-F802-43A3-8557-2B6503C760AA}">
      <text>
        <r>
          <rPr>
            <b/>
            <sz val="9"/>
            <color indexed="81"/>
            <rFont val="Tahoma"/>
            <charset val="1"/>
          </rPr>
          <t>26-ABR-2025
REC-17188</t>
        </r>
      </text>
    </comment>
    <comment ref="I202" authorId="0" shapeId="0" xr:uid="{8A704C09-A749-44DF-B3E0-84F492F76DF8}">
      <text>
        <r>
          <rPr>
            <b/>
            <sz val="9"/>
            <color indexed="81"/>
            <rFont val="Tahoma"/>
            <family val="2"/>
          </rPr>
          <t>29-MAY-2025
REC-17358</t>
        </r>
      </text>
    </comment>
    <comment ref="J202" authorId="1" shapeId="0" xr:uid="{B5DE16E2-92A4-4BC4-914A-3578B4AC5B7F}">
      <text>
        <r>
          <rPr>
            <sz val="11"/>
            <color theme="1"/>
            <rFont val="Calibri"/>
            <family val="2"/>
            <scheme val="minor"/>
          </rPr>
          <t>27-06-25
REC-17481</t>
        </r>
      </text>
    </comment>
    <comment ref="K202" authorId="1" shapeId="0" xr:uid="{6133A211-44C7-4E60-8992-9DBC4159CA2A}">
      <text>
        <r>
          <rPr>
            <sz val="11"/>
            <color theme="1"/>
            <rFont val="Calibri"/>
            <family val="2"/>
            <scheme val="minor"/>
          </rPr>
          <t>29/JUL/25
REC-17624</t>
        </r>
      </text>
    </comment>
    <comment ref="L202" authorId="1" shapeId="0" xr:uid="{71364AFA-5DD3-4961-84CE-BA90286919F3}">
      <text>
        <r>
          <rPr>
            <sz val="11"/>
            <color theme="1"/>
            <rFont val="Calibri"/>
            <family val="2"/>
            <scheme val="minor"/>
          </rPr>
          <t>29-AGO-25
REC-17786</t>
        </r>
      </text>
    </comment>
    <comment ref="M202" authorId="1" shapeId="0" xr:uid="{1AF744BC-64E2-4704-A96D-B5775FA4227C}">
      <text>
        <r>
          <rPr>
            <sz val="11"/>
            <color theme="1"/>
            <rFont val="Calibri"/>
            <family val="2"/>
            <scheme val="minor"/>
          </rPr>
          <t>29/09/25
REC-17934</t>
        </r>
      </text>
    </comment>
    <comment ref="N202" authorId="1" shapeId="0" xr:uid="{D2603CE6-E43E-46AA-AD6C-81D70BF71138}">
      <text>
        <r>
          <rPr>
            <sz val="11"/>
            <color theme="1"/>
            <rFont val="Calibri"/>
            <family val="2"/>
            <scheme val="minor"/>
          </rPr>
          <t>29-10-25
REC-18054</t>
        </r>
      </text>
    </comment>
    <comment ref="O202" authorId="1" shapeId="0" xr:uid="{4B4CDB3D-086D-4A45-BAED-A1CCBB32721B}">
      <text>
        <r>
          <rPr>
            <sz val="11"/>
            <color theme="1"/>
            <rFont val="Calibri"/>
            <family val="2"/>
            <scheme val="minor"/>
          </rPr>
          <t>28-11-25
REC-18203</t>
        </r>
      </text>
    </comment>
    <comment ref="P202" authorId="1" shapeId="0" xr:uid="{A8465DE5-DE0F-4DA4-9927-AE99AFFD78B3}">
      <text>
        <r>
          <rPr>
            <sz val="11"/>
            <color theme="1"/>
            <rFont val="Calibri"/>
            <family val="2"/>
            <scheme val="minor"/>
          </rPr>
          <t>29-12-25
REC-18346</t>
        </r>
      </text>
    </comment>
    <comment ref="D203" authorId="0" shapeId="0" xr:uid="{50421D81-A433-4CD1-8B96-675CD57BA875}">
      <text>
        <r>
          <rPr>
            <b/>
            <sz val="9"/>
            <color indexed="81"/>
            <rFont val="Tahoma"/>
            <family val="2"/>
          </rPr>
          <t>08-feb-25
REC-16731</t>
        </r>
      </text>
    </comment>
    <comment ref="E203" authorId="0" shapeId="0" xr:uid="{EE54C3E9-7374-4A2F-9FDE-BEAA6F6402FB}">
      <text>
        <r>
          <rPr>
            <b/>
            <sz val="9"/>
            <color indexed="81"/>
            <rFont val="Tahoma"/>
            <family val="2"/>
          </rPr>
          <t>28-FEB-25
REC-16816</t>
        </r>
      </text>
    </comment>
    <comment ref="F203" authorId="0" shapeId="0" xr:uid="{28B847A1-5DC3-4DEE-8AC4-903C7F2D3A63}">
      <text>
        <r>
          <rPr>
            <b/>
            <sz val="9"/>
            <color indexed="81"/>
            <rFont val="Tahoma"/>
            <charset val="1"/>
          </rPr>
          <t>29-MAR-2025
REC-17037</t>
        </r>
      </text>
    </comment>
    <comment ref="G203" authorId="0" shapeId="0" xr:uid="{38356297-01FA-4C69-AC93-7CC338672A18}">
      <text>
        <r>
          <rPr>
            <b/>
            <sz val="9"/>
            <color indexed="81"/>
            <rFont val="Tahoma"/>
            <charset val="1"/>
          </rPr>
          <t>30-ABR-2025
REC-17208</t>
        </r>
      </text>
    </comment>
    <comment ref="H203" authorId="0" shapeId="0" xr:uid="{7B602F48-8EC4-4C0C-894F-A2D255C79B62}">
      <text>
        <r>
          <rPr>
            <b/>
            <sz val="9"/>
            <color indexed="81"/>
            <rFont val="Tahoma"/>
            <family val="2"/>
          </rPr>
          <t>29-MAY-25
REC-17356</t>
        </r>
      </text>
    </comment>
    <comment ref="I203" authorId="1" shapeId="0" xr:uid="{D807D9F2-0AEE-4E51-8DE3-81CF137E5A34}">
      <text>
        <r>
          <rPr>
            <sz val="11"/>
            <color theme="1"/>
            <rFont val="Calibri"/>
            <family val="2"/>
            <scheme val="minor"/>
          </rPr>
          <t>14-JUN-2025
REC-17443</t>
        </r>
      </text>
    </comment>
    <comment ref="J203" authorId="1" shapeId="0" xr:uid="{B950D5F4-74F9-455D-BE51-4BD63D1EA061}">
      <text>
        <r>
          <rPr>
            <sz val="11"/>
            <color theme="1"/>
            <rFont val="Calibri"/>
            <family val="2"/>
            <scheme val="minor"/>
          </rPr>
          <t>15-JUL-25
REC-17573</t>
        </r>
      </text>
    </comment>
    <comment ref="K203" authorId="1" shapeId="0" xr:uid="{9AFA7307-7712-474D-AA56-73C26CDE9695}">
      <text>
        <r>
          <rPr>
            <sz val="11"/>
            <color theme="1"/>
            <rFont val="Calibri"/>
            <family val="2"/>
            <scheme val="minor"/>
          </rPr>
          <t>14-08-25
REC-17717</t>
        </r>
      </text>
    </comment>
    <comment ref="L203" authorId="1" shapeId="0" xr:uid="{9C510E31-1B43-4E26-BD7E-316C2BE01C3D}">
      <text>
        <r>
          <rPr>
            <sz val="11"/>
            <color theme="1"/>
            <rFont val="Calibri"/>
            <family val="2"/>
            <scheme val="minor"/>
          </rPr>
          <t>15/09/25
REC-17879</t>
        </r>
      </text>
    </comment>
    <comment ref="M203" authorId="1" shapeId="0" xr:uid="{8ABFFE58-AA02-4F20-A7B8-3EE3DE027647}">
      <text>
        <r>
          <rPr>
            <sz val="11"/>
            <color theme="1"/>
            <rFont val="Calibri"/>
            <family val="2"/>
            <scheme val="minor"/>
          </rPr>
          <t>13/10/25
REC-17994</t>
        </r>
      </text>
    </comment>
    <comment ref="N203" authorId="1" shapeId="0" xr:uid="{C1ADB4D2-E372-482F-8F71-C4DC2B4B81CD}">
      <text>
        <r>
          <rPr>
            <sz val="11"/>
            <color theme="1"/>
            <rFont val="Calibri"/>
            <family val="2"/>
            <scheme val="minor"/>
          </rPr>
          <t>14-11-25
REC-18121</t>
        </r>
      </text>
    </comment>
    <comment ref="O203" authorId="1" shapeId="0" xr:uid="{04B618D1-3104-46DF-8459-F444246454C6}">
      <text>
        <r>
          <rPr>
            <sz val="11"/>
            <color theme="1"/>
            <rFont val="Calibri"/>
            <family val="2"/>
            <scheme val="minor"/>
          </rPr>
          <t>12-12-25
REC-18278</t>
        </r>
      </text>
    </comment>
    <comment ref="D204" authorId="0" shapeId="0" xr:uid="{9BB4C879-E4D7-40F1-BC39-586A85BF11B2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E204" authorId="0" shapeId="0" xr:uid="{13EA7118-A207-4D28-AF16-EADF7B2B8435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F204" authorId="0" shapeId="0" xr:uid="{71EA8C32-9EDD-4AD4-8F9B-19C334FB71A6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G204" authorId="0" shapeId="0" xr:uid="{87BD8788-3CEC-47DC-B46D-FC4E2EDB4348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H204" authorId="0" shapeId="0" xr:uid="{BED4D67A-5A90-44D7-85EA-C8DE6855D894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I204" authorId="1" shapeId="0" xr:uid="{F7781D99-2C8A-466D-865B-984DD60D8E95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J204" authorId="1" shapeId="0" xr:uid="{DA11B6BB-29D7-4E55-B54A-03833BF752AB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K204" authorId="1" shapeId="0" xr:uid="{70E3134F-0DA4-437C-864E-C573D6810284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L204" authorId="1" shapeId="0" xr:uid="{8170096C-731F-4972-8D26-772E906A63E9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M204" authorId="1" shapeId="0" xr:uid="{6A86BCD3-A3A5-4EC3-8816-4B4663259A24}">
      <text>
        <r>
          <rPr>
            <sz val="11"/>
            <color theme="1"/>
            <rFont val="Calibri"/>
            <family val="2"/>
            <scheme val="minor"/>
          </rPr>
          <t>15-09-25
REC-17880</t>
        </r>
      </text>
    </comment>
    <comment ref="N204" authorId="1" shapeId="0" xr:uid="{71FA3A67-788F-46E3-AC1A-B2729FA7A60F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O204" authorId="1" shapeId="0" xr:uid="{261F0E16-A90C-4044-9924-59630CF253A7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E205" authorId="0" shapeId="0" xr:uid="{F6BD3498-1CC7-467E-B257-0E9DFAD1A97F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F205" authorId="0" shapeId="0" xr:uid="{9A2CBFA3-68EB-4C4B-9914-08495759A439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G205" authorId="0" shapeId="0" xr:uid="{7553989B-185E-47AE-9910-B419D8E09D2F}">
      <text>
        <r>
          <rPr>
            <b/>
            <sz val="9"/>
            <color indexed="81"/>
            <rFont val="Tahoma"/>
            <charset val="1"/>
          </rPr>
          <t>17-ABR-2025
REC-17159</t>
        </r>
      </text>
    </comment>
    <comment ref="H205" authorId="0" shapeId="0" xr:uid="{28E569E5-5B32-4753-B3AA-9B144960B525}">
      <text>
        <r>
          <rPr>
            <b/>
            <sz val="9"/>
            <color indexed="81"/>
            <rFont val="Tahoma"/>
            <family val="2"/>
          </rPr>
          <t>14-MAY-2025
REC-17299</t>
        </r>
      </text>
    </comment>
    <comment ref="I205" authorId="1" shapeId="0" xr:uid="{21AA1A56-0D59-4DE3-B99F-4620B1CEE582}">
      <text>
        <r>
          <rPr>
            <sz val="11"/>
            <color theme="1"/>
            <rFont val="Calibri"/>
            <family val="2"/>
            <scheme val="minor"/>
          </rPr>
          <t>11/JUN/25
REC-17422</t>
        </r>
      </text>
    </comment>
    <comment ref="J205" authorId="1" shapeId="0" xr:uid="{0EB90020-F390-4524-991B-372F9CCDAE44}">
      <text>
        <r>
          <rPr>
            <sz val="11"/>
            <color theme="1"/>
            <rFont val="Calibri"/>
            <family val="2"/>
            <scheme val="minor"/>
          </rPr>
          <t>15/JUL/25
REC-17575</t>
        </r>
      </text>
    </comment>
    <comment ref="K205" authorId="1" shapeId="0" xr:uid="{184AC770-B6B7-448C-B074-23D10D9B6D25}">
      <text>
        <r>
          <rPr>
            <sz val="11"/>
            <color theme="1"/>
            <rFont val="Calibri"/>
            <family val="2"/>
            <scheme val="minor"/>
          </rPr>
          <t>16/08/25
REC-17737</t>
        </r>
      </text>
    </comment>
    <comment ref="L205" authorId="1" shapeId="0" xr:uid="{A2BD552B-AAB0-4F52-B562-91398E98519A}">
      <text>
        <r>
          <rPr>
            <sz val="11"/>
            <color theme="1"/>
            <rFont val="Calibri"/>
            <family val="2"/>
            <scheme val="minor"/>
          </rPr>
          <t>16-09-25
REC-17900</t>
        </r>
      </text>
    </comment>
    <comment ref="M205" authorId="1" shapeId="0" xr:uid="{273F393D-69A0-4EC2-A1D4-AD9150FE90BC}">
      <text>
        <r>
          <rPr>
            <sz val="11"/>
            <color theme="1"/>
            <rFont val="Calibri"/>
            <family val="2"/>
            <scheme val="minor"/>
          </rPr>
          <t>16/10/25
REC-18017</t>
        </r>
      </text>
    </comment>
    <comment ref="N205" authorId="1" shapeId="0" xr:uid="{9A00449D-23E6-4878-AC71-0A868A978CD6}">
      <text>
        <r>
          <rPr>
            <sz val="11"/>
            <color theme="1"/>
            <rFont val="Calibri"/>
            <family val="2"/>
            <scheme val="minor"/>
          </rPr>
          <t>14-11-25
REC-18125</t>
        </r>
      </text>
    </comment>
    <comment ref="O205" authorId="1" shapeId="0" xr:uid="{FBB3FA13-2FB9-47B3-9972-A578E3BDFA96}">
      <text>
        <r>
          <rPr>
            <sz val="11"/>
            <color theme="1"/>
            <rFont val="Calibri"/>
            <family val="2"/>
            <scheme val="minor"/>
          </rPr>
          <t>15/12/25
REC-18296</t>
        </r>
      </text>
    </comment>
    <comment ref="D206" authorId="0" shapeId="0" xr:uid="{FCCFEA0B-2DD9-430A-B2D0-72A66131BF4E}">
      <text>
        <r>
          <rPr>
            <b/>
            <sz val="9"/>
            <color indexed="81"/>
            <rFont val="Tahoma"/>
            <family val="2"/>
          </rPr>
          <t>16-feb-2025
REC-16760</t>
        </r>
      </text>
    </comment>
    <comment ref="E206" authorId="0" shapeId="0" xr:uid="{E0193686-AA69-417A-9A72-71C7A167CFF6}">
      <text>
        <r>
          <rPr>
            <b/>
            <sz val="9"/>
            <color indexed="81"/>
            <rFont val="Tahoma"/>
            <family val="2"/>
          </rPr>
          <t>02-MAR-25
REC-16831</t>
        </r>
      </text>
    </comment>
    <comment ref="F206" authorId="0" shapeId="0" xr:uid="{9F206E59-9F41-4091-BDA8-AB0C9E727199}">
      <text>
        <r>
          <rPr>
            <b/>
            <sz val="9"/>
            <color indexed="81"/>
            <rFont val="Tahoma"/>
            <charset val="1"/>
          </rPr>
          <t>31-MAR-2025
REC-17054</t>
        </r>
      </text>
    </comment>
    <comment ref="G206" authorId="0" shapeId="0" xr:uid="{EF73CC33-4A8D-4BB0-9A5B-2BE311AC24A3}">
      <text>
        <r>
          <rPr>
            <b/>
            <sz val="9"/>
            <color indexed="81"/>
            <rFont val="Tahoma"/>
            <charset val="1"/>
          </rPr>
          <t>30-ABR-2025
REC-17213</t>
        </r>
      </text>
    </comment>
    <comment ref="H206" authorId="0" shapeId="0" xr:uid="{0A846BE3-58E4-460A-BA06-8ECCEA8FEF44}">
      <text>
        <r>
          <rPr>
            <b/>
            <sz val="9"/>
            <color indexed="81"/>
            <rFont val="Tahoma"/>
            <family val="2"/>
          </rPr>
          <t>05-06-2025
REC-17400</t>
        </r>
      </text>
    </comment>
    <comment ref="I206" authorId="1" shapeId="0" xr:uid="{57549F96-0653-4A22-97D2-701394B539C7}">
      <text>
        <r>
          <rPr>
            <sz val="11"/>
            <color theme="1"/>
            <rFont val="Calibri"/>
            <family val="2"/>
            <scheme val="minor"/>
          </rPr>
          <t>01-JUL-25
REC-17511</t>
        </r>
      </text>
    </comment>
    <comment ref="J206" authorId="1" shapeId="0" xr:uid="{4AB021E1-E525-4DFE-B204-25CA52058C08}">
      <text>
        <r>
          <rPr>
            <sz val="11"/>
            <color theme="1"/>
            <rFont val="Calibri"/>
            <family val="2"/>
            <scheme val="minor"/>
          </rPr>
          <t>01/AGO/25
REC-17640</t>
        </r>
      </text>
    </comment>
    <comment ref="K206" authorId="1" shapeId="0" xr:uid="{5AC93323-DE30-4096-A2A4-AE70B626D1CA}">
      <text>
        <r>
          <rPr>
            <sz val="11"/>
            <color theme="1"/>
            <rFont val="Calibri"/>
            <family val="2"/>
            <scheme val="minor"/>
          </rPr>
          <t>01-SEP-25
REC-17795</t>
        </r>
      </text>
    </comment>
    <comment ref="L206" authorId="1" shapeId="0" xr:uid="{363F52FB-11B4-44FB-86E0-578651751B1B}">
      <text>
        <r>
          <rPr>
            <sz val="11"/>
            <color theme="1"/>
            <rFont val="Calibri"/>
            <family val="2"/>
            <scheme val="minor"/>
          </rPr>
          <t>04-10-25
REC-17969</t>
        </r>
      </text>
    </comment>
    <comment ref="M206" authorId="1" shapeId="0" xr:uid="{5F27A345-C4E0-40AF-BA09-CEEAE8730BCD}">
      <text>
        <r>
          <rPr>
            <sz val="11"/>
            <color theme="1"/>
            <rFont val="Calibri"/>
            <family val="2"/>
            <scheme val="minor"/>
          </rPr>
          <t>02-11-25
REC-18149</t>
        </r>
      </text>
    </comment>
    <comment ref="N206" authorId="1" shapeId="0" xr:uid="{521D8435-BE7A-426D-90B3-9E91B5BE769F}">
      <text>
        <r>
          <rPr>
            <sz val="11"/>
            <color theme="1"/>
            <rFont val="Calibri"/>
            <family val="2"/>
            <scheme val="minor"/>
          </rPr>
          <t>29-11-25
REC-18207</t>
        </r>
      </text>
    </comment>
    <comment ref="D207" authorId="0" shapeId="0" xr:uid="{E0B78844-791C-43F4-916E-771D1F70A37C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E207" authorId="0" shapeId="0" xr:uid="{F27830D2-2494-4832-962E-1B649D6396DE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F207" authorId="0" shapeId="0" xr:uid="{10AA64DE-3A65-4D22-A226-3D99AF76B870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G207" authorId="0" shapeId="0" xr:uid="{85F7150E-CB4B-4F68-906C-FA1F28299298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H207" authorId="0" shapeId="0" xr:uid="{17BA760A-CF98-4E62-B624-8BE0B3B07464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I207" authorId="0" shapeId="0" xr:uid="{4DEE42B2-5B85-4B1B-B786-5FAC48ECE7D3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J207" authorId="1" shapeId="0" xr:uid="{F0479308-CA8A-430C-B7E9-943C04CE8F7A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K207" authorId="1" shapeId="0" xr:uid="{8DE8BF4D-E331-41C7-9AA9-7C3FFA0EBDCD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L207" authorId="1" shapeId="0" xr:uid="{45139343-D914-4736-B78E-01D4C7BAAC71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M207" authorId="1" shapeId="0" xr:uid="{9027A2B0-D349-4189-AAAA-0DB90B697A43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N207" authorId="1" shapeId="0" xr:uid="{4E87ED47-F15E-4E75-8FEE-6485F1FF22D7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O207" authorId="1" shapeId="0" xr:uid="{15B35AEC-9EE2-49B1-9209-00F4DDAA2019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D208" authorId="0" shapeId="0" xr:uid="{021686A2-6C2A-45F4-9824-06E2E6422783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E208" authorId="0" shapeId="0" xr:uid="{0D7BA310-B5E0-4F7B-AD8C-888A6B97D083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F208" authorId="0" shapeId="0" xr:uid="{6367060B-5FB9-4EAB-B3DB-8BB618EB2BC9}">
      <text>
        <r>
          <rPr>
            <b/>
            <sz val="9"/>
            <color indexed="81"/>
            <rFont val="Tahoma"/>
            <charset val="1"/>
          </rPr>
          <t>28-MAR-2025
REC-17030</t>
        </r>
      </text>
    </comment>
    <comment ref="G208" authorId="0" shapeId="0" xr:uid="{C1425416-A268-4785-AA26-B54348E35390}">
      <text>
        <r>
          <rPr>
            <b/>
            <sz val="9"/>
            <color indexed="81"/>
            <rFont val="Tahoma"/>
            <charset val="1"/>
          </rPr>
          <t>28-ABR-2025
REC-17194</t>
        </r>
      </text>
    </comment>
    <comment ref="H208" authorId="0" shapeId="0" xr:uid="{25F73A30-4DC9-47C0-B667-E0EF77E60D88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I208" authorId="0" shapeId="0" xr:uid="{4D263C84-FB20-424A-B0D9-FF0E319BD01E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J208" authorId="1" shapeId="0" xr:uid="{E1C7070B-7DE2-4DE9-A499-241363A62B0C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K208" authorId="1" shapeId="0" xr:uid="{DBDEB651-6365-4137-A3D0-CE0A2E66E115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L208" authorId="1" shapeId="0" xr:uid="{5119FE86-969E-41BF-B358-0C93122ECDFB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M208" authorId="1" shapeId="0" xr:uid="{DA505DAD-13C2-4472-B172-C405D4B3B57C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N208" authorId="1" shapeId="0" xr:uid="{540E94A4-98F3-4D72-8FDB-55A3BB889248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O208" authorId="1" shapeId="0" xr:uid="{413B52A9-F957-4DDF-8924-1DB08A704ED8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D209" authorId="0" shapeId="0" xr:uid="{27230D15-031A-45AF-BEE2-755E144EF567}">
      <text>
        <r>
          <rPr>
            <b/>
            <sz val="9"/>
            <color indexed="81"/>
            <rFont val="Tahoma"/>
            <family val="2"/>
          </rPr>
          <t>08-feb-25
REC-16730</t>
        </r>
      </text>
    </comment>
    <comment ref="E209" authorId="0" shapeId="0" xr:uid="{B0736E2E-C93B-4647-ADD2-FF6ADD221A55}">
      <text>
        <r>
          <rPr>
            <b/>
            <sz val="9"/>
            <color indexed="81"/>
            <rFont val="Tahoma"/>
            <family val="2"/>
          </rPr>
          <t>16-feb-25
REC-16757</t>
        </r>
      </text>
    </comment>
    <comment ref="F209" authorId="0" shapeId="0" xr:uid="{09807A45-F67C-4A7F-BD9A-B18876FDE1A6}">
      <text>
        <r>
          <rPr>
            <b/>
            <sz val="9"/>
            <color indexed="81"/>
            <rFont val="Tahoma"/>
            <charset val="1"/>
          </rPr>
          <t>14-MAR-2025
REC-16928</t>
        </r>
      </text>
    </comment>
    <comment ref="G209" authorId="0" shapeId="0" xr:uid="{CA3C694D-98BB-4BF5-B17E-167A27D2DF5B}">
      <text>
        <r>
          <rPr>
            <b/>
            <sz val="9"/>
            <color indexed="81"/>
            <rFont val="Tahoma"/>
            <charset val="1"/>
          </rPr>
          <t>15-ABR-2025
REC-17135</t>
        </r>
      </text>
    </comment>
    <comment ref="H209" authorId="0" shapeId="0" xr:uid="{D1315844-27A4-4539-AA12-8C9272EA34B7}">
      <text>
        <r>
          <rPr>
            <b/>
            <sz val="9"/>
            <color indexed="81"/>
            <rFont val="Tahoma"/>
            <charset val="1"/>
          </rPr>
          <t>05-MAY-2025
REC-17256</t>
        </r>
      </text>
    </comment>
    <comment ref="I209" authorId="0" shapeId="0" xr:uid="{643F99E0-6075-4B05-A7C7-1E4580A7C886}">
      <text>
        <r>
          <rPr>
            <sz val="11"/>
            <color theme="1"/>
            <rFont val="Calibri"/>
            <family val="2"/>
            <scheme val="minor"/>
          </rPr>
          <t>12-JUN-2025
REC-17424</t>
        </r>
      </text>
    </comment>
    <comment ref="J209" authorId="1" shapeId="0" xr:uid="{999B69D0-DA4C-4F75-8D43-B710860D2431}">
      <text>
        <r>
          <rPr>
            <sz val="11"/>
            <color theme="1"/>
            <rFont val="Calibri"/>
            <family val="2"/>
            <scheme val="minor"/>
          </rPr>
          <t>06-JUL-25
REC-17539</t>
        </r>
      </text>
    </comment>
    <comment ref="K209" authorId="1" shapeId="0" xr:uid="{B29E48DA-E5CC-4929-90A0-90C378FC016E}">
      <text>
        <r>
          <rPr>
            <sz val="11"/>
            <color theme="1"/>
            <rFont val="Calibri"/>
            <family val="2"/>
            <scheme val="minor"/>
          </rPr>
          <t>30/JUL/25
REC-17625</t>
        </r>
      </text>
    </comment>
    <comment ref="L209" authorId="1" shapeId="0" xr:uid="{2356AFBA-45AF-4730-8703-2F95378A1B69}">
      <text>
        <r>
          <rPr>
            <sz val="11"/>
            <color theme="1"/>
            <rFont val="Calibri"/>
            <family val="2"/>
            <scheme val="minor"/>
          </rPr>
          <t>01-09-25
REC-17849</t>
        </r>
      </text>
    </comment>
    <comment ref="M209" authorId="1" shapeId="0" xr:uid="{02251F99-17E3-44B2-9C1B-DF4406C9EA1D}">
      <text>
        <r>
          <rPr>
            <sz val="11"/>
            <color theme="1"/>
            <rFont val="Calibri"/>
            <family val="2"/>
            <scheme val="minor"/>
          </rPr>
          <t>30/09/2025
REC-17936</t>
        </r>
      </text>
    </comment>
    <comment ref="N209" authorId="1" shapeId="0" xr:uid="{710581D2-38FC-41CB-A2AD-7BE97D9DD861}">
      <text>
        <r>
          <rPr>
            <sz val="11"/>
            <color theme="1"/>
            <rFont val="Calibri"/>
            <family val="2"/>
            <scheme val="minor"/>
          </rPr>
          <t>10-11-25
REC-18100</t>
        </r>
      </text>
    </comment>
    <comment ref="O209" authorId="1" shapeId="0" xr:uid="{822707F7-D03E-4AB0-BDFD-FF77329C08BD}">
      <text>
        <r>
          <rPr>
            <sz val="11"/>
            <color theme="1"/>
            <rFont val="Calibri"/>
            <family val="2"/>
            <scheme val="minor"/>
          </rPr>
          <t>12-12-25
REC-18273</t>
        </r>
      </text>
    </comment>
    <comment ref="E210" authorId="0" shapeId="0" xr:uid="{8CEC9BF1-FA4A-4810-A59F-831A96B2F55C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F210" authorId="0" shapeId="0" xr:uid="{8B266B92-3726-4794-934C-5C8BF3C9BD5B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G210" authorId="0" shapeId="0" xr:uid="{4996E09C-41FC-4DB0-8564-4843468F4293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H210" authorId="0" shapeId="0" xr:uid="{DBF1BCEF-2405-41A3-99EC-77FC6F06B4D0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I210" authorId="1" shapeId="0" xr:uid="{BED3028D-30C3-48D8-BAF7-29A83C5CA60B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J210" authorId="1" shapeId="0" xr:uid="{9CFA1CD4-B95F-44B0-9809-5608191E2D76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K210" authorId="1" shapeId="0" xr:uid="{2BDD9B03-3D01-45EC-9538-BA5798BCEAB7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L210" authorId="1" shapeId="0" xr:uid="{87222C61-D3ED-498C-8262-8B4C842593BF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M210" authorId="1" shapeId="0" xr:uid="{4CE142FD-0B17-45AC-8680-1DA7F3797583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N210" authorId="1" shapeId="0" xr:uid="{7AE443AA-E3E6-4267-AA64-3A4F37FE79A8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D211" authorId="1" shapeId="0" xr:uid="{A093F3F5-7D65-4412-8915-DFCE2C262980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E211" authorId="1" shapeId="0" xr:uid="{E792FD01-82B9-4B35-8DF1-A8650478AED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F211" authorId="1" shapeId="0" xr:uid="{E792B557-4076-4398-9BD4-7EEB58FD2B5A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G211" authorId="1" shapeId="0" xr:uid="{CC11D312-D8FF-4036-A27F-20514689ADF3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H211" authorId="1" shapeId="0" xr:uid="{8AF5B563-1CD2-4AFD-9066-3A7216D3BE66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I211" authorId="1" shapeId="0" xr:uid="{31B99BB7-8BC6-4C18-BDC0-97B10FFB7EE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J211" authorId="1" shapeId="0" xr:uid="{41EE8A4C-35E5-4923-8643-2D0661A44597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K211" authorId="1" shapeId="0" xr:uid="{79FD8E3A-D2D8-4749-B018-848DBA140402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L211" authorId="1" shapeId="0" xr:uid="{551E1A18-5848-4746-8B28-DFCF87602F0C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M211" authorId="1" shapeId="0" xr:uid="{E2C6DD73-4EF5-408E-A046-FF7EAC231DC6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N211" authorId="1" shapeId="0" xr:uid="{53CD967A-AD52-4C3E-BE6D-F8973F3A75FE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O211" authorId="1" shapeId="0" xr:uid="{F6B4E28B-83E0-4DA5-BFC1-12FD7A587655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D212" authorId="0" shapeId="0" xr:uid="{D887E67A-C405-4502-B905-384165ACE18C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E212" authorId="0" shapeId="0" xr:uid="{9BCEFFCD-C39A-4D88-809F-89B528148E33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F212" authorId="0" shapeId="0" xr:uid="{79ADDAE5-1C4F-4006-ACE4-9B845DB3F298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G212" authorId="0" shapeId="0" xr:uid="{6E6F7C10-392B-4213-899C-8A7D60096A73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H212" authorId="1" shapeId="0" xr:uid="{BC203E0F-A2AE-4FA0-8A54-DB851A7E3912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I212" authorId="1" shapeId="0" xr:uid="{13556928-F1D4-49BF-BDC0-F4F122D7B254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J212" authorId="1" shapeId="0" xr:uid="{D7F4D3D1-3F09-4754-AC76-F0B25A518C39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K212" authorId="1" shapeId="0" xr:uid="{F239AA25-8E3C-45AD-89E0-B03AA8BFB72D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L212" authorId="1" shapeId="0" xr:uid="{C4B0801B-552D-415A-A24A-FB6AB21819B8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D213" authorId="0" shapeId="0" xr:uid="{8C6F23C9-1F1B-4958-A7C0-27725F447305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E213" authorId="0" shapeId="0" xr:uid="{A64A92FF-7E5A-4E5B-BF81-D9500140FEDB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F213" authorId="0" shapeId="0" xr:uid="{F652487C-FCC6-4F41-9177-12C72DF51A87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G213" authorId="0" shapeId="0" xr:uid="{92F6D0BE-5C49-4965-AC9A-2237CBC02AC6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H213" authorId="1" shapeId="0" xr:uid="{BB9AB7B0-C2FF-462B-BD8A-E036F2C119F7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I213" authorId="1" shapeId="0" xr:uid="{ADAC6620-1865-4998-8B51-D8E2615FAD3A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J213" authorId="1" shapeId="0" xr:uid="{65EAF8DD-675A-4021-A29D-A92CC236DFF9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K213" authorId="1" shapeId="0" xr:uid="{4F818300-C76A-4B87-B431-3C288EB39340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L213" authorId="1" shapeId="0" xr:uid="{B66C83C7-30B2-432C-B053-5B465E5C79D3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M213" authorId="1" shapeId="0" xr:uid="{DA661656-271E-4C40-B9AF-DE2354F66393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D214" authorId="0" shapeId="0" xr:uid="{073759BF-5D42-4192-84D2-B471798CC2FA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E214" authorId="0" shapeId="0" xr:uid="{18BBF115-7080-4AE5-A7D9-F10A086D8D37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F214" authorId="0" shapeId="0" xr:uid="{0CB6D40B-6238-44D5-A364-FDB338FA894A}">
      <text>
        <r>
          <rPr>
            <b/>
            <sz val="9"/>
            <color indexed="81"/>
            <rFont val="Tahoma"/>
            <charset val="1"/>
          </rPr>
          <t>16-MAR-2025
REC-16963</t>
        </r>
      </text>
    </comment>
    <comment ref="G214" authorId="0" shapeId="0" xr:uid="{3E1B998E-C6AF-4EC8-87C9-D660038C0B63}">
      <text>
        <r>
          <rPr>
            <b/>
            <sz val="9"/>
            <color indexed="81"/>
            <rFont val="Tahoma"/>
            <charset val="1"/>
          </rPr>
          <t>15-ABR-2025
REC-17140</t>
        </r>
      </text>
    </comment>
    <comment ref="H214" authorId="0" shapeId="0" xr:uid="{1CB87658-900B-40D2-99ED-4138326E3EFE}">
      <text>
        <r>
          <rPr>
            <b/>
            <sz val="9"/>
            <color indexed="81"/>
            <rFont val="Tahoma"/>
            <family val="2"/>
          </rPr>
          <t>19-MAY-2025
REC-17327</t>
        </r>
      </text>
    </comment>
    <comment ref="I214" authorId="1" shapeId="0" xr:uid="{CBD7EB39-E121-4985-9DB4-A9451D946604}">
      <text>
        <r>
          <rPr>
            <sz val="11"/>
            <color theme="1"/>
            <rFont val="Calibri"/>
            <family val="2"/>
            <scheme val="minor"/>
          </rPr>
          <t>14-JUN-25
REC-17441</t>
        </r>
      </text>
    </comment>
    <comment ref="J214" authorId="1" shapeId="0" xr:uid="{EEE49D13-4F0B-469D-8A9F-D437A4884D3B}">
      <text>
        <r>
          <rPr>
            <sz val="11"/>
            <color theme="1"/>
            <rFont val="Calibri"/>
            <family val="2"/>
            <scheme val="minor"/>
          </rPr>
          <t>15/JUL/25
REC-17577</t>
        </r>
      </text>
    </comment>
    <comment ref="K214" authorId="1" shapeId="0" xr:uid="{6BEAB9E9-4A4D-475B-8396-CE735915DBA2}">
      <text>
        <r>
          <rPr>
            <sz val="11"/>
            <color theme="1"/>
            <rFont val="Calibri"/>
            <family val="2"/>
            <scheme val="minor"/>
          </rPr>
          <t>14-08-25
REC-17718</t>
        </r>
      </text>
    </comment>
    <comment ref="L214" authorId="1" shapeId="0" xr:uid="{0AB608A1-A1D7-4DA1-9D22-CD62656E86C6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M214" authorId="1" shapeId="0" xr:uid="{C3F4E35F-CEB2-4BA9-A71D-04885165D23D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N214" authorId="1" shapeId="0" xr:uid="{48B11F20-5A4B-46C2-BB7C-9E155BA30DA3}">
      <text>
        <r>
          <rPr>
            <sz val="11"/>
            <color theme="1"/>
            <rFont val="Calibri"/>
            <family val="2"/>
            <scheme val="minor"/>
          </rPr>
          <t>15/10/25
REC-18005</t>
        </r>
      </text>
    </comment>
    <comment ref="O214" authorId="1" shapeId="0" xr:uid="{EF9F0FA2-A516-454B-ACF4-F7AA7DD756C8}">
      <text>
        <r>
          <rPr>
            <sz val="11"/>
            <color theme="1"/>
            <rFont val="Calibri"/>
            <family val="2"/>
            <scheme val="minor"/>
          </rPr>
          <t>29/11/25
REC-18214</t>
        </r>
      </text>
    </comment>
    <comment ref="D216" authorId="0" shapeId="0" xr:uid="{0BAB3718-D166-4F7B-A4C2-D2971281731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E216" authorId="0" shapeId="0" xr:uid="{761C7B72-409A-4060-A180-CFE061F8D16E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F216" authorId="0" shapeId="0" xr:uid="{3ADEC88A-97FA-4DAB-B1EB-30AC21724C1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G216" authorId="0" shapeId="0" xr:uid="{892C2ECE-9AA4-49BA-9AC5-E15E8044407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H216" authorId="0" shapeId="0" xr:uid="{8D954E1E-F8DD-4087-A410-2696A8F5721E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I216" authorId="0" shapeId="0" xr:uid="{4E921202-6C50-4E94-9904-89D81D1921A8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J216" authorId="1" shapeId="0" xr:uid="{3ACAF98B-0AB8-454F-91EE-771BE2C4DE04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K216" authorId="1" shapeId="0" xr:uid="{74758E76-E786-4CF9-9987-B103F7D9D62B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L216" authorId="1" shapeId="0" xr:uid="{49C03B66-16D3-496B-A2ED-CE5E1D255FCA}">
      <text>
        <r>
          <rPr>
            <sz val="11"/>
            <color theme="1"/>
            <rFont val="Calibri"/>
            <family val="2"/>
            <scheme val="minor"/>
          </rPr>
          <t>09-09-25
REC-17844</t>
        </r>
      </text>
    </comment>
    <comment ref="M216" authorId="1" shapeId="0" xr:uid="{3D820A20-736E-48B2-83F9-98C290582DFE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N216" authorId="1" shapeId="0" xr:uid="{84417599-3F9B-442D-9A62-1C977D266D61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O216" authorId="1" shapeId="0" xr:uid="{BA8F80B6-7D3F-455D-926C-0E7DBF40A985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D217" authorId="0" shapeId="0" xr:uid="{E62EEA8C-EB27-4355-83F1-1E2E39363336}">
      <text>
        <r>
          <rPr>
            <b/>
            <sz val="9"/>
            <color indexed="81"/>
            <rFont val="Tahoma"/>
            <charset val="1"/>
          </rPr>
          <t>21-MAR-2025
REC-17003</t>
        </r>
      </text>
    </comment>
    <comment ref="E217" authorId="0" shapeId="0" xr:uid="{7A0D359D-2A26-4D7A-84C3-F6784EB71206}">
      <text>
        <r>
          <rPr>
            <b/>
            <sz val="9"/>
            <color indexed="81"/>
            <rFont val="Tahoma"/>
            <charset val="1"/>
          </rPr>
          <t>20-abr-2025
REC-17178</t>
        </r>
      </text>
    </comment>
    <comment ref="F217" authorId="0" shapeId="0" xr:uid="{87026194-9419-4252-83FF-0FDE2C09374C}">
      <text>
        <r>
          <rPr>
            <b/>
            <sz val="9"/>
            <color indexed="81"/>
            <rFont val="Tahoma"/>
            <family val="2"/>
          </rPr>
          <t>27-MAY-2025
REC-17349</t>
        </r>
      </text>
    </comment>
    <comment ref="G217" authorId="1" shapeId="0" xr:uid="{78D4C1FA-E454-425E-9610-0A7371BE3695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H217" authorId="1" shapeId="0" xr:uid="{6C9E31B9-347E-46E3-B2A8-882089B820F7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I217" authorId="1" shapeId="0" xr:uid="{44B8EF10-1ACB-442D-ACD0-A501181D437C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J217" authorId="1" shapeId="0" xr:uid="{F0928F64-2F8A-4506-9243-B75C9504C651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K217" authorId="1" shapeId="0" xr:uid="{E0EBAA07-5302-4AD1-A8F4-18E66EC8B7F2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L217" authorId="1" shapeId="0" xr:uid="{CED1373D-2F89-4357-8DED-A3C6B607DCE4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M217" authorId="1" shapeId="0" xr:uid="{30ED2DE4-D6C5-4BEE-9975-065F178FEF44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N217" authorId="1" shapeId="0" xr:uid="{4B25A93F-64DA-478D-A208-B17A67F01ECE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D218" authorId="1" shapeId="0" xr:uid="{62023AF8-518D-494E-97C1-53BF5037977B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E218" authorId="1" shapeId="0" xr:uid="{D3217CF3-3424-4528-B657-A3A873B2F342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F218" authorId="1" shapeId="0" xr:uid="{5F0F3622-7A90-4E37-8F9E-010FB6EA715A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G218" authorId="1" shapeId="0" xr:uid="{6EB44BF4-CF44-42AC-86C2-80945E2DCA3D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H218" authorId="1" shapeId="0" xr:uid="{641312FC-9EF6-4BCE-94C1-427299116C89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I218" authorId="1" shapeId="0" xr:uid="{04BE120D-87C7-46C4-BA08-458EF1F103FE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J218" authorId="1" shapeId="0" xr:uid="{120ED2A5-4E21-47D0-AFEA-F4524902EF3C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D221" authorId="0" shapeId="0" xr:uid="{342F82D4-F07F-4405-8A5C-44C8F3AA7AC4}">
      <text>
        <r>
          <rPr>
            <b/>
            <sz val="9"/>
            <color indexed="81"/>
            <rFont val="Tahoma"/>
            <family val="2"/>
          </rPr>
          <t>24-FEB-25
REC-16792</t>
        </r>
      </text>
    </comment>
    <comment ref="E221" authorId="0" shapeId="0" xr:uid="{7EDAC28A-B727-4A0D-8EC1-91DBE293DFBE}">
      <text>
        <r>
          <rPr>
            <b/>
            <sz val="9"/>
            <color indexed="81"/>
            <rFont val="Tahoma"/>
            <family val="2"/>
          </rPr>
          <t>02-MAR-25
REC-16832</t>
        </r>
      </text>
    </comment>
    <comment ref="F221" authorId="0" shapeId="0" xr:uid="{2C43A75C-3B16-4B5D-9B27-768A7C80035D}">
      <text>
        <r>
          <rPr>
            <b/>
            <sz val="9"/>
            <color indexed="81"/>
            <rFont val="Tahoma"/>
            <family val="2"/>
          </rPr>
          <t>08-MAR-25
REC-16882</t>
        </r>
      </text>
    </comment>
    <comment ref="G221" authorId="0" shapeId="0" xr:uid="{0C4FA0CF-F84B-41DC-9864-BDFB05979373}">
      <text>
        <r>
          <rPr>
            <b/>
            <sz val="9"/>
            <color indexed="81"/>
            <rFont val="Tahoma"/>
            <charset val="1"/>
          </rPr>
          <t>01-ABR-2025
REC-17069</t>
        </r>
      </text>
    </comment>
    <comment ref="H221" authorId="0" shapeId="0" xr:uid="{6C294171-0318-4919-9956-5452B950C928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I221" authorId="0" shapeId="0" xr:uid="{77284AC0-8E5B-42ED-86D7-C3C3F0488CC5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J221" authorId="1" shapeId="0" xr:uid="{F089EE5F-1A1D-4608-ABD7-9F6EE98AE992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K221" authorId="1" shapeId="0" xr:uid="{E110A5A1-FF3D-4B38-94F1-CFA162F70F30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L221" authorId="1" shapeId="0" xr:uid="{607CB413-C4D2-4D3C-8048-EC4247B00285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M221" authorId="1" shapeId="0" xr:uid="{1AC42EF3-4C4F-47A0-95BA-10CC03471D9F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N221" authorId="1" shapeId="0" xr:uid="{713350A2-725B-4069-AA6C-21E328D1DA15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O221" authorId="1" shapeId="0" xr:uid="{26DE7F2E-643A-42B0-B036-7265AB3894E5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P221" authorId="1" shapeId="0" xr:uid="{354AA3C8-6D2F-4064-B695-D4F608134867}">
      <text>
        <r>
          <rPr>
            <sz val="11"/>
            <color theme="1"/>
            <rFont val="Calibri"/>
            <family val="2"/>
            <scheme val="minor"/>
          </rPr>
          <t>28/12/25
REC-18341 AÑO 2026</t>
        </r>
      </text>
    </comment>
    <comment ref="D222" authorId="0" shapeId="0" xr:uid="{862019EA-53D2-4B21-A935-54F001619F14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E222" authorId="0" shapeId="0" xr:uid="{79D93E86-666F-4BFD-AA68-AB1FB4C6CFDA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F222" authorId="0" shapeId="0" xr:uid="{947E8BAB-DF61-4C29-B9F5-FBF2314C1993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G222" authorId="0" shapeId="0" xr:uid="{7F3256DB-650C-42D3-9910-20A0BDAF9411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H222" authorId="1" shapeId="0" xr:uid="{28D7DFB4-57C2-450F-A7CA-10616732DD86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I222" authorId="1" shapeId="0" xr:uid="{BD9849F3-0AFF-4038-8414-6B7371AE516C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J222" authorId="1" shapeId="0" xr:uid="{432553F5-8D6D-473B-988E-79A91383324F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K222" authorId="1" shapeId="0" xr:uid="{23966A49-30C9-4E72-AED4-0E5038880B8E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L222" authorId="1" shapeId="0" xr:uid="{B83B71B4-CD2A-45E6-8210-AC9D0A4E6902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M222" authorId="1" shapeId="0" xr:uid="{FCC75227-1738-4DBD-92B2-2EF3A05052A5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N222" authorId="1" shapeId="0" xr:uid="{7029761D-87ED-4DE2-8925-3E14D845170B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O222" authorId="1" shapeId="0" xr:uid="{7E09FC15-2160-431A-9622-6D648F12120E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P222" authorId="1" shapeId="0" xr:uid="{EB6C3277-8829-4E1E-82E2-7495DDE194AE}">
      <text>
        <r>
          <rPr>
            <sz val="11"/>
            <color theme="1"/>
            <rFont val="Calibri"/>
            <family val="2"/>
            <scheme val="minor"/>
          </rPr>
          <t>17/12/25
REC-18310
ENERO, FEBRERO Y MARZO</t>
        </r>
      </text>
    </comment>
    <comment ref="D223" authorId="0" shapeId="0" xr:uid="{A45B3D1D-DFFF-47BD-9790-123213718376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E223" authorId="0" shapeId="0" xr:uid="{797D3655-2FD6-4A22-AB10-0F29AE7CCA3C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F223" authorId="0" shapeId="0" xr:uid="{E8DD1A28-CFCE-41A9-812A-85112B931DFC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G223" authorId="0" shapeId="0" xr:uid="{FFDD714C-C4DB-4EE4-B56A-359D341DD1A5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H223" authorId="0" shapeId="0" xr:uid="{C72458E9-EF70-495F-8CA9-2D9BFFE02146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I223" authorId="0" shapeId="0" xr:uid="{9B22B80F-B463-4D6F-83B9-843720DCC1E9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J223" authorId="1" shapeId="0" xr:uid="{957CB19F-3A8C-4313-86BF-0BBA51D37AEA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K223" authorId="1" shapeId="0" xr:uid="{103D0DE6-FDA3-4953-84B4-9768F9B468F5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L223" authorId="1" shapeId="0" xr:uid="{ECE6CB5A-CA0C-4662-B819-0F891FFF52EC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M223" authorId="1" shapeId="0" xr:uid="{EF32CA94-5EE7-49B7-926C-455167876713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N223" authorId="1" shapeId="0" xr:uid="{2E323E23-75C8-4F57-A388-0EB570678AD9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O223" authorId="1" shapeId="0" xr:uid="{5850CB45-11D2-42B8-BCCD-B7D5FA53C746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F224" authorId="1" shapeId="0" xr:uid="{C6356DE0-F97A-40E3-80B8-091133ACD060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G224" authorId="1" shapeId="0" xr:uid="{8A60A475-03E7-4CC1-AEB6-416C42406304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H224" authorId="1" shapeId="0" xr:uid="{40795596-E971-4471-8773-5F45B84E20C6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I224" authorId="1" shapeId="0" xr:uid="{C05D38B8-ED93-490C-90BA-51C0E8FC4423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J224" authorId="1" shapeId="0" xr:uid="{E9AEC2D9-E35E-4B7F-9B05-539F3C62D6E6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K224" authorId="1" shapeId="0" xr:uid="{3E41A146-BB6E-44C1-86C4-1F7982C44FE7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L224" authorId="1" shapeId="0" xr:uid="{98AD6088-DFE6-40B8-8CA1-F81ABFAB77B8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M224" authorId="1" shapeId="0" xr:uid="{C5303F14-83CB-455A-B0DD-F712471AB335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N224" authorId="1" shapeId="0" xr:uid="{6B5CFE00-0FEE-4D1E-91BE-3E4722D9642A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O224" authorId="1" shapeId="0" xr:uid="{FF3DB206-68C2-4E02-9290-1356767AE02B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E225" authorId="0" shapeId="0" xr:uid="{9107293D-FAAF-42F2-B911-143A88CA56AF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F225" authorId="0" shapeId="0" xr:uid="{8BC210B1-5CA4-451E-9712-63D19F818E80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G225" authorId="0" shapeId="0" xr:uid="{9C936681-7AF2-44F1-8593-3D55F1879473}">
      <text>
        <r>
          <rPr>
            <b/>
            <sz val="9"/>
            <color indexed="81"/>
            <rFont val="Tahoma"/>
            <family val="2"/>
          </rPr>
          <t>20-abr-2025
rec-17177</t>
        </r>
      </text>
    </comment>
    <comment ref="H225" authorId="0" shapeId="0" xr:uid="{7C3CABDE-110B-4CB0-9CB3-1293DA6AE859}">
      <text>
        <r>
          <rPr>
            <b/>
            <sz val="9"/>
            <color indexed="81"/>
            <rFont val="Tahoma"/>
            <family val="2"/>
          </rPr>
          <t>06-JUN-2025
REC-17407</t>
        </r>
      </text>
    </comment>
    <comment ref="I225" authorId="1" shapeId="0" xr:uid="{8A113EAE-F055-4D82-915C-540ACDB179FE}">
      <text>
        <r>
          <rPr>
            <sz val="11"/>
            <color theme="1"/>
            <rFont val="Calibri"/>
            <family val="2"/>
            <scheme val="minor"/>
          </rPr>
          <t>07-JUL-2025
REC-17540</t>
        </r>
      </text>
    </comment>
    <comment ref="J225" authorId="1" shapeId="0" xr:uid="{C5500297-79F9-4890-A702-EF90CDCA24B7}">
      <text>
        <r>
          <rPr>
            <sz val="11"/>
            <color theme="1"/>
            <rFont val="Calibri"/>
            <family val="2"/>
            <scheme val="minor"/>
          </rPr>
          <t>07-AGO-25
REC-17692</t>
        </r>
      </text>
    </comment>
    <comment ref="K225" authorId="1" shapeId="0" xr:uid="{0F873046-EF5C-4A06-9AEA-60FF0DA6C81A}">
      <text>
        <r>
          <rPr>
            <sz val="11"/>
            <color theme="1"/>
            <rFont val="Calibri"/>
            <family val="2"/>
            <scheme val="minor"/>
          </rPr>
          <t>04-09-25
REC-17828</t>
        </r>
      </text>
    </comment>
    <comment ref="L225" authorId="1" shapeId="0" xr:uid="{2419772C-B511-4A93-A3E6-BFD6F9226B4D}">
      <text>
        <r>
          <rPr>
            <sz val="11"/>
            <color theme="1"/>
            <rFont val="Calibri"/>
            <family val="2"/>
            <scheme val="minor"/>
          </rPr>
          <t>28/09/25
REC-17929</t>
        </r>
      </text>
    </comment>
    <comment ref="M225" authorId="1" shapeId="0" xr:uid="{C3D029E8-86F6-4007-A183-E26564FD298F}">
      <text>
        <r>
          <rPr>
            <sz val="11"/>
            <color theme="1"/>
            <rFont val="Calibri"/>
            <family val="2"/>
            <scheme val="minor"/>
          </rPr>
          <t>02-11-25
REC-18155</t>
        </r>
      </text>
    </comment>
    <comment ref="N225" authorId="1" shapeId="0" xr:uid="{F53AFB42-99B9-451B-BD57-DF922C4E711A}">
      <text>
        <r>
          <rPr>
            <sz val="11"/>
            <color theme="1"/>
            <rFont val="Calibri"/>
            <family val="2"/>
            <scheme val="minor"/>
          </rPr>
          <t>02-12-25
REC-18243</t>
        </r>
      </text>
    </comment>
    <comment ref="O225" authorId="1" shapeId="0" xr:uid="{BBE51CF5-89B7-441C-B287-152F76AE6219}">
      <text>
        <r>
          <rPr>
            <sz val="11"/>
            <color theme="1"/>
            <rFont val="Calibri"/>
            <family val="2"/>
            <scheme val="minor"/>
          </rPr>
          <t>28-12-25
REC-18340</t>
        </r>
      </text>
    </comment>
    <comment ref="D227" authorId="0" shapeId="0" xr:uid="{C8C12945-F31B-44D6-8136-970EB362E059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E227" authorId="0" shapeId="0" xr:uid="{32E62D29-F0E1-40D3-BC2E-9FCB34B6FE62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F227" authorId="0" shapeId="0" xr:uid="{28092650-A6EF-48CF-8F80-EDE59A614395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G227" authorId="0" shapeId="0" xr:uid="{CF310A06-12F8-4B70-81A2-86A830AE3E6A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H227" authorId="0" shapeId="0" xr:uid="{3C360282-A368-4809-AFE8-2765B55C0AD7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I227" authorId="0" shapeId="0" xr:uid="{602874EE-B7A9-41A9-9C68-9720E1C7B6B2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J227" authorId="1" shapeId="0" xr:uid="{962ECEA2-510E-4308-ACED-7C26FFD50F98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K227" authorId="1" shapeId="0" xr:uid="{DC581997-9BF8-4BF9-A21C-67925FAA28F0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L227" authorId="1" shapeId="0" xr:uid="{148369EA-6920-40FF-BCCA-5DF84DE49670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M227" authorId="1" shapeId="0" xr:uid="{0C69F2DF-2791-4992-9503-2D56BAAFA506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N227" authorId="1" shapeId="0" xr:uid="{F5B81320-F6DF-45B4-8054-D750B8CD6A6B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O227" authorId="1" shapeId="0" xr:uid="{6A796F05-1149-403F-9039-69F927C047B0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D230" authorId="0" shapeId="0" xr:uid="{82F112A8-6FEB-491C-9090-9A71B36F52F2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E230" authorId="0" shapeId="0" xr:uid="{F19212BC-CEDE-4220-9E2B-3CCA0D9BA045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F230" authorId="0" shapeId="0" xr:uid="{F4F2B900-5931-4447-9F20-C4756D73A73B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G230" authorId="0" shapeId="0" xr:uid="{2E45CFEB-CC91-420E-8CF6-03BF4846CC88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H230" authorId="0" shapeId="0" xr:uid="{C78C2A63-5369-4028-92AE-8912BE8569BD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I230" authorId="0" shapeId="0" xr:uid="{A820F2CB-EE72-4A00-9034-390D6516081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J230" authorId="0" shapeId="0" xr:uid="{ED5DB974-E8B7-4BD6-B866-26A4EC56B5A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K230" authorId="0" shapeId="0" xr:uid="{63039B1A-2790-4CB1-8AA0-E55FE823B78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L230" authorId="0" shapeId="0" xr:uid="{2E868979-21E5-4F29-B918-505F7B4370ED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M230" authorId="0" shapeId="0" xr:uid="{E922E91E-55B5-4D09-A91B-B63AC2CEACA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N230" authorId="0" shapeId="0" xr:uid="{E4793513-3442-483E-BFE9-7359BB1D9F86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O230" authorId="0" shapeId="0" xr:uid="{6124943A-DFEC-458D-9ECC-8C6D3BACC852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D231" authorId="0" shapeId="0" xr:uid="{3AECB186-6D58-431E-B55E-6F35B0CFEAF7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E231" authorId="0" shapeId="0" xr:uid="{3682FFCA-0CA8-4CA5-9A89-DE98C73201DF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F231" authorId="0" shapeId="0" xr:uid="{F31BC0BF-75B2-45BC-A2CB-D255F76A264D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G231" authorId="0" shapeId="0" xr:uid="{6A870D0F-4062-41A6-9F59-79D028199C3A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H231" authorId="0" shapeId="0" xr:uid="{6B3BCB32-F0CB-4683-BDEF-7A71EB48CA5A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I231" authorId="0" shapeId="0" xr:uid="{600748E9-F396-4AFC-AE2D-3582226DACD4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J231" authorId="1" shapeId="0" xr:uid="{44235E62-3440-454B-BB19-AF7C8BA9C4AB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K231" authorId="1" shapeId="0" xr:uid="{6BF14C7B-E121-4284-82CB-EE873E1BBE0A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L231" authorId="1" shapeId="0" xr:uid="{17E24CDE-F5C3-469D-87F7-0782C061BF15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M231" authorId="1" shapeId="0" xr:uid="{09659D7E-B208-4954-A00C-61655A82C06F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N231" authorId="1" shapeId="0" xr:uid="{9593A528-1832-4615-ADB6-C613DE4E1183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O231" authorId="1" shapeId="0" xr:uid="{704361DD-D409-4B31-9279-83E8B23BE0F1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D232" authorId="1" shapeId="0" xr:uid="{3A05E8C8-AC65-4E57-AB67-D82CF2A6708B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E232" authorId="1" shapeId="0" xr:uid="{33A1249A-501B-4AC1-91DB-846FEFABC97B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F232" authorId="1" shapeId="0" xr:uid="{81CABD8E-06A9-4EC7-90E5-6DE8853A6661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G232" authorId="0" shapeId="0" xr:uid="{4B81C642-9741-4D63-BF3C-E1CA2FA0D4AD}">
      <text>
        <r>
          <rPr>
            <b/>
            <sz val="9"/>
            <color indexed="81"/>
            <rFont val="Tahoma"/>
            <charset val="1"/>
          </rPr>
          <t>09-ABR-2025
REC-17176</t>
        </r>
      </text>
    </comment>
    <comment ref="H232" authorId="1" shapeId="0" xr:uid="{21598CF3-8A3B-4F7D-9B85-5373B228F55E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I232" authorId="1" shapeId="0" xr:uid="{CBE1854C-FCE8-4E36-84A6-D3560C7C35C5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D233" authorId="0" shapeId="0" xr:uid="{386266B1-F5F9-4FC6-BB90-DA161354CEEF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E233" authorId="0" shapeId="0" xr:uid="{4EECA117-6089-485B-B576-77BB066E5C08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F233" authorId="0" shapeId="0" xr:uid="{54C51548-CD9D-433E-AF2A-C8FD070B360A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G233" authorId="0" shapeId="0" xr:uid="{8E91D06B-7298-4055-861A-89B7AD74940C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H233" authorId="0" shapeId="0" xr:uid="{4759217A-5A1F-4E04-8129-E9BAD249F39A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I233" authorId="1" shapeId="0" xr:uid="{024DED0B-02F0-40CC-B66A-760BF602EC3D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J233" authorId="1" shapeId="0" xr:uid="{0133B0EF-DED4-40D8-8936-BB201DB3FF56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K233" authorId="1" shapeId="0" xr:uid="{EDD894AA-46F2-43E1-9CB4-651E34063C8F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L233" authorId="1" shapeId="0" xr:uid="{379B6FD3-61D1-4365-BAF3-EFB968D7021A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M233" authorId="1" shapeId="0" xr:uid="{0ED61EBA-7286-42A8-B86A-A10F67D2471C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D234" authorId="0" shapeId="0" xr:uid="{704E3A39-D73D-4C73-A612-8CFAC6F254C3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E234" authorId="0" shapeId="0" xr:uid="{0DDA29CE-DC3B-405D-8997-E98DB8AD04A1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F234" authorId="0" shapeId="0" xr:uid="{72A54AE4-3056-48E1-B522-29E9129C8961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G234" authorId="0" shapeId="0" xr:uid="{84A56C99-BB39-4D54-B29A-13362E9E4546}">
      <text>
        <r>
          <rPr>
            <b/>
            <sz val="9"/>
            <color indexed="81"/>
            <rFont val="Tahoma"/>
            <charset val="1"/>
          </rPr>
          <t>30-ABR-2025
REC-17206</t>
        </r>
      </text>
    </comment>
    <comment ref="H234" authorId="1" shapeId="0" xr:uid="{BEE1F708-B231-4B51-9781-B74F9C151E4A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I234" authorId="1" shapeId="0" xr:uid="{943352EC-631E-4303-95DE-A6238AA32642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J234" authorId="1" shapeId="0" xr:uid="{1B79C046-9CD4-44DB-9DDF-EE897BE8BD6E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K234" authorId="1" shapeId="0" xr:uid="{E0AC48D6-FB5D-4F1C-BFBA-FE8681060077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L234" authorId="1" shapeId="0" xr:uid="{0140D86E-F38E-44A2-BC29-BB974333CEAF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M234" authorId="1" shapeId="0" xr:uid="{4ECEC089-6BA9-4050-A971-8324566B77F2}">
      <text>
        <r>
          <rPr>
            <sz val="11"/>
            <color theme="1"/>
            <rFont val="Calibri"/>
            <family val="2"/>
            <scheme val="minor"/>
          </rPr>
          <t>23/10/25
REC-18029</t>
        </r>
      </text>
    </comment>
    <comment ref="N234" authorId="1" shapeId="0" xr:uid="{89C83104-784F-45AF-91D0-ED2B7D985BB4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O234" authorId="1" shapeId="0" xr:uid="{CCF5E9B2-AA89-4F2C-AE50-838D455EBDD7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E235" authorId="0" shapeId="0" xr:uid="{C099F4D4-8427-4E2D-904E-DC04FB37EBB2}">
      <text>
        <r>
          <rPr>
            <b/>
            <sz val="9"/>
            <color indexed="81"/>
            <rFont val="Tahoma"/>
            <family val="2"/>
          </rPr>
          <t>25-MAY-2025
REC-17344</t>
        </r>
      </text>
    </comment>
    <comment ref="F235" authorId="1" shapeId="0" xr:uid="{18C8917A-40D8-4F88-A866-6CF4A845E040}">
      <text>
        <r>
          <rPr>
            <sz val="11"/>
            <color theme="1"/>
            <rFont val="Calibri"/>
            <family val="2"/>
            <scheme val="minor"/>
          </rPr>
          <t>20-JUL-25
REC-17599</t>
        </r>
      </text>
    </comment>
    <comment ref="G235" authorId="1" shapeId="0" xr:uid="{97C6C501-06A8-409D-A1A0-F44E09001081}">
      <text>
        <r>
          <rPr>
            <sz val="11"/>
            <color theme="1"/>
            <rFont val="Calibri"/>
            <family val="2"/>
            <scheme val="minor"/>
          </rPr>
          <t>07-09-25
REC-17837</t>
        </r>
      </text>
    </comment>
    <comment ref="H235" authorId="1" shapeId="0" xr:uid="{1913414D-07D8-4BBC-9CDA-FBF58CF8D9E8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I235" authorId="1" shapeId="0" xr:uid="{820C9DA2-FF04-43FF-A563-7BB65588259E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J235" authorId="1" shapeId="0" xr:uid="{209BAB0B-4F4E-45E5-BF5A-E2B2D604D262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K235" authorId="1" shapeId="0" xr:uid="{24B4F649-88AF-4FAD-9215-2EBA544A65FB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L235" authorId="1" shapeId="0" xr:uid="{5738602F-EBB2-41C7-A9CF-38BE0A91283E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M235" authorId="1" shapeId="0" xr:uid="{7C09B56A-1959-464F-B579-585DE678AF63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N235" authorId="1" shapeId="0" xr:uid="{4C14D6ED-1D80-4483-B1D8-61B1629C80B0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O235" authorId="1" shapeId="0" xr:uid="{3DB20B13-2B45-49A5-B26F-577F2133AC2D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E238" authorId="0" shapeId="0" xr:uid="{05A2F44D-9838-47C3-9F9A-634B0F8F97E0}">
      <text>
        <r>
          <rPr>
            <b/>
            <sz val="9"/>
            <color indexed="81"/>
            <rFont val="Tahoma"/>
            <family val="2"/>
          </rPr>
          <t>06-MAR-2025
REC-16858</t>
        </r>
      </text>
    </comment>
    <comment ref="F238" authorId="1" shapeId="0" xr:uid="{7222AAE8-1B7F-47BB-B81F-94FE6D186589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G238" authorId="1" shapeId="0" xr:uid="{521C0A84-363C-414B-A8A3-BA917CC73259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D240" authorId="0" shapeId="0" xr:uid="{5A7BA451-7F94-4A3E-A7DA-829BBF1200C0}">
      <text>
        <r>
          <rPr>
            <b/>
            <sz val="9"/>
            <color indexed="81"/>
            <rFont val="Tahoma"/>
            <family val="2"/>
          </rPr>
          <t>25-FEB-25
REC-16799</t>
        </r>
      </text>
    </comment>
    <comment ref="E240" authorId="0" shapeId="0" xr:uid="{3E679029-6FAE-4A97-AC66-E7624F194605}">
      <text>
        <r>
          <rPr>
            <b/>
            <sz val="9"/>
            <color indexed="81"/>
            <rFont val="Tahoma"/>
            <charset val="1"/>
          </rPr>
          <t>28-MAR-2025
REC-17028</t>
        </r>
      </text>
    </comment>
    <comment ref="F240" authorId="0" shapeId="0" xr:uid="{A4FA80A9-39CD-4F7D-9B3F-715E078ACBB1}">
      <text>
        <r>
          <rPr>
            <b/>
            <sz val="9"/>
            <color indexed="81"/>
            <rFont val="Tahoma"/>
            <charset val="1"/>
          </rPr>
          <t>14-ABR-2025
REC-17132</t>
        </r>
      </text>
    </comment>
    <comment ref="G240" authorId="0" shapeId="0" xr:uid="{238571D5-3917-4BD2-A7F9-1F24CC90393A}">
      <text>
        <r>
          <rPr>
            <b/>
            <sz val="9"/>
            <color indexed="81"/>
            <rFont val="Tahoma"/>
            <charset val="1"/>
          </rPr>
          <t>29-ABR-2025
REC-17201</t>
        </r>
      </text>
    </comment>
    <comment ref="H240" authorId="0" shapeId="0" xr:uid="{42655B6F-AC60-44E0-9A9A-E2B56B3F68F8}">
      <text>
        <r>
          <rPr>
            <b/>
            <sz val="9"/>
            <color indexed="81"/>
            <rFont val="Tahoma"/>
            <family val="2"/>
          </rPr>
          <t>27-MAY-2025
REC-17347</t>
        </r>
      </text>
    </comment>
    <comment ref="I240" authorId="1" shapeId="0" xr:uid="{4CB71C0A-9EFB-4EE0-956D-E89E2C699772}">
      <text>
        <r>
          <rPr>
            <sz val="11"/>
            <color theme="1"/>
            <rFont val="Calibri"/>
            <family val="2"/>
            <scheme val="minor"/>
          </rPr>
          <t>27-JUN-25
REC-17477</t>
        </r>
      </text>
    </comment>
    <comment ref="J240" authorId="1" shapeId="0" xr:uid="{E7E036F9-E152-46E3-B61A-EECC8222A22C}">
      <text>
        <r>
          <rPr>
            <sz val="11"/>
            <color theme="1"/>
            <rFont val="Calibri"/>
            <family val="2"/>
            <scheme val="minor"/>
          </rPr>
          <t>28/JUL/25
REC-17613</t>
        </r>
      </text>
    </comment>
    <comment ref="K240" authorId="1" shapeId="0" xr:uid="{14A3EBE2-EFD1-4016-94CA-63BDD195D9F6}">
      <text>
        <r>
          <rPr>
            <sz val="11"/>
            <color theme="1"/>
            <rFont val="Calibri"/>
            <family val="2"/>
            <scheme val="minor"/>
          </rPr>
          <t>14-AGO-25
REC-17711</t>
        </r>
      </text>
    </comment>
    <comment ref="L240" authorId="1" shapeId="0" xr:uid="{CE4710E1-A629-45C6-9770-B71C70019D34}">
      <text>
        <r>
          <rPr>
            <sz val="11"/>
            <color theme="1"/>
            <rFont val="Calibri"/>
            <family val="2"/>
            <scheme val="minor"/>
          </rPr>
          <t>15/09/25
REC-17877</t>
        </r>
      </text>
    </comment>
    <comment ref="M240" authorId="1" shapeId="0" xr:uid="{CD65F6FA-2972-4FED-BC0C-2AB321268082}">
      <text>
        <r>
          <rPr>
            <sz val="11"/>
            <color theme="1"/>
            <rFont val="Calibri"/>
            <family val="2"/>
            <scheme val="minor"/>
          </rPr>
          <t>14/10/25
REC-17996</t>
        </r>
      </text>
    </comment>
    <comment ref="N240" authorId="1" shapeId="0" xr:uid="{80DFD05E-C44C-4DEC-AF1E-B8E44E3EBAC2}">
      <text>
        <r>
          <rPr>
            <sz val="11"/>
            <color theme="1"/>
            <rFont val="Calibri"/>
            <family val="2"/>
            <scheme val="minor"/>
          </rPr>
          <t>14-11-25
REC-18119</t>
        </r>
      </text>
    </comment>
    <comment ref="O240" authorId="1" shapeId="0" xr:uid="{04E57C53-758A-44FD-9BF1-C7BDFCB5EC17}">
      <text>
        <r>
          <rPr>
            <sz val="11"/>
            <color theme="1"/>
            <rFont val="Calibri"/>
            <family val="2"/>
            <scheme val="minor"/>
          </rPr>
          <t>12-12-25
REC-18279</t>
        </r>
      </text>
    </comment>
    <comment ref="D242" authorId="0" shapeId="0" xr:uid="{532837BC-4912-4FB5-9590-F1F693066F42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E242" authorId="0" shapeId="0" xr:uid="{F62D7671-438F-49F1-83E5-327EC18B695E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F242" authorId="0" shapeId="0" xr:uid="{E827CD88-642B-4EEC-938D-4FBB71EF8927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G242" authorId="1" shapeId="0" xr:uid="{84BE96C4-F902-4A41-BDDE-658204302B21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H242" authorId="1" shapeId="0" xr:uid="{644ACB04-C076-457D-B0D7-5465DFC5A5B7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I242" authorId="1" shapeId="0" xr:uid="{42B5113D-D676-4232-936F-2593461C3FFD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J242" authorId="1" shapeId="0" xr:uid="{E5556813-02FD-4D28-8957-8CFFA155BEED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K242" authorId="1" shapeId="0" xr:uid="{6848E4BF-6F80-4AA8-A5A9-3A1C0E1BEAB1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L242" authorId="1" shapeId="0" xr:uid="{D7874AAF-4AD1-4772-B879-FCB5F38D2A7A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M242" authorId="1" shapeId="0" xr:uid="{9F79A3E5-340C-4843-8DE3-7C8264113F16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N242" authorId="1" shapeId="0" xr:uid="{DFC50E2D-5F95-40E8-977E-ED0D85D7CD0D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D243" authorId="1" shapeId="0" xr:uid="{3868250D-B6E9-4494-8873-9BAD7AC3CD0C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E243" authorId="1" shapeId="0" xr:uid="{2F639D30-C86E-4D1D-8739-CFE663376987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F243" authorId="0" shapeId="0" xr:uid="{00A3DBC8-457B-421D-8846-DC3A220A10E6}">
      <text>
        <r>
          <rPr>
            <b/>
            <sz val="9"/>
            <color indexed="81"/>
            <rFont val="Tahoma"/>
            <family val="2"/>
          </rPr>
          <t>02-MAR-25
REC-16830</t>
        </r>
      </text>
    </comment>
    <comment ref="G243" authorId="0" shapeId="0" xr:uid="{1980F866-BBFE-4C77-8C75-1E5DAC55F0CD}">
      <text>
        <r>
          <rPr>
            <b/>
            <sz val="9"/>
            <color indexed="81"/>
            <rFont val="Tahoma"/>
            <charset val="1"/>
          </rPr>
          <t>02-may-2025
rec-17227</t>
        </r>
      </text>
    </comment>
    <comment ref="H243" authorId="0" shapeId="0" xr:uid="{9859E30D-7578-4159-AB1D-4EB8E41E60E1}">
      <text>
        <r>
          <rPr>
            <b/>
            <sz val="9"/>
            <color indexed="81"/>
            <rFont val="Tahoma"/>
            <family val="2"/>
          </rPr>
          <t>06-jun-25
REC-17408</t>
        </r>
      </text>
    </comment>
    <comment ref="I243" authorId="1" shapeId="0" xr:uid="{CFD2A9CD-1171-47C6-81E4-EA19F8953360}">
      <text>
        <r>
          <rPr>
            <sz val="11"/>
            <color theme="1"/>
            <rFont val="Calibri"/>
            <family val="2"/>
            <scheme val="minor"/>
          </rPr>
          <t>11-JUL-25
REC-17558</t>
        </r>
      </text>
    </comment>
    <comment ref="J243" authorId="1" shapeId="0" xr:uid="{6ADC4EE9-846A-4100-976C-87F7681307A2}">
      <text>
        <r>
          <rPr>
            <sz val="11"/>
            <color theme="1"/>
            <rFont val="Calibri"/>
            <family val="2"/>
            <scheme val="minor"/>
          </rPr>
          <t>26/08/25
REC-17772</t>
        </r>
      </text>
    </comment>
    <comment ref="K243" authorId="1" shapeId="0" xr:uid="{98E97837-37A8-41F9-82CC-E3785CA416BE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L243" authorId="1" shapeId="0" xr:uid="{79BA1424-7ACE-4AFE-AABA-CA63B6525A14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M243" authorId="1" shapeId="0" xr:uid="{0BBEE2A6-E9E1-4FE3-B597-8B1DA157797A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N243" authorId="1" shapeId="0" xr:uid="{19EC826A-FF6D-4C9E-8295-8F7516668F31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D244" authorId="0" shapeId="0" xr:uid="{B557DDCD-E59D-4C96-BB36-5F77235FD75E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E244" authorId="0" shapeId="0" xr:uid="{51A677CE-D4F3-4779-96FA-0D20176B172B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F244" authorId="0" shapeId="0" xr:uid="{1968A2F5-499D-4B6B-9B5E-5E6DEE3A460A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G244" authorId="0" shapeId="0" xr:uid="{FA7BCDFB-234C-46C9-85F1-4AB5D92EBAC3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H244" authorId="0" shapeId="0" xr:uid="{7CED2A96-F123-4F4E-83B7-595E174C6658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I244" authorId="0" shapeId="0" xr:uid="{A0FA100B-8C98-4935-BD70-673127406ABA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J244" authorId="1" shapeId="0" xr:uid="{A9780DB4-5D05-491F-80F9-5CB63E284195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K244" authorId="1" shapeId="0" xr:uid="{6D56CE9C-3340-4392-94A7-61680D745C6B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L244" authorId="1" shapeId="0" xr:uid="{6152AB0B-933C-4F9B-9190-27DD5749A2E7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M244" authorId="1" shapeId="0" xr:uid="{AC177A14-BADD-4F78-88DB-DCCD74B19DB2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N244" authorId="1" shapeId="0" xr:uid="{70AA032E-55D4-4A71-B2F7-207021F8FD60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O244" authorId="1" shapeId="0" xr:uid="{614D33A7-7147-413F-8BB6-890BB0998341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E245" authorId="0" shapeId="0" xr:uid="{54CF2F0D-4C9E-436B-BEBB-29B0E6037FCA}">
      <text>
        <r>
          <rPr>
            <b/>
            <sz val="9"/>
            <color indexed="81"/>
            <rFont val="Tahoma"/>
            <family val="2"/>
          </rPr>
          <t>10-MAR-2025
REC-16888</t>
        </r>
      </text>
    </comment>
    <comment ref="F245" authorId="0" shapeId="0" xr:uid="{7D3D4929-F74D-4E5A-BD17-45FA8F0A2382}">
      <text>
        <r>
          <rPr>
            <b/>
            <sz val="9"/>
            <color indexed="81"/>
            <rFont val="Tahoma"/>
            <charset val="1"/>
          </rPr>
          <t>03-ABR-2025
REC-17081</t>
        </r>
      </text>
    </comment>
    <comment ref="G245" authorId="0" shapeId="0" xr:uid="{B36814B9-23FB-4842-B479-CF3DE34D3ACE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H245" authorId="0" shapeId="0" xr:uid="{856104FB-9163-41F3-8681-E143585638C4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I245" authorId="1" shapeId="0" xr:uid="{1CDE3479-B6C3-45AF-BC47-74B2BCF50313}">
      <text>
        <r>
          <rPr>
            <sz val="11"/>
            <color theme="1"/>
            <rFont val="Calibri"/>
            <family val="2"/>
            <scheme val="minor"/>
          </rPr>
          <t>09-JUL-25
REC-17551</t>
        </r>
      </text>
    </comment>
    <comment ref="J245" authorId="1" shapeId="0" xr:uid="{571091E7-3F46-40F4-A4CB-9310E80639F9}">
      <text>
        <r>
          <rPr>
            <sz val="11"/>
            <color theme="1"/>
            <rFont val="Calibri"/>
            <family val="2"/>
            <scheme val="minor"/>
          </rPr>
          <t>05-AGO-25
REC-17683</t>
        </r>
      </text>
    </comment>
    <comment ref="K245" authorId="1" shapeId="0" xr:uid="{8CA8B7A4-CF8A-433A-89A8-95EBCC85FF34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L245" authorId="1" shapeId="0" xr:uid="{22DB7BF6-0C42-4613-B7E0-C2D63C3B2613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M245" authorId="1" shapeId="0" xr:uid="{864C56CE-E119-44EA-A9C2-335F9E67B4A2}">
      <text>
        <r>
          <rPr>
            <sz val="11"/>
            <color theme="1"/>
            <rFont val="Calibri"/>
            <family val="2"/>
            <scheme val="minor"/>
          </rPr>
          <t>19/10/25
REC-18022</t>
        </r>
      </text>
    </comment>
    <comment ref="E246" authorId="0" shapeId="0" xr:uid="{E5F5CDE0-DA7E-4296-B88E-608875184613}">
      <text>
        <r>
          <rPr>
            <b/>
            <sz val="9"/>
            <color indexed="81"/>
            <rFont val="Tahoma"/>
            <family val="2"/>
          </rPr>
          <t>23-FEB-25
REC-16791</t>
        </r>
      </text>
    </comment>
    <comment ref="F246" authorId="0" shapeId="0" xr:uid="{C3CD07E9-2A6C-4402-8CA3-9F309F157777}">
      <text>
        <r>
          <rPr>
            <b/>
            <sz val="9"/>
            <color indexed="81"/>
            <rFont val="Tahoma"/>
            <charset val="1"/>
          </rPr>
          <t>31-MAR-2025
REC-17051</t>
        </r>
      </text>
    </comment>
    <comment ref="D248" authorId="0" shapeId="0" xr:uid="{CC1437D8-F9D3-4354-A874-07BD70C51565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E248" authorId="0" shapeId="0" xr:uid="{757600A9-A2A4-45E7-A6A7-36397D455CA4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F248" authorId="0" shapeId="0" xr:uid="{720C6723-D06B-4E40-9F06-D8C59E8AACA3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G248" authorId="0" shapeId="0" xr:uid="{E60CDC04-2A56-4F6F-82DF-D212329C4F76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H248" authorId="0" shapeId="0" xr:uid="{7B7D2AAB-1135-43B5-8065-A3E544D97D72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I248" authorId="0" shapeId="0" xr:uid="{937ADA82-058A-4BDE-93EB-677A73BAD48E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J248" authorId="1" shapeId="0" xr:uid="{B4EDC16C-9D43-4EC3-B74C-E10231121ECD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K248" authorId="1" shapeId="0" xr:uid="{6FFB603E-BFCB-4EEB-BF78-5EA781CBEF95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L248" authorId="1" shapeId="0" xr:uid="{9CE707C1-4B4C-4237-9CA5-8F6C5CAD1A68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M248" authorId="1" shapeId="0" xr:uid="{EFFF0263-D40B-4CE9-A098-5E5376D73CD2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N248" authorId="1" shapeId="0" xr:uid="{077A9F81-281E-43DB-B94C-9D6E7FF7239E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O248" authorId="1" shapeId="0" xr:uid="{2E1703CE-85BD-44C2-8B8E-CC41799037FE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D249" authorId="0" shapeId="0" xr:uid="{7554EFF8-4B0F-4CF4-BAA9-F48B7A9933A6}">
      <text>
        <r>
          <rPr>
            <b/>
            <sz val="9"/>
            <color indexed="81"/>
            <rFont val="Tahoma"/>
            <family val="2"/>
          </rPr>
          <t>10-MAR-25
REC-16891</t>
        </r>
      </text>
    </comment>
    <comment ref="E249" authorId="0" shapeId="0" xr:uid="{317F7C84-D866-4763-8D49-BFB3BA8823A2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F249" authorId="0" shapeId="0" xr:uid="{212553E2-2B59-4B67-8C6A-FA47DE9E6F30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G249" authorId="0" shapeId="0" xr:uid="{4D4463A5-C79B-4AB9-B47B-61F47F701537}">
      <text>
        <r>
          <rPr>
            <b/>
            <sz val="9"/>
            <color indexed="81"/>
            <rFont val="Tahoma"/>
            <family val="2"/>
          </rPr>
          <t>17-MAY-2025
REC-17324</t>
        </r>
      </text>
    </comment>
    <comment ref="H249" authorId="1" shapeId="0" xr:uid="{EE68AD74-158B-411D-8762-B964F8F4703E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I249" authorId="1" shapeId="0" xr:uid="{0197DD4E-7348-4520-BA08-3D1BEE5F8DDE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J249" authorId="1" shapeId="0" xr:uid="{F0962CB6-762B-41F3-A428-E62D24EC45E9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K249" authorId="1" shapeId="0" xr:uid="{14A3E57D-1A7E-4B7B-9D08-E2949DC3FF25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L249" authorId="1" shapeId="0" xr:uid="{7EDA9DA4-9C39-4BB2-920A-005BDB9F8993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M249" authorId="1" shapeId="0" xr:uid="{D4C93ED3-7B84-4AA9-B6A3-DB5162BB1E18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N249" authorId="1" shapeId="0" xr:uid="{7542DE03-04A1-4B7A-B581-4A125DECFCD3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O249" authorId="1" shapeId="0" xr:uid="{C16AFF93-8E5B-4D45-BD28-BBB7584555C1}">
      <text>
        <r>
          <rPr>
            <sz val="11"/>
            <color theme="1"/>
            <rFont val="Calibri"/>
            <family val="2"/>
            <scheme val="minor"/>
          </rPr>
          <t>02-12-25
REC-18241</t>
        </r>
      </text>
    </comment>
    <comment ref="D250" authorId="0" shapeId="0" xr:uid="{41D38EA1-9A30-42A0-9AEE-3FBA7EC7E8A0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E250" authorId="0" shapeId="0" xr:uid="{9F822112-959C-4F08-ABBE-23F3197ECB82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F250" authorId="0" shapeId="0" xr:uid="{2C67C0E0-7341-426B-98CE-4FF19906C2A7}">
      <text>
        <r>
          <rPr>
            <b/>
            <sz val="9"/>
            <color indexed="81"/>
            <rFont val="Tahoma"/>
            <charset val="1"/>
          </rPr>
          <t>12-ABR-2025
REC-17105</t>
        </r>
      </text>
    </comment>
    <comment ref="G250" authorId="0" shapeId="0" xr:uid="{14C124AA-45F0-45F6-BB11-80D56DC0C291}">
      <text>
        <r>
          <rPr>
            <b/>
            <sz val="9"/>
            <color indexed="81"/>
            <rFont val="Tahoma"/>
            <charset val="1"/>
          </rPr>
          <t>04-MAY-2025
REC-17233</t>
        </r>
      </text>
    </comment>
    <comment ref="H250" authorId="0" shapeId="0" xr:uid="{47095AA6-F0E1-41C7-A8F3-793DC7CB6754}">
      <text>
        <r>
          <rPr>
            <b/>
            <sz val="9"/>
            <color indexed="81"/>
            <rFont val="Tahoma"/>
            <family val="2"/>
          </rPr>
          <t>15-MAY-2025
REC-17307</t>
        </r>
      </text>
    </comment>
    <comment ref="I250" authorId="1" shapeId="0" xr:uid="{26FB6449-EF1C-4EEE-9A53-A8B4ACB01204}">
      <text>
        <r>
          <rPr>
            <sz val="11"/>
            <color theme="1"/>
            <rFont val="Calibri"/>
            <family val="2"/>
            <scheme val="minor"/>
          </rPr>
          <t>13-JUN-25
REC-17434</t>
        </r>
      </text>
    </comment>
    <comment ref="J250" authorId="1" shapeId="0" xr:uid="{911E5E27-65AC-453C-B24D-AD06C8EAF891}">
      <text>
        <r>
          <rPr>
            <sz val="11"/>
            <color theme="1"/>
            <rFont val="Calibri"/>
            <family val="2"/>
            <scheme val="minor"/>
          </rPr>
          <t>15-JUL-25
REC-17574</t>
        </r>
      </text>
    </comment>
    <comment ref="K250" authorId="1" shapeId="0" xr:uid="{9F4E2964-8436-48D3-A326-77A15E067932}">
      <text>
        <r>
          <rPr>
            <sz val="11"/>
            <color theme="1"/>
            <rFont val="Calibri"/>
            <family val="2"/>
            <scheme val="minor"/>
          </rPr>
          <t>15-08-25
REC-17721</t>
        </r>
      </text>
    </comment>
    <comment ref="L250" authorId="1" shapeId="0" xr:uid="{A3ABA94D-6256-4CDA-82EC-143C23B14003}">
      <text>
        <r>
          <rPr>
            <sz val="11"/>
            <color theme="1"/>
            <rFont val="Calibri"/>
            <family val="2"/>
            <scheme val="minor"/>
          </rPr>
          <t>16-09-25
REC-17895</t>
        </r>
      </text>
    </comment>
    <comment ref="M250" authorId="1" shapeId="0" xr:uid="{98D00837-27CC-425B-A491-1C967AA3364F}">
      <text>
        <r>
          <rPr>
            <sz val="11"/>
            <color theme="1"/>
            <rFont val="Calibri"/>
            <family val="2"/>
            <scheme val="minor"/>
          </rPr>
          <t>15/10/25
REC-18003</t>
        </r>
      </text>
    </comment>
    <comment ref="N250" authorId="1" shapeId="0" xr:uid="{4258FBBA-9D78-45E7-A1BB-31740E5B2D44}">
      <text>
        <r>
          <rPr>
            <sz val="11"/>
            <color theme="1"/>
            <rFont val="Calibri"/>
            <family val="2"/>
            <scheme val="minor"/>
          </rPr>
          <t>14-11-25
REC-18114</t>
        </r>
      </text>
    </comment>
    <comment ref="O250" authorId="1" shapeId="0" xr:uid="{0ED4B1FF-2B16-4DB2-99D7-D9566467943E}">
      <text>
        <r>
          <rPr>
            <sz val="11"/>
            <color theme="1"/>
            <rFont val="Calibri"/>
            <family val="2"/>
            <scheme val="minor"/>
          </rPr>
          <t>15/12/25
REC-18295</t>
        </r>
      </text>
    </comment>
    <comment ref="D251" authorId="0" shapeId="0" xr:uid="{E7430518-F472-4BFD-A702-6754D8B95B12}">
      <text>
        <r>
          <rPr>
            <b/>
            <sz val="9"/>
            <color indexed="81"/>
            <rFont val="Tahoma"/>
            <family val="2"/>
          </rPr>
          <t>20-FEB-2025
REC-16781</t>
        </r>
      </text>
    </comment>
    <comment ref="E251" authorId="0" shapeId="0" xr:uid="{22C36347-6F3B-40C0-B6FF-7378D77BFD68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F251" authorId="0" shapeId="0" xr:uid="{1CBC23D0-AB93-439C-ADE9-C8FEAC4DE2F5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G251" authorId="0" shapeId="0" xr:uid="{FB8CE3CF-C149-4CDF-82C4-80A98EFA2431}">
      <text>
        <r>
          <rPr>
            <b/>
            <sz val="9"/>
            <color indexed="81"/>
            <rFont val="Tahoma"/>
            <charset val="1"/>
          </rPr>
          <t>15-ABR-2025
REC-17131</t>
        </r>
      </text>
    </comment>
    <comment ref="H251" authorId="0" shapeId="0" xr:uid="{72E9868E-45F1-429D-A7D3-6B7EFBF76D5B}">
      <text>
        <r>
          <rPr>
            <b/>
            <sz val="9"/>
            <color indexed="81"/>
            <rFont val="Tahoma"/>
            <family val="2"/>
          </rPr>
          <t>14-MAY-2025
REC-17301</t>
        </r>
      </text>
    </comment>
    <comment ref="I251" authorId="1" shapeId="0" xr:uid="{83CC229E-989F-4DB4-9285-0C3F1FF2E66C}">
      <text>
        <r>
          <rPr>
            <sz val="11"/>
            <color theme="1"/>
            <rFont val="Calibri"/>
            <family val="2"/>
            <scheme val="minor"/>
          </rPr>
          <t>14-JUN-25
REC-17438</t>
        </r>
      </text>
    </comment>
    <comment ref="J251" authorId="1" shapeId="0" xr:uid="{7B039D12-0DCB-404A-816E-44C2666021DD}">
      <text>
        <r>
          <rPr>
            <sz val="11"/>
            <color theme="1"/>
            <rFont val="Calibri"/>
            <family val="2"/>
            <scheme val="minor"/>
          </rPr>
          <t>12-JUL-25
REC-17562</t>
        </r>
      </text>
    </comment>
    <comment ref="K251" authorId="1" shapeId="0" xr:uid="{3AAFD7A2-1096-481D-8935-DC00AEB65BD9}">
      <text>
        <r>
          <rPr>
            <sz val="11"/>
            <color theme="1"/>
            <rFont val="Calibri"/>
            <family val="2"/>
            <scheme val="minor"/>
          </rPr>
          <t>15/08/25
REC-17720</t>
        </r>
      </text>
    </comment>
    <comment ref="L251" authorId="1" shapeId="0" xr:uid="{3ECBFAD7-AE87-4427-8FB8-A67B75C3EC45}">
      <text>
        <r>
          <rPr>
            <sz val="11"/>
            <color theme="1"/>
            <rFont val="Calibri"/>
            <family val="2"/>
            <scheme val="minor"/>
          </rPr>
          <t>13-09-25
REC-17861</t>
        </r>
      </text>
    </comment>
    <comment ref="M251" authorId="1" shapeId="0" xr:uid="{68AD118D-B9B6-4374-8226-61EE9F9EC6E1}">
      <text>
        <r>
          <rPr>
            <sz val="11"/>
            <color theme="1"/>
            <rFont val="Calibri"/>
            <family val="2"/>
            <scheme val="minor"/>
          </rPr>
          <t>16/10/25
REC-18015</t>
        </r>
      </text>
    </comment>
    <comment ref="N251" authorId="1" shapeId="0" xr:uid="{7EFCF4E9-322D-4C02-BB8F-0695E96C17B8}">
      <text>
        <r>
          <rPr>
            <sz val="11"/>
            <color theme="1"/>
            <rFont val="Calibri"/>
            <family val="2"/>
            <scheme val="minor"/>
          </rPr>
          <t>16-11-25
REC-18130</t>
        </r>
      </text>
    </comment>
    <comment ref="O251" authorId="1" shapeId="0" xr:uid="{9B7A9A28-3FC6-4A45-A95D-9FDBFC5B8810}">
      <text>
        <r>
          <rPr>
            <sz val="11"/>
            <color theme="1"/>
            <rFont val="Calibri"/>
            <family val="2"/>
            <scheme val="minor"/>
          </rPr>
          <t>16/12/25
REC-18298</t>
        </r>
      </text>
    </comment>
    <comment ref="D253" authorId="0" shapeId="0" xr:uid="{D457F7D0-A2B8-4344-9C15-0D4836696042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E253" authorId="0" shapeId="0" xr:uid="{0DE54ED0-E5EF-43C9-B8D4-24A6EEE98FB0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F253" authorId="0" shapeId="0" xr:uid="{AC8E7EB4-D0FD-4796-B959-CF50E27CDB90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G253" authorId="0" shapeId="0" xr:uid="{DDD4D585-C55A-4639-AECB-2ABF03181EFD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D254" authorId="0" shapeId="0" xr:uid="{21B23A34-3C35-455A-92FA-9AC2CFA0589D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E254" authorId="0" shapeId="0" xr:uid="{B6CAA5A9-E7CA-4417-8E7A-B79E2B6EA6DF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F254" authorId="0" shapeId="0" xr:uid="{F2B649E8-A440-4DAF-AC2B-5614C4A936F1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G254" authorId="0" shapeId="0" xr:uid="{0ECE5AE8-8E94-4443-970C-9508DE2E3014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H254" authorId="0" shapeId="0" xr:uid="{0B39D790-010E-40A4-8B33-D819AB8D05A9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I254" authorId="0" shapeId="0" xr:uid="{E13A9920-A937-443A-A114-E541CFC9C7F8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J254" authorId="1" shapeId="0" xr:uid="{A7CEDAED-6789-415D-9780-97CF498009CE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K254" authorId="1" shapeId="0" xr:uid="{94F890BE-5AAA-4086-9E38-550B411AB953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L254" authorId="1" shapeId="0" xr:uid="{AAB3F3AF-48BC-4259-8DFD-5B3716D16639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M254" authorId="1" shapeId="0" xr:uid="{F8CC2C40-E179-4BE1-911A-8D22469481BE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E255" authorId="0" shapeId="0" xr:uid="{B695C88A-B8EA-4F14-9D51-7B6B9133CD3F}">
      <text>
        <r>
          <rPr>
            <b/>
            <sz val="9"/>
            <color indexed="81"/>
            <rFont val="Tahoma"/>
            <family val="2"/>
          </rPr>
          <t>27-FEB-25
REC-16808</t>
        </r>
      </text>
    </comment>
    <comment ref="F255" authorId="0" shapeId="0" xr:uid="{E94C3052-2238-49FD-B4CC-F629A1C30F5E}">
      <text>
        <r>
          <rPr>
            <b/>
            <sz val="9"/>
            <color indexed="81"/>
            <rFont val="Tahoma"/>
            <charset val="1"/>
          </rPr>
          <t>28-MAR-2025
REC-17033</t>
        </r>
      </text>
    </comment>
    <comment ref="G255" authorId="0" shapeId="0" xr:uid="{93A1C1D0-3F0B-428D-9538-16FE423B8409}">
      <text>
        <r>
          <rPr>
            <b/>
            <sz val="9"/>
            <color indexed="81"/>
            <rFont val="Tahoma"/>
            <charset val="1"/>
          </rPr>
          <t>28-ABR-2025
REC-17199</t>
        </r>
      </text>
    </comment>
    <comment ref="H255" authorId="0" shapeId="0" xr:uid="{89E97E07-13C1-450B-A8A0-665AA5706A78}">
      <text>
        <r>
          <rPr>
            <b/>
            <sz val="9"/>
            <color indexed="81"/>
            <rFont val="Tahoma"/>
            <charset val="1"/>
          </rPr>
          <t>02-06-2025
REC-17379</t>
        </r>
      </text>
    </comment>
    <comment ref="I255" authorId="1" shapeId="0" xr:uid="{FC57DC1F-70C1-42D3-B9C8-AF17E6FBB3D8}">
      <text>
        <r>
          <rPr>
            <sz val="11"/>
            <color theme="1"/>
            <rFont val="Calibri"/>
            <family val="2"/>
            <scheme val="minor"/>
          </rPr>
          <t>30-JUN-25
REC-17495</t>
        </r>
      </text>
    </comment>
    <comment ref="J255" authorId="1" shapeId="0" xr:uid="{7380F03F-E761-4C05-8CE1-06A5D163B89F}">
      <text>
        <r>
          <rPr>
            <sz val="11"/>
            <color theme="1"/>
            <rFont val="Calibri"/>
            <family val="2"/>
            <scheme val="minor"/>
          </rPr>
          <t>31-JUL-25
REC-17636</t>
        </r>
      </text>
    </comment>
    <comment ref="K255" authorId="1" shapeId="0" xr:uid="{B80C52F7-7E9F-4A5D-B255-DF1E8539E7DC}">
      <text>
        <r>
          <rPr>
            <sz val="11"/>
            <color theme="1"/>
            <rFont val="Calibri"/>
            <family val="2"/>
            <scheme val="minor"/>
          </rPr>
          <t>18/08/25
REC-17754</t>
        </r>
      </text>
    </comment>
    <comment ref="L255" authorId="1" shapeId="0" xr:uid="{06106E1F-0EEC-42D9-B6DD-C3D08AEFFB28}">
      <text>
        <r>
          <rPr>
            <sz val="11"/>
            <color theme="1"/>
            <rFont val="Calibri"/>
            <family val="2"/>
            <scheme val="minor"/>
          </rPr>
          <t>05-09-25
REC-17829</t>
        </r>
      </text>
    </comment>
    <comment ref="M255" authorId="1" shapeId="0" xr:uid="{65C7D530-7633-4F03-9613-7128895EB4EA}">
      <text>
        <r>
          <rPr>
            <sz val="11"/>
            <color theme="1"/>
            <rFont val="Calibri"/>
            <family val="2"/>
            <scheme val="minor"/>
          </rPr>
          <t>06-10-25
REC-17978</t>
        </r>
      </text>
    </comment>
    <comment ref="N255" authorId="1" shapeId="0" xr:uid="{57AF975F-3E9B-4259-8332-8F98ABE20C69}">
      <text>
        <r>
          <rPr>
            <sz val="11"/>
            <color theme="1"/>
            <rFont val="Calibri"/>
            <family val="2"/>
            <scheme val="minor"/>
          </rPr>
          <t>04-11-25
REC-18081</t>
        </r>
      </text>
    </comment>
    <comment ref="O255" authorId="1" shapeId="0" xr:uid="{1303B889-7EEE-4B48-90AC-1920C59704A2}">
      <text>
        <r>
          <rPr>
            <sz val="11"/>
            <color theme="1"/>
            <rFont val="Calibri"/>
            <family val="2"/>
            <scheme val="minor"/>
          </rPr>
          <t>04-12-25
REC-18257</t>
        </r>
      </text>
    </comment>
    <comment ref="D256" authorId="1" shapeId="0" xr:uid="{6318A815-B61F-4119-9345-C0A8CB3BA84A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E256" authorId="1" shapeId="0" xr:uid="{19008200-4EEE-4571-9377-29FE78CED875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F256" authorId="1" shapeId="0" xr:uid="{539EBB50-1FD2-4D7A-98D2-F39561DF9A28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G256" authorId="1" shapeId="0" xr:uid="{37DA6D8B-20CF-4F29-90C3-BABEA0E7CB68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H256" authorId="1" shapeId="0" xr:uid="{701AF3D8-DBE3-45D3-8E7D-29C7814EC69D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I256" authorId="1" shapeId="0" xr:uid="{77AB1544-E353-4A60-B17F-ED18AB11D62E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J256" authorId="1" shapeId="0" xr:uid="{3F5EC538-0857-4B19-BC35-A69A5EEDFA58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K256" authorId="1" shapeId="0" xr:uid="{A4982E18-4AB1-4C81-B83D-2279F19C94F6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L256" authorId="1" shapeId="0" xr:uid="{49D57E87-D4BD-4861-8802-28F17CF43CD6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M256" authorId="1" shapeId="0" xr:uid="{92F6B09D-876E-4C27-8D36-407CC7DD4C68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D257" authorId="0" shapeId="0" xr:uid="{7C34BECA-0DF7-4F14-9434-7085401382B5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E257" authorId="0" shapeId="0" xr:uid="{4CB225A2-C68B-459B-9FF0-18DF8A1B0ECD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F257" authorId="0" shapeId="0" xr:uid="{CD87092C-C50B-4C0B-A6BB-CA207EB46182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G257" authorId="0" shapeId="0" xr:uid="{8E5FDA83-7E4B-4EDB-8F26-5B44420637D6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H257" authorId="0" shapeId="0" xr:uid="{5BE4D7FB-F514-447E-B922-F65E582601B0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I257" authorId="0" shapeId="0" xr:uid="{132454A5-6AAB-4EBC-8774-E854A4C80518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J257" authorId="0" shapeId="0" xr:uid="{793E6D17-B117-4465-BDA8-009EE7E8C5D2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K257" authorId="1" shapeId="0" xr:uid="{D53E8B4A-DABB-4AB4-AAEA-A60AE23D590E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L257" authorId="1" shapeId="0" xr:uid="{BEC9E17E-A75D-45A7-8DD9-09ADAEDE199F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N257" authorId="1" shapeId="0" xr:uid="{8A6F32D1-01B0-4EAA-8F5C-B7C486C0D469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O257" authorId="1" shapeId="0" xr:uid="{9DED574B-78A2-4758-8CC4-4AFC52F7A991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D258" authorId="0" shapeId="0" xr:uid="{03A1876E-1F5C-48EA-9DEF-6556B441055F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E258" authorId="0" shapeId="0" xr:uid="{EA327E29-A0F6-42AB-A8F3-14B8B2C982E7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F258" authorId="1" shapeId="0" xr:uid="{2287F5B3-083E-4D5F-BA81-D8CEB1B45D2D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G258" authorId="1" shapeId="0" xr:uid="{487CA3D5-6C69-4F52-B7C9-8D2A51CA68C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H258" authorId="1" shapeId="0" xr:uid="{F5AF44B6-D11E-4EF3-8F51-999ACFED7D11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I258" authorId="1" shapeId="0" xr:uid="{5C39C606-F0E6-4346-9C48-C80AA5CC75C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D259" authorId="1" shapeId="0" xr:uid="{7AE323D8-F3E0-46C0-92CE-06511B4D2451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E259" authorId="1" shapeId="0" xr:uid="{670FBF56-A85C-436F-B47E-4F1AC82F3661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F259" authorId="1" shapeId="0" xr:uid="{88414754-3890-4460-B1CF-E1080E75381E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G259" authorId="1" shapeId="0" xr:uid="{39E71778-9225-449D-A9C2-14F5038BB576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H259" authorId="1" shapeId="0" xr:uid="{6D422EEA-D6A2-494C-8C5A-DC7858232565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I259" authorId="1" shapeId="0" xr:uid="{C9A680F2-7215-404C-860A-E7BF2E203469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J259" authorId="1" shapeId="0" xr:uid="{BFE362EC-98CD-4AB2-BF65-FCB1948E2453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D261" authorId="0" shapeId="0" xr:uid="{6DDD9C31-1357-430D-96BB-93F223CBECD7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E261" authorId="0" shapeId="0" xr:uid="{F31ABE2D-F2B4-4004-BCB4-48BB3B75A92C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F261" authorId="0" shapeId="0" xr:uid="{53328759-97B4-450B-968E-B55D4C41EB9B}">
      <text>
        <r>
          <rPr>
            <b/>
            <sz val="9"/>
            <color indexed="81"/>
            <rFont val="Tahoma"/>
            <charset val="1"/>
          </rPr>
          <t>14-MAR-2025
REC-16936</t>
        </r>
      </text>
    </comment>
    <comment ref="G261" authorId="0" shapeId="0" xr:uid="{E39DC94A-2C8E-464B-B3FE-3863ECD39880}">
      <text>
        <r>
          <rPr>
            <b/>
            <sz val="9"/>
            <color indexed="81"/>
            <rFont val="Tahoma"/>
            <charset val="1"/>
          </rPr>
          <t>14-ABR-2025
REC-17118</t>
        </r>
      </text>
    </comment>
    <comment ref="H261" authorId="0" shapeId="0" xr:uid="{80A2E443-78AB-46B7-BEF0-E0704621F575}">
      <text>
        <r>
          <rPr>
            <b/>
            <sz val="9"/>
            <color indexed="81"/>
            <rFont val="Tahoma"/>
            <family val="2"/>
          </rPr>
          <t>14-MAY-2025
REC-17302</t>
        </r>
      </text>
    </comment>
    <comment ref="I261" authorId="1" shapeId="0" xr:uid="{AED0F745-49D3-417D-A277-717FB1770BC3}">
      <text>
        <r>
          <rPr>
            <sz val="11"/>
            <color theme="1"/>
            <rFont val="Calibri"/>
            <family val="2"/>
            <scheme val="minor"/>
          </rPr>
          <t>12-JUN-25
REC-17426</t>
        </r>
      </text>
    </comment>
    <comment ref="J261" authorId="1" shapeId="0" xr:uid="{37635A3B-5C3C-4D7F-966F-AECD4F6B19EC}">
      <text>
        <r>
          <rPr>
            <sz val="11"/>
            <color theme="1"/>
            <rFont val="Calibri"/>
            <family val="2"/>
            <scheme val="minor"/>
          </rPr>
          <t>14-JUL-25
REC-17565</t>
        </r>
      </text>
    </comment>
    <comment ref="K261" authorId="1" shapeId="0" xr:uid="{71F61422-5F0C-4692-8A40-4D3A58B0B796}">
      <text>
        <r>
          <rPr>
            <sz val="11"/>
            <color theme="1"/>
            <rFont val="Calibri"/>
            <family val="2"/>
            <scheme val="minor"/>
          </rPr>
          <t>13-AGO-25
REC-17705</t>
        </r>
      </text>
    </comment>
    <comment ref="L261" authorId="1" shapeId="0" xr:uid="{D03398B3-1B1C-4BB6-888F-23B6DF969075}">
      <text>
        <r>
          <rPr>
            <sz val="11"/>
            <color theme="1"/>
            <rFont val="Calibri"/>
            <family val="2"/>
            <scheme val="minor"/>
          </rPr>
          <t>11-09-25
REC-17854</t>
        </r>
      </text>
    </comment>
    <comment ref="M261" authorId="1" shapeId="0" xr:uid="{65FBDDE0-C2E3-4F95-BCB4-3846FB196B02}">
      <text>
        <r>
          <rPr>
            <sz val="11"/>
            <color theme="1"/>
            <rFont val="Calibri"/>
            <family val="2"/>
            <scheme val="minor"/>
          </rPr>
          <t>02-11-25
REC-18075</t>
        </r>
      </text>
    </comment>
    <comment ref="N261" authorId="1" shapeId="0" xr:uid="{B4FF4837-9977-4E8C-8346-5574C6D15E44}">
      <text>
        <r>
          <rPr>
            <sz val="11"/>
            <color theme="1"/>
            <rFont val="Calibri"/>
            <family val="2"/>
            <scheme val="minor"/>
          </rPr>
          <t>29-11-25
REC-18205</t>
        </r>
      </text>
    </comment>
    <comment ref="O261" authorId="1" shapeId="0" xr:uid="{6B03FF78-31D8-462C-96EE-52ACF2EF1FC0}">
      <text>
        <r>
          <rPr>
            <sz val="11"/>
            <color theme="1"/>
            <rFont val="Calibri"/>
            <family val="2"/>
            <scheme val="minor"/>
          </rPr>
          <t>31-12-25
REC-18367</t>
        </r>
      </text>
    </comment>
    <comment ref="D262" authorId="0" shapeId="0" xr:uid="{C00907E1-DFED-428D-A906-786B71D53FAB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E262" authorId="0" shapeId="0" xr:uid="{E572C973-E961-4BD5-9C82-B15A40C25DEB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F262" authorId="0" shapeId="0" xr:uid="{25873530-FD67-45F1-AF73-4D33889B0144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G262" authorId="1" shapeId="0" xr:uid="{8F32A50D-8675-463C-8D5F-9D10BDCEA15D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H262" authorId="1" shapeId="0" xr:uid="{8DE0F674-2E6F-4048-9E02-77BCB022C410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I262" authorId="1" shapeId="0" xr:uid="{28209F71-E51E-40C9-A5BD-A215652C4825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J262" authorId="1" shapeId="0" xr:uid="{69906A06-56B9-4DA1-848F-068EA8474A1E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K262" authorId="1" shapeId="0" xr:uid="{064A75EB-D440-4010-9C79-7D6E9B5EC3BD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L262" authorId="1" shapeId="0" xr:uid="{CB8794F0-A7F3-4240-A141-AC1BEE0E13D7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M262" authorId="1" shapeId="0" xr:uid="{B572CCDF-C5D5-4D9F-ABAA-9EA5A3AB2854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N262" authorId="1" shapeId="0" xr:uid="{9A33EBE7-7444-4DB0-AB2A-4C0D8C2D54D9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D263" authorId="0" shapeId="0" xr:uid="{D9CE3846-C7CB-4A89-BB88-47A4D4F6C06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E263" authorId="0" shapeId="0" xr:uid="{75E2D5DE-1BAE-49E8-A4FA-DCC387E8E94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F263" authorId="0" shapeId="0" xr:uid="{207AB293-5538-4CB6-BD1A-D699B2B27A7D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G263" authorId="0" shapeId="0" xr:uid="{B59CE8E0-D172-47B3-A442-9CC140A7568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H263" authorId="0" shapeId="0" xr:uid="{E3B4BCBD-C713-48AD-8686-F2E0DC7D17F5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I263" authorId="1" shapeId="0" xr:uid="{0D04B678-D95F-45D4-BDA4-3BF8C111CD07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J263" authorId="1" shapeId="0" xr:uid="{848A4561-A34F-4430-8FDE-FBFDB7373493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K263" authorId="1" shapeId="0" xr:uid="{A32A7A1D-7775-4364-BF80-775C4557A86B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L263" authorId="1" shapeId="0" xr:uid="{D2BAD72E-B9F0-48CE-B20C-2119DC16F8BA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M263" authorId="1" shapeId="0" xr:uid="{C1C64DC8-2BDB-47DF-AF3D-792F70C6E168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N263" authorId="1" shapeId="0" xr:uid="{FBA4B38E-757F-4B4D-83F0-F1EA9D1810FE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F264" authorId="1" shapeId="0" xr:uid="{A789DE45-3B78-492D-A06F-D326D5E08C29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G264" authorId="1" shapeId="0" xr:uid="{C117C5F7-46E1-46AA-A0E7-36F43B8CE117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H264" authorId="1" shapeId="0" xr:uid="{1060D648-CB47-4453-A2C0-CD40B36E2684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I264" authorId="1" shapeId="0" xr:uid="{5DFA71D5-00B0-4F91-A1AB-F97311B28E42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J264" authorId="1" shapeId="0" xr:uid="{E3827C14-61C9-4A07-A87C-9B388D6BA1E6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K264" authorId="1" shapeId="0" xr:uid="{0B44917A-582D-4D5D-9FA3-23D148B3749E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L264" authorId="1" shapeId="0" xr:uid="{398DE709-EB1A-42EB-A5A6-E7B007C2C57E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M264" authorId="1" shapeId="0" xr:uid="{DEB8A564-1D75-4309-9709-11A889A2EDF7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N264" authorId="1" shapeId="0" xr:uid="{FB2A63EB-B786-42C8-9B15-542BEEFA8CC5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O264" authorId="1" shapeId="0" xr:uid="{6B28F1EE-CB75-4B78-BAF9-54427419CF11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E265" authorId="0" shapeId="0" xr:uid="{E5604526-22AA-4D7C-9250-4398B65EF891}">
      <text>
        <r>
          <rPr>
            <b/>
            <sz val="9"/>
            <color indexed="81"/>
            <rFont val="Tahoma"/>
            <family val="2"/>
          </rPr>
          <t>23-FEB-25
REC-16790</t>
        </r>
      </text>
    </comment>
    <comment ref="F265" authorId="0" shapeId="0" xr:uid="{7177FDF1-9BB9-49A5-B66F-4125EFC4BC23}">
      <text>
        <r>
          <rPr>
            <b/>
            <sz val="9"/>
            <color indexed="81"/>
            <rFont val="Tahoma"/>
            <family val="2"/>
          </rPr>
          <t>07-MAR-25
REC-16874</t>
        </r>
      </text>
    </comment>
    <comment ref="G265" authorId="0" shapeId="0" xr:uid="{26A3C432-1C59-4AF1-9F9F-9933FB9C7720}">
      <text>
        <r>
          <rPr>
            <b/>
            <sz val="9"/>
            <color indexed="81"/>
            <rFont val="Tahoma"/>
            <charset val="1"/>
          </rPr>
          <t>17-ABR-2025
REC-17160</t>
        </r>
      </text>
    </comment>
    <comment ref="H265" authorId="0" shapeId="0" xr:uid="{1B242D0F-0B61-46EC-AF64-FB22765CB0E0}">
      <text>
        <r>
          <rPr>
            <b/>
            <sz val="9"/>
            <color indexed="81"/>
            <rFont val="Tahoma"/>
            <family val="2"/>
          </rPr>
          <t>19-MAY-2025
REC-17329</t>
        </r>
      </text>
    </comment>
    <comment ref="I265" authorId="1" shapeId="0" xr:uid="{8491BA56-B0A0-4B85-BDA4-BF19DA8FBFDC}">
      <text>
        <r>
          <rPr>
            <sz val="11"/>
            <color theme="1"/>
            <rFont val="Calibri"/>
            <family val="2"/>
            <scheme val="minor"/>
          </rPr>
          <t>14-JUN-2025
REC-17437</t>
        </r>
      </text>
    </comment>
    <comment ref="J265" authorId="1" shapeId="0" xr:uid="{CBFD2B08-EC74-49B1-9EE6-D0C64A430C0A}">
      <text>
        <r>
          <rPr>
            <sz val="11"/>
            <color theme="1"/>
            <rFont val="Calibri"/>
            <family val="2"/>
            <scheme val="minor"/>
          </rPr>
          <t>16-JUL-2025
REC-17583</t>
        </r>
      </text>
    </comment>
    <comment ref="K265" authorId="1" shapeId="0" xr:uid="{A0C90C36-3CC9-4BF5-B5EE-D4EF6A614A16}">
      <text>
        <r>
          <rPr>
            <sz val="11"/>
            <color theme="1"/>
            <rFont val="Calibri"/>
            <family val="2"/>
            <scheme val="minor"/>
          </rPr>
          <t>16/08/25
REC-17740</t>
        </r>
      </text>
    </comment>
    <comment ref="L265" authorId="1" shapeId="0" xr:uid="{85B9E0CF-E6A0-4A1B-B0E0-3000C17DBBC2}">
      <text>
        <r>
          <rPr>
            <sz val="11"/>
            <color theme="1"/>
            <rFont val="Calibri"/>
            <family val="2"/>
            <scheme val="minor"/>
          </rPr>
          <t>19/10/25
REC-18023</t>
        </r>
      </text>
    </comment>
    <comment ref="M265" authorId="1" shapeId="0" xr:uid="{34E332AF-16B1-4133-B515-BF1A5CE83E2B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N265" authorId="1" shapeId="0" xr:uid="{F2FD1597-5A58-4E5C-8F74-C59E4477B2F9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O265" authorId="1" shapeId="0" xr:uid="{A66BE2E6-A7D2-411E-89E2-01CB4C7AA3A8}">
      <text>
        <r>
          <rPr>
            <sz val="11"/>
            <color theme="1"/>
            <rFont val="Calibri"/>
            <family val="2"/>
            <scheme val="minor"/>
          </rPr>
          <t xml:space="preserve">26/12/25
REC-18333
</t>
        </r>
      </text>
    </comment>
    <comment ref="D267" authorId="0" shapeId="0" xr:uid="{76C46D8B-9457-484B-9095-BDECB036992A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E267" authorId="0" shapeId="0" xr:uid="{BA1A4766-A902-4E8F-AC9D-8CD18B693605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F267" authorId="0" shapeId="0" xr:uid="{2F3D25B7-5698-4BAA-9BDA-B0673887AD5D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G267" authorId="0" shapeId="0" xr:uid="{908E2038-FEE4-4D23-9CB3-DDAD17B77F8E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H267" authorId="1" shapeId="0" xr:uid="{C01B578B-7406-4EF2-AAAA-1C5849B977C0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I267" authorId="1" shapeId="0" xr:uid="{7F133BE8-C61B-4AED-892A-6DCA1AADA415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J267" authorId="1" shapeId="0" xr:uid="{B077BE47-852D-4591-84A4-C71C599C7E40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K267" authorId="1" shapeId="0" xr:uid="{27647434-60B8-459E-BE56-F95A3E9727C1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L267" authorId="1" shapeId="0" xr:uid="{D9D4FA23-5382-4FDC-A1C3-D17D11575DFA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M267" authorId="1" shapeId="0" xr:uid="{0A734C31-F3F0-48AF-AE30-17824FB002C9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N267" authorId="1" shapeId="0" xr:uid="{DB0FDBB1-666B-49B4-AE13-BBC90E0C568A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E269" authorId="0" shapeId="0" xr:uid="{B2D6B5F8-91B0-431B-B22E-9ACACFBBC686}">
      <text>
        <r>
          <rPr>
            <b/>
            <sz val="9"/>
            <color indexed="81"/>
            <rFont val="Tahoma"/>
            <family val="2"/>
          </rPr>
          <t>26-FEB-25
REC-16805</t>
        </r>
      </text>
    </comment>
    <comment ref="F269" authorId="0" shapeId="0" xr:uid="{CC544A0B-7F9D-4A51-B74C-56982BAA6C7E}">
      <text>
        <r>
          <rPr>
            <b/>
            <sz val="9"/>
            <color indexed="81"/>
            <rFont val="Tahoma"/>
            <charset val="1"/>
          </rPr>
          <t>28-MAR-2025
REC-17025</t>
        </r>
      </text>
    </comment>
    <comment ref="G269" authorId="0" shapeId="0" xr:uid="{CC063B32-9AD3-4A47-BD64-03D4A4468430}">
      <text>
        <r>
          <rPr>
            <b/>
            <sz val="9"/>
            <color indexed="81"/>
            <rFont val="Tahoma"/>
            <family val="2"/>
          </rPr>
          <t>16-MAY-2025
REC-17316</t>
        </r>
      </text>
    </comment>
    <comment ref="H269" authorId="0" shapeId="0" xr:uid="{E10DB54F-B5B4-4F9B-AED8-603773542D3A}">
      <text>
        <r>
          <rPr>
            <b/>
            <sz val="9"/>
            <color indexed="81"/>
            <rFont val="Tahoma"/>
            <family val="2"/>
          </rPr>
          <t>16-MAY-2025
REC-17317</t>
        </r>
      </text>
    </comment>
    <comment ref="I269" authorId="1" shapeId="0" xr:uid="{76B1A5B2-BB0F-4A20-8271-3C8144087011}">
      <text>
        <r>
          <rPr>
            <sz val="11"/>
            <color theme="1"/>
            <rFont val="Calibri"/>
            <family val="2"/>
            <scheme val="minor"/>
          </rPr>
          <t>02-JUL-25
REC-17520</t>
        </r>
      </text>
    </comment>
    <comment ref="J269" authorId="1" shapeId="0" xr:uid="{B149860B-FCF3-4B3B-8784-879F113369A1}">
      <text>
        <r>
          <rPr>
            <sz val="11"/>
            <color theme="1"/>
            <rFont val="Calibri"/>
            <family val="2"/>
            <scheme val="minor"/>
          </rPr>
          <t>17-JUL-25
REC-17586</t>
        </r>
      </text>
    </comment>
    <comment ref="K269" authorId="1" shapeId="0" xr:uid="{8DF22B68-32AC-40E5-B21C-AE7A0FC0EEFF}">
      <text>
        <r>
          <rPr>
            <sz val="11"/>
            <color theme="1"/>
            <rFont val="Calibri"/>
            <family val="2"/>
            <scheme val="minor"/>
          </rPr>
          <t>22/08/25
REC-17767</t>
        </r>
      </text>
    </comment>
    <comment ref="L269" authorId="1" shapeId="0" xr:uid="{1F805B12-CC5D-43FB-AB30-FCCD95178168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M269" authorId="1" shapeId="0" xr:uid="{E9358BDD-3622-4986-BF3B-B5ABA69EA115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N269" authorId="1" shapeId="0" xr:uid="{2D8CC376-D44B-4428-81EB-9DF3A2F8AA97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O269" authorId="1" shapeId="0" xr:uid="{31E6B0F0-40EB-436C-A6C9-9A1A43489CBE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E271" authorId="0" shapeId="0" xr:uid="{54C90DEE-3B12-4B16-BD47-04F1F88ED89E}">
      <text>
        <r>
          <rPr>
            <b/>
            <sz val="9"/>
            <color indexed="81"/>
            <rFont val="Tahoma"/>
            <family val="2"/>
          </rPr>
          <t>26-FEB-25
REC-16807</t>
        </r>
      </text>
    </comment>
    <comment ref="F271" authorId="0" shapeId="0" xr:uid="{A450BE6F-AF9B-42BE-9EFF-B895D55D5771}">
      <text>
        <r>
          <rPr>
            <b/>
            <sz val="9"/>
            <color indexed="81"/>
            <rFont val="Tahoma"/>
            <charset val="1"/>
          </rPr>
          <t>13-ABR-2025
REC-17116</t>
        </r>
      </text>
    </comment>
    <comment ref="G271" authorId="1" shapeId="0" xr:uid="{BEB546DF-27C1-44A9-A5C2-92DE76AF1C8F}">
      <text>
        <r>
          <rPr>
            <sz val="11"/>
            <color theme="1"/>
            <rFont val="Calibri"/>
            <family val="2"/>
            <scheme val="minor"/>
          </rPr>
          <t>14-JUN-25
REC-17444</t>
        </r>
      </text>
    </comment>
    <comment ref="H271" authorId="1" shapeId="0" xr:uid="{DE454633-4F38-48D4-85FC-4852659F1244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I271" authorId="1" shapeId="0" xr:uid="{30AF4E89-A88D-4215-8D7C-378543D37AF0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J271" authorId="1" shapeId="0" xr:uid="{F595D2C5-AC43-41F9-8236-C2BBF3C8D11D}">
      <text>
        <r>
          <rPr>
            <sz val="11"/>
            <color theme="1"/>
            <rFont val="Calibri"/>
            <family val="2"/>
            <scheme val="minor"/>
          </rPr>
          <t>10/10/25
REC-17988</t>
        </r>
      </text>
    </comment>
    <comment ref="F273" authorId="0" shapeId="0" xr:uid="{208B3CC8-DB9F-4939-9A0F-92F05926B169}">
      <text>
        <r>
          <rPr>
            <b/>
            <sz val="9"/>
            <color indexed="81"/>
            <rFont val="Tahoma"/>
            <charset val="1"/>
          </rPr>
          <t>29-ABR-2025
REC-17200</t>
        </r>
      </text>
    </comment>
    <comment ref="E274" authorId="0" shapeId="0" xr:uid="{55D91ED9-36B4-49BC-AC7E-AD998A7538EF}">
      <text>
        <r>
          <rPr>
            <b/>
            <sz val="9"/>
            <color indexed="81"/>
            <rFont val="Tahoma"/>
            <family val="2"/>
          </rPr>
          <t>28-FEB-25
REC-16818</t>
        </r>
      </text>
    </comment>
    <comment ref="F274" authorId="0" shapeId="0" xr:uid="{2513ED70-7952-40A9-8833-27C69E5872E3}">
      <text>
        <r>
          <rPr>
            <b/>
            <sz val="9"/>
            <color indexed="81"/>
            <rFont val="Tahoma"/>
            <charset val="1"/>
          </rPr>
          <t>31-MAR-2025
REC-17050</t>
        </r>
      </text>
    </comment>
    <comment ref="G274" authorId="0" shapeId="0" xr:uid="{B1724FD3-8234-497D-876F-32CFF0559426}">
      <text>
        <r>
          <rPr>
            <b/>
            <sz val="9"/>
            <color indexed="81"/>
            <rFont val="Tahoma"/>
            <charset val="1"/>
          </rPr>
          <t>03-MAY-2025
REC-17243</t>
        </r>
      </text>
    </comment>
    <comment ref="H274" authorId="0" shapeId="0" xr:uid="{01084136-3B68-47E3-A97A-FFF19A7FB60D}">
      <text>
        <r>
          <rPr>
            <b/>
            <sz val="9"/>
            <color indexed="81"/>
            <rFont val="Tahoma"/>
            <charset val="1"/>
          </rPr>
          <t>03-06-25
REC-17391</t>
        </r>
      </text>
    </comment>
    <comment ref="I274" authorId="1" shapeId="0" xr:uid="{B04FA932-1712-4D0B-A539-3D6684F2D078}">
      <text>
        <r>
          <rPr>
            <sz val="11"/>
            <color theme="1"/>
            <rFont val="Calibri"/>
            <family val="2"/>
            <scheme val="minor"/>
          </rPr>
          <t>02-JUL-25
REC-17519</t>
        </r>
      </text>
    </comment>
    <comment ref="J274" authorId="1" shapeId="0" xr:uid="{2869BB55-83B6-4370-B7E5-6E7B783E8DDD}">
      <text>
        <r>
          <rPr>
            <sz val="11"/>
            <color theme="1"/>
            <rFont val="Calibri"/>
            <family val="2"/>
            <scheme val="minor"/>
          </rPr>
          <t>11-AGO-25
REC-17700</t>
        </r>
      </text>
    </comment>
    <comment ref="K274" authorId="1" shapeId="0" xr:uid="{FE027686-39A5-47DB-BE4E-CF433635F9DF}">
      <text>
        <r>
          <rPr>
            <sz val="11"/>
            <color theme="1"/>
            <rFont val="Calibri"/>
            <family val="2"/>
            <scheme val="minor"/>
          </rPr>
          <t>08-09-25
REC-17843</t>
        </r>
      </text>
    </comment>
    <comment ref="L274" authorId="1" shapeId="0" xr:uid="{547CC2DB-6635-4B55-8704-8AB615B576AD}">
      <text>
        <r>
          <rPr>
            <sz val="11"/>
            <color theme="1"/>
            <rFont val="Calibri"/>
            <family val="2"/>
            <scheme val="minor"/>
          </rPr>
          <t>01-11-25
REC-18142</t>
        </r>
      </text>
    </comment>
    <comment ref="M274" authorId="1" shapeId="0" xr:uid="{6793CFA1-BAF3-417A-9CF4-B9D018F6A188}">
      <text>
        <r>
          <rPr>
            <sz val="11"/>
            <color theme="1"/>
            <rFont val="Calibri"/>
            <family val="2"/>
            <scheme val="minor"/>
          </rPr>
          <t>24/12/25
REC-18326</t>
        </r>
      </text>
    </comment>
    <comment ref="D275" authorId="0" shapeId="0" xr:uid="{D278B4B6-67A7-4359-B920-E7607EBA90FA}">
      <text>
        <r>
          <rPr>
            <b/>
            <sz val="9"/>
            <color indexed="81"/>
            <rFont val="Tahoma"/>
            <family val="2"/>
          </rPr>
          <t>08-feb-25
REC-16727</t>
        </r>
      </text>
    </comment>
    <comment ref="E275" authorId="0" shapeId="0" xr:uid="{5C90A767-47DA-450C-A277-300F6336BB16}">
      <text>
        <r>
          <rPr>
            <b/>
            <sz val="9"/>
            <color indexed="81"/>
            <rFont val="Tahoma"/>
            <family val="2"/>
          </rPr>
          <t>17-feb-2025
REC-16764</t>
        </r>
      </text>
    </comment>
    <comment ref="F275" authorId="0" shapeId="0" xr:uid="{E156C857-C635-45B7-87B5-8320C09B3227}">
      <text>
        <r>
          <rPr>
            <b/>
            <sz val="9"/>
            <color indexed="81"/>
            <rFont val="Tahoma"/>
            <family val="2"/>
          </rPr>
          <t>06-MAR-2025
REC-16866</t>
        </r>
      </text>
    </comment>
    <comment ref="G275" authorId="0" shapeId="0" xr:uid="{FD46695C-3F23-4A60-9637-99A7D9B4B1B8}">
      <text>
        <r>
          <rPr>
            <b/>
            <sz val="9"/>
            <color indexed="81"/>
            <rFont val="Tahoma"/>
            <charset val="1"/>
          </rPr>
          <t>02-ABR-2025
REC-17078</t>
        </r>
      </text>
    </comment>
    <comment ref="H275" authorId="0" shapeId="0" xr:uid="{4D52C9F4-AE2F-418A-8994-E43EE369767D}">
      <text>
        <r>
          <rPr>
            <b/>
            <sz val="9"/>
            <color indexed="81"/>
            <rFont val="Tahoma"/>
            <charset val="1"/>
          </rPr>
          <t>05-MAY-2025
REC-17257</t>
        </r>
      </text>
    </comment>
    <comment ref="I275" authorId="0" shapeId="0" xr:uid="{2551C31E-0247-442A-9D43-E209C302CB5C}">
      <text>
        <r>
          <rPr>
            <b/>
            <sz val="9"/>
            <color indexed="81"/>
            <rFont val="Tahoma"/>
            <family val="2"/>
          </rPr>
          <t>07-jun-25
REC-17414</t>
        </r>
      </text>
    </comment>
    <comment ref="J275" authorId="1" shapeId="0" xr:uid="{0E5B9769-572E-4387-9CC8-3D46B3473A46}">
      <text>
        <r>
          <rPr>
            <sz val="11"/>
            <color theme="1"/>
            <rFont val="Calibri"/>
            <family val="2"/>
            <scheme val="minor"/>
          </rPr>
          <t>05-JUL-25
REC-17533</t>
        </r>
      </text>
    </comment>
    <comment ref="K275" authorId="1" shapeId="0" xr:uid="{8088D65E-6144-42CB-8F59-9F4D6390EE62}">
      <text>
        <r>
          <rPr>
            <sz val="11"/>
            <color theme="1"/>
            <rFont val="Calibri"/>
            <family val="2"/>
            <scheme val="minor"/>
          </rPr>
          <t>02-AGO-25
REC-17672</t>
        </r>
      </text>
    </comment>
    <comment ref="L275" authorId="1" shapeId="0" xr:uid="{A84C6CD4-8026-48D9-85C9-6F9A355E5DEF}">
      <text>
        <r>
          <rPr>
            <sz val="11"/>
            <color theme="1"/>
            <rFont val="Calibri"/>
            <family val="2"/>
            <scheme val="minor"/>
          </rPr>
          <t>03-09-25
REC-17821</t>
        </r>
      </text>
    </comment>
    <comment ref="M275" authorId="1" shapeId="0" xr:uid="{F46C03DE-197C-4535-85D2-17D743E8CD09}">
      <text>
        <r>
          <rPr>
            <sz val="11"/>
            <color theme="1"/>
            <rFont val="Calibri"/>
            <family val="2"/>
            <scheme val="minor"/>
          </rPr>
          <t>05-10-25
REC-17975</t>
        </r>
      </text>
    </comment>
    <comment ref="N275" authorId="1" shapeId="0" xr:uid="{06DBE750-8815-436A-BC58-264920883D79}">
      <text>
        <r>
          <rPr>
            <sz val="11"/>
            <color theme="1"/>
            <rFont val="Calibri"/>
            <family val="2"/>
            <scheme val="minor"/>
          </rPr>
          <t>06-11-25
REC-18090</t>
        </r>
      </text>
    </comment>
    <comment ref="O275" authorId="1" shapeId="0" xr:uid="{B8996B52-D515-4266-BE62-96B1DEDD4B88}">
      <text>
        <r>
          <rPr>
            <sz val="11"/>
            <color theme="1"/>
            <rFont val="Calibri"/>
            <family val="2"/>
            <scheme val="minor"/>
          </rPr>
          <t>02-12-25
REC-18242</t>
        </r>
      </text>
    </comment>
    <comment ref="D276" authorId="0" shapeId="0" xr:uid="{B3D959B2-AFAF-4AD6-B91F-A5EF7DAD0A13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E276" authorId="0" shapeId="0" xr:uid="{FB91E29C-FB2D-4F8F-A6E8-239EED6A9BA6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F276" authorId="0" shapeId="0" xr:uid="{2002F08E-21C0-4E99-AFCD-816E79CD6C08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G276" authorId="0" shapeId="0" xr:uid="{3327F287-D5DD-445D-98B9-DE3D7A9F5B41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H276" authorId="1" shapeId="0" xr:uid="{45B4E5C3-74EC-4B10-8BFF-0F71D35EC63F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I276" authorId="1" shapeId="0" xr:uid="{64735723-198D-4AD7-BFD9-2EB0B86BEA83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J276" authorId="1" shapeId="0" xr:uid="{902B15C3-961E-445A-84A1-AE2176F733F4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K276" authorId="1" shapeId="0" xr:uid="{073D95A9-90D6-450D-A57E-0EBBC49109E4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D277" authorId="0" shapeId="0" xr:uid="{1083AC4F-13E6-4823-BF32-B467653CB1F9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E277" authorId="0" shapeId="0" xr:uid="{36FA436A-24AC-416F-8634-5510940D7E2D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F277" authorId="0" shapeId="0" xr:uid="{14CA0777-7C2F-45ED-B251-1CD9A3A96D39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G277" authorId="0" shapeId="0" xr:uid="{CC429A46-0DCB-459A-989E-778229E5C8E0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H277" authorId="1" shapeId="0" xr:uid="{B720CD81-6EFE-4DCD-BBED-7BCEBBE21AA6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I277" authorId="1" shapeId="0" xr:uid="{60E29F75-F23B-4493-878D-2EA77CF321F9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J277" authorId="1" shapeId="0" xr:uid="{957A4E99-E4F3-44FA-BEA3-F96FDCCE0D3C}">
      <text>
        <r>
          <rPr>
            <sz val="11"/>
            <color theme="1"/>
            <rFont val="Calibri"/>
            <family val="2"/>
            <scheme val="minor"/>
          </rPr>
          <t>16/08/25
REC-17742</t>
        </r>
      </text>
    </comment>
    <comment ref="K277" authorId="1" shapeId="0" xr:uid="{4E6B71D2-5FBF-4F6B-A30A-26D39E98C94B}">
      <text>
        <r>
          <rPr>
            <sz val="11"/>
            <color theme="1"/>
            <rFont val="Calibri"/>
            <family val="2"/>
            <scheme val="minor"/>
          </rPr>
          <t>14/10/25
REC-17998</t>
        </r>
      </text>
    </comment>
    <comment ref="L277" authorId="1" shapeId="0" xr:uid="{A442037A-7C56-4A63-A4B8-3CF9B96992F8}">
      <text>
        <r>
          <rPr>
            <sz val="11"/>
            <color theme="1"/>
            <rFont val="Calibri"/>
            <family val="2"/>
            <scheme val="minor"/>
          </rPr>
          <t>12-12-2025
REC-18275</t>
        </r>
      </text>
    </comment>
    <comment ref="M277" authorId="1" shapeId="0" xr:uid="{5E303E1D-E0E4-45F6-9229-1D6AFF4DD9EC}">
      <text>
        <r>
          <rPr>
            <sz val="11"/>
            <color theme="1"/>
            <rFont val="Calibri"/>
            <family val="2"/>
            <scheme val="minor"/>
          </rPr>
          <t>30-12-25
REC-18349</t>
        </r>
      </text>
    </comment>
    <comment ref="E278" authorId="0" shapeId="0" xr:uid="{0FBDBD2B-E0EC-4785-9C96-C2CC3F317FC9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F278" authorId="0" shapeId="0" xr:uid="{B0DEBEB8-4103-4720-9C28-C3AD0A7C17CD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G278" authorId="1" shapeId="0" xr:uid="{5C6280C6-C80C-4A4E-843B-44A201E655B7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H278" authorId="1" shapeId="0" xr:uid="{0EA7C448-913E-4458-AC9B-E5C23D617570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I278" authorId="1" shapeId="0" xr:uid="{DFBFC402-4247-40A6-B504-3FBF4C00D916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J278" authorId="1" shapeId="0" xr:uid="{01DE399D-1344-4D4B-A846-123B1FE3F346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K278" authorId="1" shapeId="0" xr:uid="{4FC6BD85-082B-4550-8DF0-C13CB80D570E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L278" authorId="1" shapeId="0" xr:uid="{66C10A32-B3FB-4D21-B6D2-77566300AD0F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F279" authorId="1" shapeId="0" xr:uid="{2BD47520-25CF-476D-8B56-1019048BB793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G279" authorId="1" shapeId="0" xr:uid="{434B7C72-585E-4781-8208-1D7F160618DD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H279" authorId="1" shapeId="0" xr:uid="{5AFAEC7F-44CC-4DE5-93C6-59AF58CCCC63}">
      <text>
        <r>
          <rPr>
            <sz val="11"/>
            <color theme="1"/>
            <rFont val="Calibri"/>
            <family val="2"/>
            <scheme val="minor"/>
          </rPr>
          <t>16/12/25
REC-18299</t>
        </r>
      </text>
    </comment>
    <comment ref="I279" authorId="1" shapeId="0" xr:uid="{D447946D-3D8C-4BE5-90A7-60448ED09053}">
      <text>
        <r>
          <rPr>
            <sz val="11"/>
            <color theme="1"/>
            <rFont val="Calibri"/>
            <family val="2"/>
            <scheme val="minor"/>
          </rPr>
          <t>30-12-25
REC-18354</t>
        </r>
      </text>
    </comment>
    <comment ref="D281" authorId="0" shapeId="0" xr:uid="{D5F639BB-ACDD-4806-9C55-17061A4D21FD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E281" authorId="0" shapeId="0" xr:uid="{35E155D8-2EAC-4512-814C-EFB9D4B77E28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F281" authorId="0" shapeId="0" xr:uid="{D417B1A9-D910-4CF5-961B-4AC8313FEE99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G281" authorId="0" shapeId="0" xr:uid="{3D0C5878-B78F-4D62-8F6A-DDDF9D69EF15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H281" authorId="0" shapeId="0" xr:uid="{10563EB9-7CBE-44E1-A8F4-0BFE1415F243}">
      <text>
        <r>
          <rPr>
            <b/>
            <sz val="9"/>
            <color indexed="81"/>
            <rFont val="Tahoma"/>
            <charset val="1"/>
          </rPr>
          <t>27-ABR-2025
REC-17193</t>
        </r>
      </text>
    </comment>
    <comment ref="I281" authorId="0" shapeId="0" xr:uid="{66F39458-5E2D-4E02-BDFE-488D66829A36}">
      <text>
        <r>
          <rPr>
            <b/>
            <sz val="9"/>
            <color indexed="81"/>
            <rFont val="Tahoma"/>
            <charset val="1"/>
          </rPr>
          <t>04-06-2025
REC-17394</t>
        </r>
      </text>
    </comment>
    <comment ref="J281" authorId="1" shapeId="0" xr:uid="{B5CC21A6-5216-4CFF-8160-BAF7287B6D04}">
      <text>
        <r>
          <rPr>
            <sz val="11"/>
            <color theme="1"/>
            <rFont val="Calibri"/>
            <family val="2"/>
            <scheme val="minor"/>
          </rPr>
          <t>02-JUL-25
REC-17516</t>
        </r>
      </text>
    </comment>
    <comment ref="K281" authorId="1" shapeId="0" xr:uid="{529ADE38-3FF3-4344-B544-873B5BA2BB9A}">
      <text>
        <r>
          <rPr>
            <sz val="11"/>
            <color theme="1"/>
            <rFont val="Calibri"/>
            <family val="2"/>
            <scheme val="minor"/>
          </rPr>
          <t>24/JUL/25
REC-17610</t>
        </r>
      </text>
    </comment>
    <comment ref="L281" authorId="1" shapeId="0" xr:uid="{3C3D1E09-96A2-4884-A802-14693BEBD02A}">
      <text>
        <r>
          <rPr>
            <sz val="11"/>
            <color theme="1"/>
            <rFont val="Calibri"/>
            <family val="2"/>
            <scheme val="minor"/>
          </rPr>
          <t>08-09-25
REC-17842</t>
        </r>
      </text>
    </comment>
    <comment ref="M281" authorId="1" shapeId="0" xr:uid="{081A5234-B949-4E7E-B52C-EA425B53A975}">
      <text>
        <r>
          <rPr>
            <sz val="11"/>
            <color theme="1"/>
            <rFont val="Calibri"/>
            <family val="2"/>
            <scheme val="minor"/>
          </rPr>
          <t>23/10/25
REC-18036</t>
        </r>
      </text>
    </comment>
    <comment ref="N281" authorId="1" shapeId="0" xr:uid="{510F023C-84BE-4182-AC93-C67E25016ECF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O281" authorId="1" shapeId="0" xr:uid="{9C3E671A-3CFC-4757-8F2D-5D5158349530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E282" authorId="0" shapeId="0" xr:uid="{461008F4-B266-4CD8-B3D1-D42F439D0BBF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F282" authorId="0" shapeId="0" xr:uid="{EFB17498-118C-4EA2-81EB-D1B4826C1713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G282" authorId="1" shapeId="0" xr:uid="{165154E6-2B59-483B-A086-D1C2C610921F}">
      <text>
        <r>
          <rPr>
            <sz val="11"/>
            <color theme="1"/>
            <rFont val="Calibri"/>
            <family val="2"/>
            <scheme val="minor"/>
          </rPr>
          <t>14-MAY-25
REC-17297</t>
        </r>
      </text>
    </comment>
    <comment ref="H282" authorId="1" shapeId="0" xr:uid="{8E9381BE-5A62-47D3-83BC-3E15595A8350}">
      <text>
        <r>
          <rPr>
            <sz val="11"/>
            <color theme="1"/>
            <rFont val="Calibri"/>
            <family val="2"/>
            <scheme val="minor"/>
          </rPr>
          <t>17-JUN-2025
REC-17455</t>
        </r>
      </text>
    </comment>
    <comment ref="I282" authorId="1" shapeId="0" xr:uid="{FC9FD98F-0EA6-445B-B375-20A4878719D2}">
      <text>
        <r>
          <rPr>
            <sz val="11"/>
            <color theme="1"/>
            <rFont val="Calibri"/>
            <family val="2"/>
            <scheme val="minor"/>
          </rPr>
          <t>30-JUN-25
REC-17496</t>
        </r>
      </text>
    </comment>
    <comment ref="J282" authorId="1" shapeId="0" xr:uid="{1864E761-4747-4E65-9E84-20C001A05965}">
      <text>
        <r>
          <rPr>
            <sz val="11"/>
            <color theme="1"/>
            <rFont val="Calibri"/>
            <family val="2"/>
            <scheme val="minor"/>
          </rPr>
          <t>04-AGO-25
REC-17676</t>
        </r>
      </text>
    </comment>
    <comment ref="K282" authorId="1" shapeId="0" xr:uid="{A25B05D6-A926-4F93-87C1-B88B9C916D75}">
      <text>
        <r>
          <rPr>
            <sz val="11"/>
            <color theme="1"/>
            <rFont val="Calibri"/>
            <family val="2"/>
            <scheme val="minor"/>
          </rPr>
          <t>04-09-25
REC-17826</t>
        </r>
      </text>
    </comment>
    <comment ref="L282" authorId="1" shapeId="0" xr:uid="{18E9D57B-ED7F-4E20-841F-D6EBEEDE3269}">
      <text>
        <r>
          <rPr>
            <sz val="11"/>
            <color theme="1"/>
            <rFont val="Calibri"/>
            <family val="2"/>
            <scheme val="minor"/>
          </rPr>
          <t>30-09-25
REC-17938</t>
        </r>
      </text>
    </comment>
    <comment ref="M282" authorId="1" shapeId="0" xr:uid="{630BEEDC-FF56-4E1F-8838-A107728BEAE7}">
      <text>
        <r>
          <rPr>
            <sz val="11"/>
            <color theme="1"/>
            <rFont val="Calibri"/>
            <family val="2"/>
            <scheme val="minor"/>
          </rPr>
          <t>14-11-25
REC-18158</t>
        </r>
      </text>
    </comment>
    <comment ref="N282" authorId="1" shapeId="0" xr:uid="{BCB54EB9-F22A-4252-BB4B-9D962DB77BAD}">
      <text>
        <r>
          <rPr>
            <sz val="11"/>
            <color theme="1"/>
            <rFont val="Calibri"/>
            <family val="2"/>
            <scheme val="minor"/>
          </rPr>
          <t>29-11-25
REC-18213</t>
        </r>
      </text>
    </comment>
    <comment ref="D283" authorId="0" shapeId="0" xr:uid="{D01B54DD-C5E9-4E87-8FC6-9405A7C36695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E283" authorId="0" shapeId="0" xr:uid="{3073A9DC-EC70-44AE-9906-50DB5E5F5E20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F283" authorId="0" shapeId="0" xr:uid="{6DD97A7F-3BD3-487C-9346-A0F27AAE65E0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G283" authorId="2" shapeId="0" xr:uid="{9C8C412B-A9D6-4038-9083-6783F1669678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H283" authorId="3" shapeId="0" xr:uid="{C55EA33A-35F8-4195-9E27-0AC1F8120674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I283" authorId="1" shapeId="0" xr:uid="{C117B0C6-779A-437A-83AC-5A69BBDBF538}">
      <text>
        <r>
          <rPr>
            <sz val="11"/>
            <color theme="1"/>
            <rFont val="Calibri"/>
            <family val="2"/>
            <scheme val="minor"/>
          </rPr>
          <t>12/JUN/2025
REC-17425</t>
        </r>
      </text>
    </comment>
    <comment ref="J283" authorId="1" shapeId="0" xr:uid="{9F7245A0-DFED-4C1B-BF9C-3018CD77EA7B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K283" authorId="1" shapeId="0" xr:uid="{B0F83833-7174-4263-B8B4-DD98452D4DF6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L283" authorId="1" shapeId="0" xr:uid="{CF94A456-960F-4230-9F6E-DD8D06507DB6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M283" authorId="1" shapeId="0" xr:uid="{1DB3E2FE-13B1-4BF6-8145-391A57307F91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N283" authorId="1" shapeId="0" xr:uid="{405214FC-DEF9-4FD5-ABB0-883540C0A595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O283" authorId="1" shapeId="0" xr:uid="{FADC8570-051D-4147-8696-1C25FFFF2E82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D284" authorId="0" shapeId="0" xr:uid="{BB9A35B1-BE1C-4BB5-A061-7B89E2A640DE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E284" authorId="0" shapeId="0" xr:uid="{FA1FE600-F221-4F9B-BE00-B339474B49AF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F284" authorId="0" shapeId="0" xr:uid="{3F2DBCD6-D033-4E8B-9ABF-BF81F73F96B4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G284" authorId="0" shapeId="0" xr:uid="{AFA6B12E-8729-439C-B224-52A81165BFB9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H284" authorId="0" shapeId="0" xr:uid="{6916E834-1155-4C3F-B0BD-EFDC15F38163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I284" authorId="0" shapeId="0" xr:uid="{BE187D23-E07F-43CA-9031-A1A4388E3BDE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J284" authorId="1" shapeId="0" xr:uid="{2ADBA04F-9E3F-4192-A1C1-76758E2FC272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K284" authorId="1" shapeId="0" xr:uid="{71782273-EE6F-49A6-A8AB-A8D776568A5B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L284" authorId="1" shapeId="0" xr:uid="{3EACFFD7-C314-49DB-A0B8-A2F8A5584C76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M284" authorId="1" shapeId="0" xr:uid="{2B46E41C-04D2-40CF-AB24-747BFEB4C36F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N284" authorId="1" shapeId="0" xr:uid="{F74A2D3B-B7A6-49A8-922E-898F8F3E8D66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O284" authorId="1" shapeId="0" xr:uid="{E74BB315-03B0-44BA-A529-5F14B308A41F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D285" authorId="0" shapeId="0" xr:uid="{1C4C591F-78AC-4F2C-A5DB-F459F016E1AA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85" authorId="0" shapeId="0" xr:uid="{BC77AE72-7BAE-44C9-8C21-D754798695DF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85" authorId="0" shapeId="0" xr:uid="{CE392368-E244-47CF-A32D-DBBA0918D2D9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85" authorId="0" shapeId="0" xr:uid="{C2C218EA-BCBE-442F-AA64-F10A0BC0F432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85" authorId="0" shapeId="0" xr:uid="{00F2DE59-E9EF-42A8-AE81-69A43F5DB146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I285" authorId="0" shapeId="0" xr:uid="{9D4906D4-33D8-49F2-8CCB-71DF0E06FD9D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J285" authorId="0" shapeId="0" xr:uid="{3E5B7EDF-174C-4ABC-85E0-6A4BED79076A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K285" authorId="0" shapeId="0" xr:uid="{DBE39DEC-125F-4B68-83FF-C8529A43A528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L285" authorId="1" shapeId="0" xr:uid="{B0A066B3-B2A8-490E-90EF-E451E0CCCBE1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M285" authorId="1" shapeId="0" xr:uid="{7CD92744-38B4-4338-B372-28457020D6A1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N285" authorId="1" shapeId="0" xr:uid="{57147CC8-4972-48B2-B2E9-2E68C2BA9A2D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O285" authorId="1" shapeId="0" xr:uid="{1FFF04F3-C730-4D27-86BE-A7F51C63709F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D287" authorId="0" shapeId="0" xr:uid="{EA14368E-4A8A-4918-A3F3-706A51ED886C}">
      <text>
        <r>
          <rPr>
            <b/>
            <sz val="9"/>
            <color indexed="81"/>
            <rFont val="Tahoma"/>
            <charset val="1"/>
          </rPr>
          <t>15-MAR-2025
REC-16951</t>
        </r>
      </text>
    </comment>
    <comment ref="E287" authorId="0" shapeId="0" xr:uid="{D2046CBB-3D83-449A-BA64-FB6A6893EC41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F287" authorId="0" shapeId="0" xr:uid="{6A1B92FB-83B4-4071-983C-EA6D83F26161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G287" authorId="1" shapeId="0" xr:uid="{46822B8A-6DDE-4527-A253-F0AC876A8569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H287" authorId="1" shapeId="0" xr:uid="{2CBCFF58-6705-4192-9583-C9794324AE8E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D289" authorId="0" shapeId="0" xr:uid="{9834A0B2-D9A1-414B-AB34-11335853618D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E289" authorId="0" shapeId="0" xr:uid="{A463D6A3-8284-45FE-BF0C-E07C1E8B9A03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F289" authorId="0" shapeId="0" xr:uid="{574BF19F-2531-4931-9FFE-595CDC8F06B5}">
      <text>
        <r>
          <rPr>
            <b/>
            <sz val="9"/>
            <color indexed="81"/>
            <rFont val="Tahoma"/>
            <family val="2"/>
          </rPr>
          <t>08-MAR-2025
REC-16860</t>
        </r>
      </text>
    </comment>
    <comment ref="G289" authorId="0" shapeId="0" xr:uid="{F771E54F-2A8C-47BD-8BD0-49BD6B424130}">
      <text>
        <r>
          <rPr>
            <b/>
            <sz val="9"/>
            <color indexed="81"/>
            <rFont val="Tahoma"/>
            <charset val="1"/>
          </rPr>
          <t>12-ABR-2025
REC-17073</t>
        </r>
      </text>
    </comment>
    <comment ref="H289" authorId="0" shapeId="0" xr:uid="{AFCD0488-89D6-4CC5-86B6-A6ED6C3DD09D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I289" authorId="0" shapeId="0" xr:uid="{8D17E9D1-F6F3-4290-9E8D-CB3204CAFB4C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J289" authorId="1" shapeId="0" xr:uid="{E30CB6B8-61B2-4BB7-8DAF-D2401ED66E54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K289" authorId="1" shapeId="0" xr:uid="{EA15058F-F538-4631-A112-EAADAF111CBE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L289" authorId="1" shapeId="0" xr:uid="{00CC235A-6103-4230-B810-E18294131D2A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M289" authorId="1" shapeId="0" xr:uid="{3AD13A77-B673-4D66-B62B-33AB1FB13EC2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N289" authorId="1" shapeId="0" xr:uid="{2847CB69-3D5C-4805-84A4-C3AFA1A7DB50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O289" authorId="1" shapeId="0" xr:uid="{A961854E-F23A-40D8-B357-39BBB39C0FF3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F290" authorId="1" shapeId="0" xr:uid="{919234B7-DCDA-43D6-AEA6-DF6B735EF75B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G290" authorId="1" shapeId="0" xr:uid="{FD937D9E-E9B1-4B44-B695-9B9216C02451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H290" authorId="1" shapeId="0" xr:uid="{84707344-D971-47D7-B67C-7240F579ED67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I290" authorId="1" shapeId="0" xr:uid="{02ABD53D-ACDD-456D-A717-DA190F2AE951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J290" authorId="1" shapeId="0" xr:uid="{17CBDD73-1A8B-429F-A0FF-8352D685CD01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K290" authorId="1" shapeId="0" xr:uid="{7743FF9C-26E5-405D-994D-46706D610F3F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L290" authorId="1" shapeId="0" xr:uid="{9479D639-0D46-40E1-95A5-DF28B3100828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M290" authorId="1" shapeId="0" xr:uid="{5147B03B-7547-4B0A-9CB7-2241633FA288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N290" authorId="1" shapeId="0" xr:uid="{9B8155CD-408C-4A8D-B39A-0D27B58C8993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O290" authorId="1" shapeId="0" xr:uid="{4570F1C0-F1A7-4123-BD0E-CC45255153FC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D292" authorId="0" shapeId="0" xr:uid="{CC426281-18A2-4803-B6EC-AC010E019E45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E292" authorId="0" shapeId="0" xr:uid="{DC870417-302D-4AF0-A155-07D50B38F324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F292" authorId="0" shapeId="0" xr:uid="{7BB8D1FF-986A-45BF-8C31-A19B50035AB5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G292" authorId="0" shapeId="0" xr:uid="{EB6DD02B-EBB9-4EA7-ADCC-3DE84207665A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H292" authorId="0" shapeId="0" xr:uid="{2719A822-8035-4E3D-8AE8-83759D5846B2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I292" authorId="0" shapeId="0" xr:uid="{023D5FE2-6A88-487B-9A69-B47FF78911CB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J292" authorId="1" shapeId="0" xr:uid="{CC70376F-E9A7-4E6F-AAEB-9EBCC3504E9A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K292" authorId="1" shapeId="0" xr:uid="{BC654F36-85C7-4F47-9009-54A8261C59CC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L292" authorId="1" shapeId="0" xr:uid="{E80DD3FD-69B0-4C4A-94D0-6AD85E90B86C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M292" authorId="1" shapeId="0" xr:uid="{CD9687AC-41D3-42FA-835B-79D024A24BC1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N292" authorId="1" shapeId="0" xr:uid="{5AD875E2-92B7-4DC0-8CA7-DAB350000094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O292" authorId="1" shapeId="0" xr:uid="{32A40EEF-DCD6-4F57-A5CF-9B42883B1B14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D293" authorId="0" shapeId="0" xr:uid="{C8F8FB47-38E4-4962-B69D-1E52A2B9F992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E293" authorId="0" shapeId="0" xr:uid="{C2762EC0-4121-4334-9F9C-1336EB313147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F293" authorId="0" shapeId="0" xr:uid="{43A5F4A5-E41D-4466-83FA-F0C74F78673E}">
      <text>
        <r>
          <rPr>
            <b/>
            <sz val="9"/>
            <color indexed="81"/>
            <rFont val="Tahoma"/>
            <family val="2"/>
          </rPr>
          <t>02-MAR-2025
REC-16836</t>
        </r>
      </text>
    </comment>
    <comment ref="G293" authorId="0" shapeId="0" xr:uid="{D82577F8-D858-4BE3-B09A-519D73B858F5}">
      <text>
        <r>
          <rPr>
            <b/>
            <sz val="9"/>
            <color indexed="81"/>
            <rFont val="Tahoma"/>
            <charset val="1"/>
          </rPr>
          <t>01-ABR-2025
REC-17065</t>
        </r>
      </text>
    </comment>
    <comment ref="H293" authorId="0" shapeId="0" xr:uid="{B23D0084-CDD1-41DA-9F78-8878127D5449}">
      <text>
        <r>
          <rPr>
            <b/>
            <sz val="9"/>
            <color indexed="81"/>
            <rFont val="Tahoma"/>
            <family val="2"/>
          </rPr>
          <t>09-MAY-2025
REC-17278</t>
        </r>
      </text>
    </comment>
    <comment ref="I293" authorId="0" shapeId="0" xr:uid="{D278FDB8-CA8A-4516-8410-E7E133E80846}">
      <text>
        <r>
          <rPr>
            <b/>
            <sz val="9"/>
            <color indexed="81"/>
            <rFont val="Tahoma"/>
            <charset val="1"/>
          </rPr>
          <t>04-06-25
REC-17392</t>
        </r>
      </text>
    </comment>
    <comment ref="J293" authorId="1" shapeId="0" xr:uid="{3E82494E-AAB7-4224-BBEE-2CEF5FA09D79}">
      <text>
        <r>
          <rPr>
            <sz val="11"/>
            <color theme="1"/>
            <rFont val="Calibri"/>
            <family val="2"/>
            <scheme val="minor"/>
          </rPr>
          <t>07-JUL-2025
REC-17543</t>
        </r>
      </text>
    </comment>
    <comment ref="K293" authorId="1" shapeId="0" xr:uid="{8F6C5023-3A20-469A-AFC3-1C7CB6040757}">
      <text>
        <r>
          <rPr>
            <sz val="11"/>
            <color theme="1"/>
            <rFont val="Calibri"/>
            <family val="2"/>
            <scheme val="minor"/>
          </rPr>
          <t>01-AGO-25
REC-17662</t>
        </r>
      </text>
    </comment>
    <comment ref="L293" authorId="1" shapeId="0" xr:uid="{0B2E68F4-37B5-42F0-8ED8-EB0AA0AC61C8}">
      <text>
        <r>
          <rPr>
            <sz val="11"/>
            <color theme="1"/>
            <rFont val="Calibri"/>
            <family val="2"/>
            <scheme val="minor"/>
          </rPr>
          <t>03-09-25
REC-17825</t>
        </r>
      </text>
    </comment>
    <comment ref="M293" authorId="1" shapeId="0" xr:uid="{584670C8-0A46-4155-884E-50E1470376C2}">
      <text>
        <r>
          <rPr>
            <sz val="11"/>
            <color theme="1"/>
            <rFont val="Calibri"/>
            <family val="2"/>
            <scheme val="minor"/>
          </rPr>
          <t>07-10-25
REC-17979</t>
        </r>
      </text>
    </comment>
    <comment ref="N293" authorId="1" shapeId="0" xr:uid="{8744DFA5-EE3E-4F83-A0B9-C47ED0A6A89F}">
      <text>
        <r>
          <rPr>
            <sz val="11"/>
            <color theme="1"/>
            <rFont val="Calibri"/>
            <family val="2"/>
            <scheme val="minor"/>
          </rPr>
          <t>07-11-25
REC-18092</t>
        </r>
      </text>
    </comment>
    <comment ref="O293" authorId="1" shapeId="0" xr:uid="{B3030F0F-122C-4B49-8762-207BC7688CED}">
      <text>
        <r>
          <rPr>
            <sz val="11"/>
            <color theme="1"/>
            <rFont val="Calibri"/>
            <family val="2"/>
            <scheme val="minor"/>
          </rPr>
          <t>20-11-25
REC-18167</t>
        </r>
      </text>
    </comment>
    <comment ref="P293" authorId="1" shapeId="0" xr:uid="{86D358DC-7F39-40A3-90FA-06EC4B7AE7FC}">
      <text>
        <r>
          <rPr>
            <sz val="11"/>
            <color theme="1"/>
            <rFont val="Calibri"/>
            <family val="2"/>
            <scheme val="minor"/>
          </rPr>
          <t>25-12-25
REC-18328</t>
        </r>
      </text>
    </comment>
    <comment ref="D295" authorId="0" shapeId="0" xr:uid="{CB3B5075-75F2-471F-945E-0D8E81FFD8D8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E295" authorId="0" shapeId="0" xr:uid="{14EC1307-7835-4F23-B675-2798C3313564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F295" authorId="0" shapeId="0" xr:uid="{5FC40F0D-4E71-4D03-A8F5-8317E2B981C7}">
      <text>
        <r>
          <rPr>
            <b/>
            <sz val="9"/>
            <color indexed="81"/>
            <rFont val="Tahoma"/>
            <charset val="1"/>
          </rPr>
          <t>17-MAR-2025
REC-16967</t>
        </r>
      </text>
    </comment>
    <comment ref="G295" authorId="0" shapeId="0" xr:uid="{349C6B9E-B0AC-4EBB-979A-8BF475116894}">
      <text>
        <r>
          <rPr>
            <b/>
            <sz val="9"/>
            <color indexed="81"/>
            <rFont val="Tahoma"/>
            <charset val="1"/>
          </rPr>
          <t>28-MAR-2025
REC-17023</t>
        </r>
      </text>
    </comment>
    <comment ref="H295" authorId="0" shapeId="0" xr:uid="{2C845CC7-F54D-4029-A09D-99C10EF5BF24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I295" authorId="0" shapeId="0" xr:uid="{3B32037F-B7D8-451E-BA7A-D6997A940588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J295" authorId="1" shapeId="0" xr:uid="{825DB26C-C37C-46B6-B5DB-AACE8B57CA9F}">
      <text>
        <r>
          <rPr>
            <sz val="11"/>
            <color theme="1"/>
            <rFont val="Calibri"/>
            <family val="2"/>
            <scheme val="minor"/>
          </rPr>
          <t>30-JUN-25
REC-17498</t>
        </r>
      </text>
    </comment>
    <comment ref="K295" authorId="1" shapeId="0" xr:uid="{EC3A78A2-B3C2-46EB-B921-13C3982E0C0F}">
      <text>
        <r>
          <rPr>
            <sz val="11"/>
            <color theme="1"/>
            <rFont val="Calibri"/>
            <family val="2"/>
            <scheme val="minor"/>
          </rPr>
          <t>17-JUL-25
REC-17588</t>
        </r>
      </text>
    </comment>
    <comment ref="L295" authorId="1" shapeId="0" xr:uid="{C87AF238-482D-4AFC-917A-FA17FE458C67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M295" authorId="1" shapeId="0" xr:uid="{D93EA6E2-32E4-42B3-836C-52DD660E88B5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N295" authorId="1" shapeId="0" xr:uid="{0734FBDA-2D0C-4F2B-9DE2-02F99B59D118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O295" authorId="1" shapeId="0" xr:uid="{A4C5BEB6-E308-49FD-9D70-0A8326C5E4B2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P295" authorId="1" shapeId="0" xr:uid="{A71C12E1-D294-4A2F-906F-7EACC67E58DF}">
      <text>
        <r>
          <rPr>
            <sz val="11"/>
            <color theme="1"/>
            <rFont val="Calibri"/>
            <family val="2"/>
            <scheme val="minor"/>
          </rPr>
          <t>27/12/25
REC-18334 TODO EL ANO 2026</t>
        </r>
      </text>
    </comment>
    <comment ref="D296" authorId="0" shapeId="0" xr:uid="{FC3EA199-81DD-4F0A-BF4B-0F04AF87166C}">
      <text>
        <r>
          <rPr>
            <b/>
            <sz val="9"/>
            <color indexed="81"/>
            <rFont val="Tahoma"/>
            <charset val="1"/>
          </rPr>
          <t>11-MAR-25
REC-16911</t>
        </r>
      </text>
    </comment>
    <comment ref="E296" authorId="0" shapeId="0" xr:uid="{8DD4734E-3897-4052-998C-B663DAE3D662}">
      <text>
        <r>
          <rPr>
            <b/>
            <sz val="9"/>
            <color indexed="81"/>
            <rFont val="Tahoma"/>
            <charset val="1"/>
          </rPr>
          <t>14-MAR-2025
REC-16934</t>
        </r>
      </text>
    </comment>
    <comment ref="F296" authorId="0" shapeId="0" xr:uid="{70FEBC99-8A51-4353-8BFA-015E6F45B8C5}">
      <text>
        <r>
          <rPr>
            <b/>
            <sz val="9"/>
            <color indexed="81"/>
            <rFont val="Tahoma"/>
            <charset val="1"/>
          </rPr>
          <t>13-ABR-2025
REC-17123</t>
        </r>
      </text>
    </comment>
    <comment ref="G296" authorId="0" shapeId="0" xr:uid="{BF7524AB-647D-47E3-B1F5-4CCF11D1A3D0}">
      <text>
        <r>
          <rPr>
            <b/>
            <sz val="9"/>
            <color indexed="81"/>
            <rFont val="Tahoma"/>
            <charset val="1"/>
          </rPr>
          <t>04-MAY-2025
REC-17244</t>
        </r>
      </text>
    </comment>
    <comment ref="H296" authorId="0" shapeId="0" xr:uid="{992F6024-5AE6-464A-A690-41646CE4B9FE}">
      <text>
        <r>
          <rPr>
            <b/>
            <sz val="9"/>
            <color indexed="81"/>
            <rFont val="Tahoma"/>
            <family val="2"/>
          </rPr>
          <t>05-06-25
REC-17401</t>
        </r>
      </text>
    </comment>
    <comment ref="I296" authorId="1" shapeId="0" xr:uid="{DD75743F-7B9A-4667-BE4A-7CC13B46B174}">
      <text>
        <r>
          <rPr>
            <sz val="11"/>
            <color theme="1"/>
            <rFont val="Calibri"/>
            <family val="2"/>
            <scheme val="minor"/>
          </rPr>
          <t>03-JUL-25
REC-17527</t>
        </r>
      </text>
    </comment>
    <comment ref="J296" authorId="1" shapeId="0" xr:uid="{6C625069-D6F2-4A2F-914A-925757DC255B}">
      <text>
        <r>
          <rPr>
            <sz val="11"/>
            <color theme="1"/>
            <rFont val="Calibri"/>
            <family val="2"/>
            <scheme val="minor"/>
          </rPr>
          <t>19-JUL-25
REC-17596</t>
        </r>
      </text>
    </comment>
    <comment ref="K296" authorId="1" shapeId="0" xr:uid="{1E7E90ED-14E9-46E0-AC39-D4A66D3C8684}">
      <text>
        <r>
          <rPr>
            <sz val="11"/>
            <color theme="1"/>
            <rFont val="Calibri"/>
            <family val="2"/>
            <scheme val="minor"/>
          </rPr>
          <t>29/jul/25
rec-17620</t>
        </r>
      </text>
    </comment>
    <comment ref="L296" authorId="1" shapeId="0" xr:uid="{9A5DF995-815A-442C-870C-8ACB1C9DCE06}">
      <text>
        <r>
          <rPr>
            <sz val="11"/>
            <color theme="1"/>
            <rFont val="Calibri"/>
            <family val="2"/>
            <scheme val="minor"/>
          </rPr>
          <t>30-AGO-25
REC-17791</t>
        </r>
      </text>
    </comment>
    <comment ref="M296" authorId="1" shapeId="0" xr:uid="{D8DF140E-B8F0-4EA0-B15E-FFC581B5A007}">
      <text>
        <r>
          <rPr>
            <sz val="11"/>
            <color theme="1"/>
            <rFont val="Calibri"/>
            <family val="2"/>
            <scheme val="minor"/>
          </rPr>
          <t>03-10-25
REC-17960</t>
        </r>
      </text>
    </comment>
    <comment ref="N296" authorId="1" shapeId="0" xr:uid="{C7BA343B-8DE5-4F74-9FEC-17C365F3B5F7}">
      <text>
        <r>
          <rPr>
            <sz val="11"/>
            <color theme="1"/>
            <rFont val="Calibri"/>
            <family val="2"/>
            <scheme val="minor"/>
          </rPr>
          <t>06-11-25
REC-18087</t>
        </r>
      </text>
    </comment>
    <comment ref="O296" authorId="1" shapeId="0" xr:uid="{88B590F1-9CAD-45F5-81D1-349AEC946569}">
      <text>
        <r>
          <rPr>
            <sz val="11"/>
            <color theme="1"/>
            <rFont val="Calibri"/>
            <family val="2"/>
            <scheme val="minor"/>
          </rPr>
          <t>06-12-25
REC-18267</t>
        </r>
      </text>
    </comment>
    <comment ref="E297" authorId="0" shapeId="0" xr:uid="{D7F31B0C-5EF2-4E38-83BD-744AAD83A7AC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F297" authorId="0" shapeId="0" xr:uid="{582BA0D4-CF96-480C-A614-01AEC5EA1FDE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G297" authorId="0" shapeId="0" xr:uid="{A1099BE0-B8DD-48E3-959B-E06B55CE3F63}">
      <text>
        <r>
          <rPr>
            <b/>
            <sz val="9"/>
            <color indexed="81"/>
            <rFont val="Tahoma"/>
            <charset val="1"/>
          </rPr>
          <t>24-ABR-2025
REC-17190</t>
        </r>
      </text>
    </comment>
    <comment ref="H297" authorId="1" shapeId="0" xr:uid="{4931FA55-EC5F-4864-9705-CF3024041C07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I297" authorId="1" shapeId="0" xr:uid="{C5D909BE-762A-4341-81D2-1FA79EA51D9C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J297" authorId="1" shapeId="0" xr:uid="{FF0783F5-486C-489F-84C2-C3932E7A631F}">
      <text>
        <r>
          <rPr>
            <sz val="11"/>
            <color theme="1"/>
            <rFont val="Calibri"/>
            <family val="2"/>
            <scheme val="minor"/>
          </rPr>
          <t>30/JUL/2025
REC-17628</t>
        </r>
      </text>
    </comment>
    <comment ref="K297" authorId="1" shapeId="0" xr:uid="{953F45A3-D884-4388-A161-1B5975B68B9A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L297" authorId="1" shapeId="0" xr:uid="{8A51C7A1-A08B-4094-B7D0-08946D4CF4A4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D298" authorId="0" shapeId="0" xr:uid="{4B3047B7-054D-47F5-A47C-B87E92F636B2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E298" authorId="0" shapeId="0" xr:uid="{1C5F84FF-2DEB-46F4-96F0-0C8FE4DAD421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F298" authorId="0" shapeId="0" xr:uid="{341A455B-94B9-4630-8D54-A098FDDABF58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G298" authorId="0" shapeId="0" xr:uid="{1C8EDC8E-7E6C-44EA-8738-890AD9CE7BFD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H298" authorId="0" shapeId="0" xr:uid="{036A9455-F26E-4F00-A755-AC8CA753AB21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I298" authorId="0" shapeId="0" xr:uid="{1DA9CCBD-D83B-4F38-9594-139810A9C969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J298" authorId="0" shapeId="0" xr:uid="{DA2DC684-3693-4BCF-BDDA-055CB948DF3B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K298" authorId="0" shapeId="0" xr:uid="{F46A6494-DA97-436F-8DC9-19B427DEE31D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L298" authorId="1" shapeId="0" xr:uid="{7D3C99C3-A1A2-4326-8C82-A8A5D89119AD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M298" authorId="1" shapeId="0" xr:uid="{75E98A4F-4593-4A60-91BD-20102B95DFC1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N298" authorId="1" shapeId="0" xr:uid="{38F46939-D973-4150-B40A-C8176785889A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O298" authorId="1" shapeId="0" xr:uid="{B7EE4A9E-61E2-4086-A298-782FC80ECE00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D299" authorId="0" shapeId="0" xr:uid="{40E9D3F7-CBA9-4DEA-9C75-06001602F74A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E299" authorId="0" shapeId="0" xr:uid="{A91964A0-0457-4AC9-98CF-62057E787DE3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F299" authorId="0" shapeId="0" xr:uid="{479430C3-B63A-49EC-B08B-2725E7661356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G299" authorId="1" shapeId="0" xr:uid="{EB1D1965-A493-4204-A7F7-D27DAB5C60BA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H299" authorId="1" shapeId="0" xr:uid="{0FD6A8E7-92D0-437F-B45B-0D5DFCF809E5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I299" authorId="1" shapeId="0" xr:uid="{A0236E00-34AB-4DCB-B08A-5CC77AE5066D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J299" authorId="1" shapeId="0" xr:uid="{664D8912-ABE9-4654-B852-F600834B54E6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K299" authorId="1" shapeId="0" xr:uid="{94035BCB-3727-445B-9F44-FF5B0B22C00D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L299" authorId="1" shapeId="0" xr:uid="{7125A1D2-AC5F-4BDE-AA3D-B689874C6321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D300" authorId="0" shapeId="0" xr:uid="{A3081C9F-B8F4-4C0E-84DC-EB7B751FC9DC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E300" authorId="0" shapeId="0" xr:uid="{EA9344A1-5A62-4805-A96C-4A2E30DDD72F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F300" authorId="0" shapeId="0" xr:uid="{D04901DF-BD49-417F-BF02-0CAB23A8E45D}">
      <text>
        <r>
          <rPr>
            <b/>
            <sz val="9"/>
            <color indexed="81"/>
            <rFont val="Tahoma"/>
            <charset val="1"/>
          </rPr>
          <t>24-MAR-2025
REC-17008</t>
        </r>
      </text>
    </comment>
    <comment ref="G300" authorId="0" shapeId="0" xr:uid="{F5282259-9113-4A4E-B841-116CCE715AB9}">
      <text>
        <r>
          <rPr>
            <b/>
            <sz val="9"/>
            <color indexed="81"/>
            <rFont val="Tahoma"/>
            <charset val="1"/>
          </rPr>
          <t>14-ABR-2025
REC-17120</t>
        </r>
      </text>
    </comment>
    <comment ref="H300" authorId="0" shapeId="0" xr:uid="{F6BE35E5-686D-4F0E-8EFB-4452C28E91BB}">
      <text>
        <r>
          <rPr>
            <b/>
            <sz val="9"/>
            <color indexed="81"/>
            <rFont val="Tahoma"/>
            <family val="2"/>
          </rPr>
          <t>12-MAY-2025
REC-17292</t>
        </r>
      </text>
    </comment>
    <comment ref="I300" authorId="1" shapeId="0" xr:uid="{E0C4679C-A4F0-436A-8CAB-0808C17FB423}">
      <text>
        <r>
          <rPr>
            <sz val="11"/>
            <color theme="1"/>
            <rFont val="Calibri"/>
            <family val="2"/>
            <scheme val="minor"/>
          </rPr>
          <t>14-JUN-25
REC-17439</t>
        </r>
      </text>
    </comment>
    <comment ref="J300" authorId="1" shapeId="0" xr:uid="{963ADEC7-3E99-41C1-ADC0-614F3C0E68AB}">
      <text>
        <r>
          <rPr>
            <sz val="11"/>
            <color theme="1"/>
            <rFont val="Calibri"/>
            <family val="2"/>
            <scheme val="minor"/>
          </rPr>
          <t>10-JUL-25
REC-17553</t>
        </r>
      </text>
    </comment>
    <comment ref="K300" authorId="1" shapeId="0" xr:uid="{A6DFBE04-B0F7-4C39-8821-64520C3ACF5A}">
      <text>
        <r>
          <rPr>
            <sz val="11"/>
            <color theme="1"/>
            <rFont val="Calibri"/>
            <family val="2"/>
            <scheme val="minor"/>
          </rPr>
          <t>15/08/25
REC-17726</t>
        </r>
      </text>
    </comment>
    <comment ref="L300" authorId="1" shapeId="0" xr:uid="{5DD21FCE-65E3-4D56-93C0-17032E8D5F54}">
      <text>
        <r>
          <rPr>
            <sz val="11"/>
            <color theme="1"/>
            <rFont val="Calibri"/>
            <family val="2"/>
            <scheme val="minor"/>
          </rPr>
          <t>13-09-25
REC-17864</t>
        </r>
      </text>
    </comment>
    <comment ref="M300" authorId="1" shapeId="0" xr:uid="{F6EBB9C9-0C60-4A3E-ADBE-893FE5041120}">
      <text>
        <r>
          <rPr>
            <sz val="11"/>
            <color theme="1"/>
            <rFont val="Calibri"/>
            <family val="2"/>
            <scheme val="minor"/>
          </rPr>
          <t>10-10-25
REC-17985</t>
        </r>
      </text>
    </comment>
    <comment ref="N300" authorId="1" shapeId="0" xr:uid="{AAB81899-DFF2-48B3-9945-0E2C6134F8BC}">
      <text>
        <r>
          <rPr>
            <sz val="11"/>
            <color theme="1"/>
            <rFont val="Calibri"/>
            <family val="2"/>
            <scheme val="minor"/>
          </rPr>
          <t>07-11-25
REC-18093</t>
        </r>
      </text>
    </comment>
    <comment ref="O300" authorId="1" shapeId="0" xr:uid="{1469007D-00E2-4324-85C5-7BD3688A1FF9}">
      <text>
        <r>
          <rPr>
            <sz val="11"/>
            <color theme="1"/>
            <rFont val="Calibri"/>
            <family val="2"/>
            <scheme val="minor"/>
          </rPr>
          <t>04-12-25
REC-18251</t>
        </r>
      </text>
    </comment>
    <comment ref="P300" authorId="1" shapeId="0" xr:uid="{FDC7BA4D-8A56-49A1-8CA6-1D956A991964}">
      <text>
        <r>
          <rPr>
            <sz val="11"/>
            <color theme="1"/>
            <rFont val="Calibri"/>
            <family val="2"/>
            <scheme val="minor"/>
          </rPr>
          <t>26-12-25
REC-18332   15.00 FEBRERO</t>
        </r>
      </text>
    </comment>
    <comment ref="F301" authorId="1" shapeId="0" xr:uid="{10939D58-8CC2-4AE4-97FC-91EE08BD3F76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G301" authorId="1" shapeId="0" xr:uid="{F4BD0C1D-2315-4718-8C94-A6F2DC5976A3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H301" authorId="1" shapeId="0" xr:uid="{EDF4E66E-8B75-4EBA-9B4A-489132AC92A8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I301" authorId="1" shapeId="0" xr:uid="{A665707C-8C17-46E6-9D15-38D00968F665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J301" authorId="1" shapeId="0" xr:uid="{A8512021-EA33-4563-AD06-243D3549050C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K301" authorId="1" shapeId="0" xr:uid="{446D8ADD-CD9F-4369-8968-9991017B1702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L301" authorId="1" shapeId="0" xr:uid="{D2B3E616-E53F-4127-A868-F27F9406F3EE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M301" authorId="1" shapeId="0" xr:uid="{B5569338-267F-4DA8-A20C-67805ABA4910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D302" authorId="0" shapeId="0" xr:uid="{341CE494-C2FE-4AD5-B832-078FE2000BD7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E302" authorId="0" shapeId="0" xr:uid="{838A7703-D694-4DB9-B98B-1E2222EACDBA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F302" authorId="0" shapeId="0" xr:uid="{311CBE4F-96BB-4DAC-ABBE-4BF0895A539A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G302" authorId="0" shapeId="0" xr:uid="{88EBEB01-85C9-46AB-A073-0D359BA435D5}">
      <text>
        <r>
          <rPr>
            <b/>
            <sz val="9"/>
            <color indexed="81"/>
            <rFont val="Tahoma"/>
            <family val="2"/>
          </rPr>
          <t>15-MAY-2025
REC-17308</t>
        </r>
      </text>
    </comment>
    <comment ref="H302" authorId="0" shapeId="0" xr:uid="{65FCD8D0-2F0B-4356-A468-2A9FB82AFADD}">
      <text>
        <r>
          <rPr>
            <b/>
            <sz val="9"/>
            <color indexed="81"/>
            <rFont val="Tahoma"/>
            <charset val="1"/>
          </rPr>
          <t>04-06-25
REC-17393</t>
        </r>
      </text>
    </comment>
    <comment ref="I302" authorId="1" shapeId="0" xr:uid="{C1595666-BD2C-4621-BAAE-E17DD6006A9C}">
      <text>
        <r>
          <rPr>
            <sz val="11"/>
            <color theme="1"/>
            <rFont val="Calibri"/>
            <family val="2"/>
            <scheme val="minor"/>
          </rPr>
          <t>01-JUL-25
REC-17506</t>
        </r>
      </text>
    </comment>
    <comment ref="J302" authorId="1" shapeId="0" xr:uid="{CBE031F4-0269-4C75-8237-78463A04AF71}">
      <text>
        <r>
          <rPr>
            <sz val="11"/>
            <color theme="1"/>
            <rFont val="Calibri"/>
            <family val="2"/>
            <scheme val="minor"/>
          </rPr>
          <t>02-AGO-25
REC-17668</t>
        </r>
      </text>
    </comment>
    <comment ref="K302" authorId="1" shapeId="0" xr:uid="{C00842B7-00A6-47ED-B9BD-D3205CBBD86E}">
      <text>
        <r>
          <rPr>
            <sz val="11"/>
            <color theme="1"/>
            <rFont val="Calibri"/>
            <family val="2"/>
            <scheme val="minor"/>
          </rPr>
          <t>10-09-25
REC-17853</t>
        </r>
      </text>
    </comment>
    <comment ref="L302" authorId="1" shapeId="0" xr:uid="{56FDBBB7-8C89-4977-845B-B377942BFA3D}">
      <text>
        <r>
          <rPr>
            <sz val="11"/>
            <color theme="1"/>
            <rFont val="Calibri"/>
            <family val="2"/>
            <scheme val="minor"/>
          </rPr>
          <t>25/09/25
REC-17920</t>
        </r>
      </text>
    </comment>
    <comment ref="M302" authorId="1" shapeId="0" xr:uid="{02953C19-762E-4855-943F-BDA0CB65DCBA}">
      <text>
        <r>
          <rPr>
            <sz val="11"/>
            <color theme="1"/>
            <rFont val="Calibri"/>
            <family val="2"/>
            <scheme val="minor"/>
          </rPr>
          <t>29-10-25
REC-18056</t>
        </r>
      </text>
    </comment>
    <comment ref="N302" authorId="1" shapeId="0" xr:uid="{5AFB4C79-3E23-404E-BA27-5D391726F3FA}">
      <text>
        <r>
          <rPr>
            <sz val="11"/>
            <color theme="1"/>
            <rFont val="Calibri"/>
            <family val="2"/>
            <scheme val="minor"/>
          </rPr>
          <t>18-11-25
REC-18139</t>
        </r>
      </text>
    </comment>
    <comment ref="O302" authorId="1" shapeId="0" xr:uid="{53120392-81BB-4003-A057-94F82F022DFB}">
      <text>
        <r>
          <rPr>
            <sz val="11"/>
            <color theme="1"/>
            <rFont val="Calibri"/>
            <family val="2"/>
            <scheme val="minor"/>
          </rPr>
          <t>25/12/25
REC-18329</t>
        </r>
      </text>
    </comment>
    <comment ref="J305" authorId="1" shapeId="0" xr:uid="{4856D00F-D666-4DF1-A07F-AD78090D27C4}">
      <text>
        <r>
          <rPr>
            <sz val="11"/>
            <color theme="1"/>
            <rFont val="Calibri"/>
            <family val="2"/>
            <scheme val="minor"/>
          </rPr>
          <t>07-JUL-2025
REC-17544</t>
        </r>
      </text>
    </comment>
    <comment ref="K305" authorId="1" shapeId="0" xr:uid="{E5497480-A2E7-48B7-BF78-BA94CE4539B3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L305" authorId="1" shapeId="0" xr:uid="{E8F57001-FEB0-4397-875F-B96FC172A3DF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M305" authorId="1" shapeId="0" xr:uid="{2EA86D8E-9127-4709-BA8C-6A4AA893458B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N305" authorId="1" shapeId="0" xr:uid="{4F414175-5F43-4E68-98B8-7F69CA340B69}">
      <text>
        <r>
          <rPr>
            <sz val="11"/>
            <color theme="1"/>
            <rFont val="Calibri"/>
            <family val="2"/>
            <scheme val="minor"/>
          </rPr>
          <t>06-12-25
REC-18272</t>
        </r>
      </text>
    </comment>
    <comment ref="D306" authorId="0" shapeId="0" xr:uid="{82DD5252-FF39-4138-85C9-D8183AD3D709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E306" authorId="0" shapeId="0" xr:uid="{F2E10514-A546-41CD-94E4-043783B767A5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F306" authorId="1" shapeId="0" xr:uid="{B94AB08D-C88E-4E03-8CF3-F9E890880E6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G306" authorId="1" shapeId="0" xr:uid="{C5CA63ED-6058-4B57-B9D8-FF1FC9AC4CD2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H306" authorId="1" shapeId="0" xr:uid="{C773DD1B-2BCA-4DDD-AE2A-4BB1977E8A2F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I306" authorId="1" shapeId="0" xr:uid="{DA3C7CB7-94D7-44AA-96FD-708D18825BF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J306" authorId="1" shapeId="0" xr:uid="{83AE8D8C-1E6C-4E5B-8661-C8306ABA5887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K306" authorId="1" shapeId="0" xr:uid="{3E47AB13-3365-4624-936F-6C03C07FA817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L306" authorId="1" shapeId="0" xr:uid="{ED90D98C-F147-439E-AE17-F8AB25A0AD2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M306" authorId="1" shapeId="0" xr:uid="{5A604D23-57C1-4431-81EE-E4A0109C5B06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N306" authorId="1" shapeId="0" xr:uid="{69AF2B57-37CA-4E1D-BA14-E7A15D91F44C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O306" authorId="1" shapeId="0" xr:uid="{33B31AC2-BE85-4F88-98C0-D31201130F35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D307" authorId="0" shapeId="0" xr:uid="{59F4E55E-5791-41F7-8025-6C26A46AEEAB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E307" authorId="0" shapeId="0" xr:uid="{3DFCE9C8-79BE-44B5-80C0-1EEC7F1043B2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F307" authorId="0" shapeId="0" xr:uid="{C0663610-2B61-403C-89AF-3FFD06B3443B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G307" authorId="0" shapeId="0" xr:uid="{64264031-13B3-455B-B514-FFA397D5E002}">
      <text>
        <r>
          <rPr>
            <b/>
            <sz val="9"/>
            <color indexed="81"/>
            <rFont val="Tahoma"/>
            <charset val="1"/>
          </rPr>
          <t>23-ABR-2025
REC-17203</t>
        </r>
      </text>
    </comment>
    <comment ref="H307" authorId="0" shapeId="0" xr:uid="{B873D617-A17F-42AA-BE42-7B64389BBAB4}">
      <text>
        <r>
          <rPr>
            <b/>
            <sz val="9"/>
            <color indexed="81"/>
            <rFont val="Tahoma"/>
            <family val="2"/>
          </rPr>
          <t>14-MAY-2025
REC-17296</t>
        </r>
      </text>
    </comment>
    <comment ref="I307" authorId="1" shapeId="0" xr:uid="{237277E5-748B-4DF1-837F-0F6A521AAE41}">
      <text>
        <r>
          <rPr>
            <sz val="11"/>
            <color theme="1"/>
            <rFont val="Calibri"/>
            <family val="2"/>
            <scheme val="minor"/>
          </rPr>
          <t>16-JUN-2025
REC-17447</t>
        </r>
      </text>
    </comment>
    <comment ref="J307" authorId="1" shapeId="0" xr:uid="{7D084625-5A7A-4572-B8E2-D2A3CA88795B}">
      <text>
        <r>
          <rPr>
            <sz val="11"/>
            <color theme="1"/>
            <rFont val="Calibri"/>
            <family val="2"/>
            <scheme val="minor"/>
          </rPr>
          <t>15-JUL-25
REC-17570</t>
        </r>
      </text>
    </comment>
    <comment ref="K307" authorId="1" shapeId="0" xr:uid="{82642A72-EB92-438C-A3C7-4E7B7BEE2736}">
      <text>
        <r>
          <rPr>
            <sz val="11"/>
            <color theme="1"/>
            <rFont val="Calibri"/>
            <family val="2"/>
            <scheme val="minor"/>
          </rPr>
          <t>14-AGO-25
REC-17709</t>
        </r>
      </text>
    </comment>
    <comment ref="L307" authorId="1" shapeId="0" xr:uid="{19B35604-8840-4C12-BA04-F512A3713D65}">
      <text>
        <r>
          <rPr>
            <sz val="11"/>
            <color theme="1"/>
            <rFont val="Calibri"/>
            <family val="2"/>
            <scheme val="minor"/>
          </rPr>
          <t>15/10/25
REC-18004</t>
        </r>
      </text>
    </comment>
    <comment ref="M307" authorId="1" shapeId="0" xr:uid="{4901EB40-BE62-44C5-B090-97AFB369FD25}">
      <text>
        <r>
          <rPr>
            <sz val="11"/>
            <color theme="1"/>
            <rFont val="Calibri"/>
            <family val="2"/>
            <scheme val="minor"/>
          </rPr>
          <t>24-11-25
REC-18179</t>
        </r>
      </text>
    </comment>
    <comment ref="N307" authorId="1" shapeId="0" xr:uid="{9642E4DB-DF65-412F-88C5-CAA7A206CFD2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O307" authorId="1" shapeId="0" xr:uid="{0FB976BD-1495-4F94-B1DF-7D06DB2BC952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D308" authorId="0" shapeId="0" xr:uid="{F9EDB9EF-3C14-4822-A8CE-EA7AA0CC5AAB}">
      <text>
        <r>
          <rPr>
            <b/>
            <sz val="9"/>
            <color indexed="81"/>
            <rFont val="Tahoma"/>
            <charset val="1"/>
          </rPr>
          <t>12-MAR-2025
REC-16914</t>
        </r>
      </text>
    </comment>
    <comment ref="E308" authorId="0" shapeId="0" xr:uid="{2F25AC8D-4882-4B1B-BBE6-F5D53F2A2F89}">
      <text>
        <r>
          <rPr>
            <b/>
            <sz val="9"/>
            <color indexed="81"/>
            <rFont val="Tahoma"/>
            <charset val="1"/>
          </rPr>
          <t>29-MAR-2025
REC-17035</t>
        </r>
      </text>
    </comment>
    <comment ref="F308" authorId="0" shapeId="0" xr:uid="{3CC2D466-E890-404F-83AF-0C7FB065A944}">
      <text>
        <r>
          <rPr>
            <b/>
            <sz val="9"/>
            <color indexed="81"/>
            <rFont val="Tahoma"/>
            <charset val="1"/>
          </rPr>
          <t>11-ABR-2025
REC-17112</t>
        </r>
      </text>
    </comment>
    <comment ref="G308" authorId="0" shapeId="0" xr:uid="{9F178AB3-DC29-41BE-95A4-B169C235100D}">
      <text>
        <r>
          <rPr>
            <b/>
            <sz val="9"/>
            <color indexed="81"/>
            <rFont val="Tahoma"/>
            <charset val="1"/>
          </rPr>
          <t>15-ABR-2025
REC-17141</t>
        </r>
      </text>
    </comment>
    <comment ref="H308" authorId="0" shapeId="0" xr:uid="{2EF49C5F-8929-498B-AF3C-76321313E44B}">
      <text>
        <r>
          <rPr>
            <b/>
            <sz val="9"/>
            <color indexed="81"/>
            <rFont val="Tahoma"/>
            <family val="2"/>
          </rPr>
          <t>09-MAY-2025
REC-17282</t>
        </r>
      </text>
    </comment>
    <comment ref="I308" authorId="0" shapeId="0" xr:uid="{CD05795C-0769-4FF8-9B18-49E5529309E7}">
      <text>
        <r>
          <rPr>
            <b/>
            <sz val="9"/>
            <color indexed="81"/>
            <rFont val="Tahoma"/>
            <family val="2"/>
          </rPr>
          <t>07-jun-25
REC-17417</t>
        </r>
      </text>
    </comment>
    <comment ref="J308" authorId="1" shapeId="0" xr:uid="{6724D458-19E1-484E-969C-BD30F5A826EA}">
      <text>
        <r>
          <rPr>
            <sz val="11"/>
            <color theme="1"/>
            <rFont val="Calibri"/>
            <family val="2"/>
            <scheme val="minor"/>
          </rPr>
          <t>17-JUL-2025
REC-17589</t>
        </r>
      </text>
    </comment>
    <comment ref="K308" authorId="1" shapeId="0" xr:uid="{47F745E9-C443-49A3-A7F8-C1A6BB88E505}">
      <text>
        <r>
          <rPr>
            <sz val="11"/>
            <color theme="1"/>
            <rFont val="Calibri"/>
            <family val="2"/>
            <scheme val="minor"/>
          </rPr>
          <t>15/08/25
REC-17729</t>
        </r>
      </text>
    </comment>
    <comment ref="L308" authorId="1" shapeId="0" xr:uid="{B23E838C-84E3-4AEA-AAA7-42ACDD5C4BF7}">
      <text>
        <r>
          <rPr>
            <sz val="11"/>
            <color theme="1"/>
            <rFont val="Calibri"/>
            <family val="2"/>
            <scheme val="minor"/>
          </rPr>
          <t>13-09-25
REC-17872</t>
        </r>
      </text>
    </comment>
    <comment ref="M308" authorId="1" shapeId="0" xr:uid="{69B7BDCF-10EB-4A97-BDAC-B7ACA70AD2B1}">
      <text>
        <r>
          <rPr>
            <sz val="11"/>
            <color theme="1"/>
            <rFont val="Calibri"/>
            <family val="2"/>
            <scheme val="minor"/>
          </rPr>
          <t>03-10-25
REC-17962</t>
        </r>
      </text>
    </comment>
    <comment ref="N308" authorId="1" shapeId="0" xr:uid="{FE3F4643-F2C6-4AA8-BE52-978AB257830C}">
      <text>
        <r>
          <rPr>
            <sz val="11"/>
            <color theme="1"/>
            <rFont val="Calibri"/>
            <family val="2"/>
            <scheme val="minor"/>
          </rPr>
          <t>21-11-25
REC-18173</t>
        </r>
      </text>
    </comment>
    <comment ref="O308" authorId="1" shapeId="0" xr:uid="{CC802CC6-5DC2-40EA-A64B-5CB64A66577A}">
      <text>
        <r>
          <rPr>
            <sz val="11"/>
            <color theme="1"/>
            <rFont val="Calibri"/>
            <family val="2"/>
            <scheme val="minor"/>
          </rPr>
          <t>04-12-25
REC-18254</t>
        </r>
      </text>
    </comment>
    <comment ref="D310" authorId="0" shapeId="0" xr:uid="{7CFE3824-6901-4DE3-BB0C-2D1A1DF7DAEF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E310" authorId="0" shapeId="0" xr:uid="{36C94EDB-2F0B-4671-B33C-0D6484905AEB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F310" authorId="0" shapeId="0" xr:uid="{1A489B22-6E38-4FE9-9DE6-76B54EFE8458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G310" authorId="0" shapeId="0" xr:uid="{74382212-9808-46C5-B340-45C5BF8B46B3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H310" authorId="0" shapeId="0" xr:uid="{575479F1-12EA-4DF0-B295-13521D169609}">
      <text>
        <r>
          <rPr>
            <b/>
            <sz val="9"/>
            <color indexed="81"/>
            <rFont val="Tahoma"/>
            <charset val="1"/>
          </rPr>
          <t>08-MAY-2025
REC-17274</t>
        </r>
      </text>
    </comment>
    <comment ref="I310" authorId="1" shapeId="0" xr:uid="{8EF8979B-0F66-4D31-BACD-E18BDBAA5B32}">
      <text>
        <r>
          <rPr>
            <sz val="11"/>
            <color theme="1"/>
            <rFont val="Calibri"/>
            <family val="2"/>
            <scheme val="minor"/>
          </rPr>
          <t>05/07/25
REC-17474</t>
        </r>
      </text>
    </comment>
    <comment ref="J310" authorId="1" shapeId="0" xr:uid="{FB6E6DE6-9D2F-4019-AAB8-0940AD7F479B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K310" authorId="1" shapeId="0" xr:uid="{5BD1D9AD-6138-4A6D-B8ED-EE9043C33E3F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L310" authorId="1" shapeId="0" xr:uid="{71B9138B-5C3B-4FE5-8857-37E0705A2A08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M310" authorId="1" shapeId="0" xr:uid="{5221C65F-BA59-47CA-BFF9-538C10C7C9D2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N310" authorId="1" shapeId="0" xr:uid="{6F56C648-8E33-4D32-92CC-57D38ABBB419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O310" authorId="1" shapeId="0" xr:uid="{37B1B93A-BF2B-4B51-A368-4C2CD30B5741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D311" authorId="0" shapeId="0" xr:uid="{AAF96737-9A5D-4265-962A-71A3D4003A23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E311" authorId="0" shapeId="0" xr:uid="{4BF73AB6-EBD3-4813-BC17-A178F7B3B994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F311" authorId="0" shapeId="0" xr:uid="{D36E71E9-6CE6-445A-9031-2E233058A971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G311" authorId="0" shapeId="0" xr:uid="{C3A1F350-C320-4D6A-8795-9CB0034AAF27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H311" authorId="1" shapeId="0" xr:uid="{7F4751AD-4010-4B52-8AE4-D84D062A4A94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I311" authorId="1" shapeId="0" xr:uid="{ED9F9BB5-754E-4E50-8C9F-87C9482CD3AC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J311" authorId="1" shapeId="0" xr:uid="{AD7C73BB-BC09-4531-A5DE-F23B28FF02E2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K311" authorId="1" shapeId="0" xr:uid="{7C77E719-37C8-4E82-8E69-F39F51AB88A7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L311" authorId="1" shapeId="0" xr:uid="{125B9164-FA22-4F21-973F-1FFB15865186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M311" authorId="1" shapeId="0" xr:uid="{FF0C4D0C-04FB-4B4A-85E4-14DA57D56D2B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N311" authorId="1" shapeId="0" xr:uid="{EDAA412D-FDA0-41DA-9E24-1F179D92EA0C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O311" authorId="1" shapeId="0" xr:uid="{1BB63F96-05B3-42C1-9A15-EF38448A2000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P311" authorId="1" shapeId="0" xr:uid="{7ACFFA93-F575-42EB-BBCC-D84894B89819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D313" authorId="0" shapeId="0" xr:uid="{A5914F36-78F6-40C8-A817-5296CE21D24F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E313" authorId="0" shapeId="0" xr:uid="{F408A584-4920-433E-AE14-1FEA0178D59D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F313" authorId="0" shapeId="0" xr:uid="{D017D008-9756-428D-958E-1B9689509AE3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G313" authorId="0" shapeId="0" xr:uid="{52755343-4651-4E87-8E30-B6392A98FC1B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H313" authorId="0" shapeId="0" xr:uid="{AF9A9FBC-3519-447A-A1E2-551795C2E730}">
      <text>
        <r>
          <rPr>
            <sz val="11"/>
            <color theme="1"/>
            <rFont val="Calibri"/>
            <family val="2"/>
            <scheme val="minor"/>
          </rPr>
          <t>15/10/25
REC-18008</t>
        </r>
      </text>
    </comment>
    <comment ref="I313" authorId="1" shapeId="0" xr:uid="{5342FC4D-9564-40F9-83D4-730AFBD8AD0F}">
      <text>
        <r>
          <rPr>
            <sz val="11"/>
            <color theme="1"/>
            <rFont val="Calibri"/>
            <family val="2"/>
            <scheme val="minor"/>
          </rPr>
          <t>21/10/25
REC-18027</t>
        </r>
      </text>
    </comment>
    <comment ref="J313" authorId="1" shapeId="0" xr:uid="{7AEAEF2F-3352-40F5-938B-7CBC2E9340E3}">
      <text>
        <r>
          <rPr>
            <sz val="11"/>
            <color theme="1"/>
            <rFont val="Calibri"/>
            <family val="2"/>
            <scheme val="minor"/>
          </rPr>
          <t>29-10-25
REC-18057</t>
        </r>
      </text>
    </comment>
    <comment ref="K313" authorId="1" shapeId="0" xr:uid="{A47D5157-B1B3-4516-886C-446BFFB8FCD4}">
      <text>
        <r>
          <rPr>
            <sz val="11"/>
            <color theme="1"/>
            <rFont val="Calibri"/>
            <family val="2"/>
            <scheme val="minor"/>
          </rPr>
          <t>11-11-25
REC-18103</t>
        </r>
      </text>
    </comment>
    <comment ref="L313" authorId="1" shapeId="0" xr:uid="{FD530874-B8EF-42D6-BBBD-E79CF818D8C8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M313" authorId="1" shapeId="0" xr:uid="{9AF26519-6CD2-4927-91CB-4697C1BB55A5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N313" authorId="1" shapeId="0" xr:uid="{F1AD25A3-7625-46A4-9E5D-F29DF021B2C1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O313" authorId="1" shapeId="0" xr:uid="{0060F587-D1BE-483D-941E-F8EEA06390F0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D314" authorId="0" shapeId="0" xr:uid="{B886090D-03C6-427F-948C-291607D48ED3}">
      <text>
        <r>
          <rPr>
            <b/>
            <sz val="9"/>
            <color indexed="81"/>
            <rFont val="Tahoma"/>
            <charset val="1"/>
          </rPr>
          <t>01/04/25
REC-17058</t>
        </r>
      </text>
    </comment>
    <comment ref="E314" authorId="0" shapeId="0" xr:uid="{A02A36D5-C4CF-4965-9822-EDFD6F7F67C6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F314" authorId="0" shapeId="0" xr:uid="{FFD5009B-D8D2-4547-A224-78CC00C71A9C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G314" authorId="0" shapeId="0" xr:uid="{128E80A4-DF0A-4581-BA7D-E9AB66EC5FF9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H314" authorId="0" shapeId="0" xr:uid="{C7C55181-B581-4694-8CCE-7D7663B595C6}">
      <text>
        <r>
          <rPr>
            <b/>
            <sz val="9"/>
            <color indexed="81"/>
            <rFont val="Tahoma"/>
            <charset val="1"/>
          </rPr>
          <t>16-05-2025
REC-17320</t>
        </r>
      </text>
    </comment>
    <comment ref="I314" authorId="0" shapeId="0" xr:uid="{A21A4B16-3080-474A-B01E-5F277B9A4DFC}">
      <text>
        <r>
          <rPr>
            <b/>
            <sz val="9"/>
            <color indexed="81"/>
            <rFont val="Tahoma"/>
            <charset val="1"/>
          </rPr>
          <t>31-05-2025
REC-17367</t>
        </r>
      </text>
    </comment>
    <comment ref="J314" authorId="1" shapeId="0" xr:uid="{EB3F22C4-9CF7-4A03-A23E-87D34C812C42}">
      <text>
        <r>
          <rPr>
            <sz val="11"/>
            <color theme="1"/>
            <rFont val="Calibri"/>
            <family val="2"/>
            <scheme val="minor"/>
          </rPr>
          <t>02-JUL-25
REC-17513</t>
        </r>
      </text>
    </comment>
    <comment ref="K314" authorId="1" shapeId="0" xr:uid="{02028A3D-D6BE-4B09-914D-CC4A7A7C31A3}">
      <text>
        <r>
          <rPr>
            <sz val="11"/>
            <color theme="1"/>
            <rFont val="Calibri"/>
            <family val="2"/>
            <scheme val="minor"/>
          </rPr>
          <t>31/JUL/2025
REC-17638</t>
        </r>
      </text>
    </comment>
    <comment ref="L314" authorId="1" shapeId="0" xr:uid="{7CDEEF88-E2D7-4772-9684-DE9B165B4DBD}">
      <text>
        <r>
          <rPr>
            <sz val="11"/>
            <color theme="1"/>
            <rFont val="Calibri"/>
            <family val="2"/>
            <scheme val="minor"/>
          </rPr>
          <t>18-09-25
REC-17908</t>
        </r>
      </text>
    </comment>
    <comment ref="M314" authorId="1" shapeId="0" xr:uid="{244AD3D2-69F1-4DC6-AFFF-34F03D3A324E}">
      <text>
        <r>
          <rPr>
            <sz val="11"/>
            <color theme="1"/>
            <rFont val="Calibri"/>
            <family val="2"/>
            <scheme val="minor"/>
          </rPr>
          <t>04-10-25
REC-17968</t>
        </r>
      </text>
    </comment>
    <comment ref="N314" authorId="1" shapeId="0" xr:uid="{E16EA83E-53AF-4F27-9DEF-A4703D32552A}">
      <text>
        <r>
          <rPr>
            <sz val="11"/>
            <color theme="1"/>
            <rFont val="Calibri"/>
            <family val="2"/>
            <scheme val="minor"/>
          </rPr>
          <t>28/11/25
REC-18202</t>
        </r>
      </text>
    </comment>
    <comment ref="O314" authorId="1" shapeId="0" xr:uid="{ADF7F217-2A25-4AE0-989C-A17182A756CB}">
      <text>
        <r>
          <rPr>
            <sz val="11"/>
            <color theme="1"/>
            <rFont val="Calibri"/>
            <family val="2"/>
            <scheme val="minor"/>
          </rPr>
          <t>15/12/25
REC-18291</t>
        </r>
      </text>
    </comment>
    <comment ref="P314" authorId="1" shapeId="0" xr:uid="{958A4F6B-BB84-4849-83CE-70837AC5343A}">
      <text>
        <r>
          <rPr>
            <sz val="11"/>
            <color theme="1"/>
            <rFont val="Calibri"/>
            <family val="2"/>
            <scheme val="minor"/>
          </rPr>
          <t>30-12-25
REC-18357</t>
        </r>
      </text>
    </comment>
    <comment ref="D315" authorId="0" shapeId="0" xr:uid="{38ECD7EB-5040-4FB9-821E-8D2E4ED0A81D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E315" authorId="0" shapeId="0" xr:uid="{AFD81071-588F-43C7-A908-53EBA186849B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F315" authorId="0" shapeId="0" xr:uid="{77FE2758-F43A-46E9-B7D1-FA9843D7AC17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G315" authorId="0" shapeId="0" xr:uid="{4EB29523-6443-4963-BE69-48FBA479E525}">
      <text>
        <r>
          <rPr>
            <b/>
            <sz val="9"/>
            <color indexed="81"/>
            <rFont val="Tahoma"/>
            <charset val="1"/>
          </rPr>
          <t>15-ABR-2025
REC-17142</t>
        </r>
      </text>
    </comment>
    <comment ref="H315" authorId="0" shapeId="0" xr:uid="{6B2355D1-8DC7-4841-BD2E-309C4A9090A6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I315" authorId="1" shapeId="0" xr:uid="{BAAB560B-2CB7-4DC0-8F6B-E6480C498C6A}">
      <text>
        <r>
          <rPr>
            <sz val="11"/>
            <color theme="1"/>
            <rFont val="Calibri"/>
            <family val="2"/>
            <scheme val="minor"/>
          </rPr>
          <t>15-JUN-25
REC-17446</t>
        </r>
      </text>
    </comment>
    <comment ref="J315" authorId="1" shapeId="0" xr:uid="{2C072312-BD29-4F19-81C7-4BD91CBCAFDE}">
      <text>
        <r>
          <rPr>
            <sz val="11"/>
            <color theme="1"/>
            <rFont val="Calibri"/>
            <family val="2"/>
            <scheme val="minor"/>
          </rPr>
          <t>15/JUL/25
REC-17579</t>
        </r>
      </text>
    </comment>
    <comment ref="K315" authorId="1" shapeId="0" xr:uid="{CE3D6649-79C4-481D-8107-01C882513036}">
      <text>
        <r>
          <rPr>
            <sz val="11"/>
            <color theme="1"/>
            <rFont val="Calibri"/>
            <family val="2"/>
            <scheme val="minor"/>
          </rPr>
          <t>16/08/25
REC-17743</t>
        </r>
      </text>
    </comment>
    <comment ref="L315" authorId="1" shapeId="0" xr:uid="{830D26CA-2BB3-4661-AF8B-9648F1A22AC1}">
      <text>
        <r>
          <rPr>
            <sz val="11"/>
            <color theme="1"/>
            <rFont val="Calibri"/>
            <family val="2"/>
            <scheme val="minor"/>
          </rPr>
          <t>15-09-25
REC-17892</t>
        </r>
      </text>
    </comment>
    <comment ref="M315" authorId="1" shapeId="0" xr:uid="{C0A07522-DFE8-4F31-9EAD-ABCB932D8773}">
      <text>
        <r>
          <rPr>
            <sz val="11"/>
            <color theme="1"/>
            <rFont val="Calibri"/>
            <family val="2"/>
            <scheme val="minor"/>
          </rPr>
          <t>15/10/25
REC-18010</t>
        </r>
      </text>
    </comment>
    <comment ref="N315" authorId="1" shapeId="0" xr:uid="{D61AE703-846E-4591-923F-A82C5E53DA85}">
      <text>
        <r>
          <rPr>
            <sz val="11"/>
            <color theme="1"/>
            <rFont val="Calibri"/>
            <family val="2"/>
            <scheme val="minor"/>
          </rPr>
          <t>15-11-25
REC-18127</t>
        </r>
      </text>
    </comment>
    <comment ref="O315" authorId="1" shapeId="0" xr:uid="{F94F951A-49B4-4448-83D7-0559711F1477}">
      <text>
        <r>
          <rPr>
            <sz val="11"/>
            <color theme="1"/>
            <rFont val="Calibri"/>
            <family val="2"/>
            <scheme val="minor"/>
          </rPr>
          <t>13-12-25
REC-18286</t>
        </r>
      </text>
    </comment>
    <comment ref="D316" authorId="0" shapeId="0" xr:uid="{32535B88-E94F-43A6-AD00-E750612D4974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E316" authorId="0" shapeId="0" xr:uid="{7388A705-DD4F-45B5-B587-F3F623D1609F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D317" authorId="0" shapeId="0" xr:uid="{DC7739D7-8B9C-4E74-B025-8CDB49AAAE25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E317" authorId="0" shapeId="0" xr:uid="{7E1DBABB-7BC9-4465-8AE7-19AFA96B390A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F317" authorId="0" shapeId="0" xr:uid="{3A3ECAB5-5446-404B-A3D7-D04ED4FFA979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G317" authorId="0" shapeId="0" xr:uid="{8846F1E3-040D-44F3-A8A0-89AD07B1418F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H317" authorId="0" shapeId="0" xr:uid="{ED5F2A69-717A-4666-8489-E799BC76EBE8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I317" authorId="0" shapeId="0" xr:uid="{8F6A7F7A-7EBA-4109-B9CE-7906D449AC0D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J317" authorId="1" shapeId="0" xr:uid="{4A836A2C-9685-4893-ADA9-0603FA0E6EDF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K317" authorId="1" shapeId="0" xr:uid="{547D3264-0D79-4FC3-87F9-6F6E412A1096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L317" authorId="1" shapeId="0" xr:uid="{0829A386-AA18-4E3A-861A-9B2F47FEAA50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M317" authorId="1" shapeId="0" xr:uid="{22A71D0A-DBD8-4406-890F-B9C2D3BE59B2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N317" authorId="1" shapeId="0" xr:uid="{23692DE2-13A8-4857-88F6-ADFE4CEA7DEA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O317" authorId="1" shapeId="0" xr:uid="{61EA2723-4F19-45E1-BD98-ECCB3E16B4F2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P317" authorId="1" shapeId="0" xr:uid="{0B120117-F4C1-4B78-AA02-1321A1AD14A4}">
      <text>
        <r>
          <rPr>
            <sz val="11"/>
            <color theme="1"/>
            <rFont val="Calibri"/>
            <family val="2"/>
            <scheme val="minor"/>
          </rPr>
          <t>29-12-25
REC-18342 ENERO Y FEBRERO/26</t>
        </r>
      </text>
    </comment>
    <comment ref="D318" authorId="0" shapeId="0" xr:uid="{3417E5F6-3574-4BED-8CE7-578DC6D0B841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E318" authorId="0" shapeId="0" xr:uid="{9B0F6EAC-6511-4376-BB92-CA901C811F84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D319" authorId="0" shapeId="0" xr:uid="{04E3A828-EAD1-47CE-8BC3-2D641A913D23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E319" authorId="0" shapeId="0" xr:uid="{FF7E36D8-C4BB-4F32-92F3-99E8BD02DD84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F319" authorId="0" shapeId="0" xr:uid="{B2C329B6-5167-4098-9E9B-6F68856CFA68}">
      <text>
        <r>
          <rPr>
            <b/>
            <sz val="9"/>
            <color indexed="81"/>
            <rFont val="Tahoma"/>
            <charset val="1"/>
          </rPr>
          <t>08-ABR-2025
REC-17099</t>
        </r>
      </text>
    </comment>
    <comment ref="G319" authorId="0" shapeId="0" xr:uid="{4913C452-1C3E-405A-9836-C0FEDF1F0B77}">
      <text>
        <r>
          <rPr>
            <b/>
            <sz val="9"/>
            <color indexed="81"/>
            <rFont val="Tahoma"/>
            <charset val="1"/>
          </rPr>
          <t>29-ABR-2025
REC-17198</t>
        </r>
      </text>
    </comment>
    <comment ref="H319" authorId="0" shapeId="0" xr:uid="{BE304023-A9E5-47C8-9760-5EB1215144DE}">
      <text>
        <r>
          <rPr>
            <b/>
            <sz val="9"/>
            <color indexed="81"/>
            <rFont val="Tahoma"/>
            <family val="2"/>
          </rPr>
          <t>14-MAY-2025
REC-17300</t>
        </r>
      </text>
    </comment>
    <comment ref="I319" authorId="1" shapeId="0" xr:uid="{4BB898BE-C82C-4FBB-9F41-13A6BAAD650B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J319" authorId="1" shapeId="0" xr:uid="{EB6D80CB-A32A-4213-BA25-3A4E612EBFFF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K319" authorId="1" shapeId="0" xr:uid="{A87F8964-0461-4731-AAE3-4C7F02CAB3E7}">
      <text>
        <r>
          <rPr>
            <sz val="11"/>
            <color theme="1"/>
            <rFont val="Calibri"/>
            <family val="2"/>
            <scheme val="minor"/>
          </rPr>
          <t>28-AGO-2025
REC-17814</t>
        </r>
      </text>
    </comment>
    <comment ref="L319" authorId="1" shapeId="0" xr:uid="{D6517968-E67D-4147-8D0D-DC7B1462EE32}">
      <text>
        <r>
          <rPr>
            <sz val="11"/>
            <color theme="1"/>
            <rFont val="Calibri"/>
            <family val="2"/>
            <scheme val="minor"/>
          </rPr>
          <t>17/10/25
REC-18019</t>
        </r>
      </text>
    </comment>
    <comment ref="M319" authorId="1" shapeId="0" xr:uid="{391CF4E1-B87F-4AAA-A6D0-402194DF503C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N319" authorId="1" shapeId="0" xr:uid="{49BC26E0-4FB6-43E4-8B3A-4BAD97CFF5C5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O319" authorId="1" shapeId="0" xr:uid="{7CDA98CF-B400-40BE-B322-369AD03511FA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D320" authorId="0" shapeId="0" xr:uid="{1E32913B-5BFC-44F6-9702-46DD555EEB25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E320" authorId="0" shapeId="0" xr:uid="{32D2157E-4FF4-4A5D-B2BC-864CF59AF181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F320" authorId="0" shapeId="0" xr:uid="{E774D1D1-0455-45C6-8769-6BBDA5CB5CEF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G320" authorId="0" shapeId="0" xr:uid="{51A65884-8FA0-4780-AEAD-13F03005A42D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H320" authorId="0" shapeId="0" xr:uid="{128569A7-723D-408A-A1DD-8DBA6563AA24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I320" authorId="0" shapeId="0" xr:uid="{F8B70CAC-0CF6-4BEB-93D7-05420890A57A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J320" authorId="1" shapeId="0" xr:uid="{1165B3A2-9B89-4DA7-927C-14E23E6D3F22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K320" authorId="1" shapeId="0" xr:uid="{5970BF8E-65A6-4F5E-A481-358E7786547A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L320" authorId="1" shapeId="0" xr:uid="{FD96BC57-6DC3-4243-8755-96C68A547EC8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M320" authorId="1" shapeId="0" xr:uid="{5E419298-62BF-4BC2-B23D-B4F53344CEE4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N320" authorId="1" shapeId="0" xr:uid="{9DBAB9DB-6BC1-48A3-B3CE-DE64B8913B21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O320" authorId="1" shapeId="0" xr:uid="{91B858A7-F751-45B7-9985-2DBA11E86DA5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D321" authorId="0" shapeId="0" xr:uid="{C9FB44D2-4669-4E10-A59F-345A1ADE6884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E321" authorId="0" shapeId="0" xr:uid="{156F2BF4-2FD9-4807-909F-499BCB8B20DE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F321" authorId="0" shapeId="0" xr:uid="{A161DA35-6CA7-4A19-8F3E-1595A89D2D33}">
      <text>
        <r>
          <rPr>
            <b/>
            <sz val="9"/>
            <color indexed="81"/>
            <rFont val="Tahoma"/>
            <charset val="1"/>
          </rPr>
          <t>14-MAR-2025
REC-16940</t>
        </r>
      </text>
    </comment>
    <comment ref="G321" authorId="0" shapeId="0" xr:uid="{ADEAF816-7FCA-4828-B156-28BDC64EACD1}">
      <text>
        <r>
          <rPr>
            <b/>
            <sz val="9"/>
            <color indexed="81"/>
            <rFont val="Tahoma"/>
            <charset val="1"/>
          </rPr>
          <t>30-MAR-2025
REC-17041</t>
        </r>
      </text>
    </comment>
    <comment ref="H321" authorId="0" shapeId="0" xr:uid="{66E90FBA-9C66-4A63-BC49-4BEEEC67FF2F}">
      <text>
        <r>
          <rPr>
            <b/>
            <sz val="9"/>
            <color indexed="81"/>
            <rFont val="Tahoma"/>
            <charset val="1"/>
          </rPr>
          <t>16-ABR-2025
REC-17153</t>
        </r>
      </text>
    </comment>
    <comment ref="I321" authorId="0" shapeId="0" xr:uid="{BD28E1AD-A25E-43DF-AA53-157CEB278908}">
      <text>
        <r>
          <rPr>
            <b/>
            <sz val="9"/>
            <color indexed="81"/>
            <rFont val="Tahoma"/>
            <charset val="1"/>
          </rPr>
          <t>03-MAY-2025
REC-17240</t>
        </r>
      </text>
    </comment>
    <comment ref="J321" authorId="0" shapeId="0" xr:uid="{C6ED1229-756C-4182-8357-76837C9085AF}">
      <text>
        <r>
          <rPr>
            <b/>
            <sz val="9"/>
            <color indexed="81"/>
            <rFont val="Tahoma"/>
            <family val="2"/>
          </rPr>
          <t>07-jun-25
REC-17416</t>
        </r>
      </text>
    </comment>
    <comment ref="K321" authorId="1" shapeId="0" xr:uid="{F87B3FC6-F6A8-4E5C-A7C3-24BC2D8CD2BE}">
      <text>
        <r>
          <rPr>
            <sz val="11"/>
            <color theme="1"/>
            <rFont val="Calibri"/>
            <family val="2"/>
            <scheme val="minor"/>
          </rPr>
          <t>05-JUL-25
REC-17535</t>
        </r>
      </text>
    </comment>
    <comment ref="L321" authorId="1" shapeId="0" xr:uid="{10C8A7AC-F099-4386-A04A-A98B2D0CDE26}">
      <text>
        <r>
          <rPr>
            <sz val="11"/>
            <color theme="1"/>
            <rFont val="Calibri"/>
            <family val="2"/>
            <scheme val="minor"/>
          </rPr>
          <t>22/JUL/25
REC-17615</t>
        </r>
      </text>
    </comment>
    <comment ref="M321" authorId="1" shapeId="0" xr:uid="{765CD035-7294-4041-9138-CF6949BB4E3B}">
      <text>
        <r>
          <rPr>
            <sz val="11"/>
            <color theme="1"/>
            <rFont val="Calibri"/>
            <family val="2"/>
            <scheme val="minor"/>
          </rPr>
          <t>01/AGO/25
REC-17643</t>
        </r>
      </text>
    </comment>
    <comment ref="N321" authorId="1" shapeId="0" xr:uid="{21CB2D0F-3887-4626-9D40-83F4040448FF}">
      <text>
        <r>
          <rPr>
            <sz val="11"/>
            <color theme="1"/>
            <rFont val="Calibri"/>
            <family val="2"/>
            <scheme val="minor"/>
          </rPr>
          <t>19/08/25
REC-17760</t>
        </r>
      </text>
    </comment>
    <comment ref="O321" authorId="1" shapeId="0" xr:uid="{37C0446D-4986-4D42-B385-8B3F94979FEF}">
      <text>
        <r>
          <rPr>
            <sz val="11"/>
            <color theme="1"/>
            <rFont val="Calibri"/>
            <family val="2"/>
            <scheme val="minor"/>
          </rPr>
          <t xml:space="preserve">12-09-25
REC-17857
</t>
        </r>
      </text>
    </comment>
    <comment ref="P321" authorId="1" shapeId="0" xr:uid="{C340A328-20B5-45F0-A6CD-BB5D34FE5861}">
      <text>
        <r>
          <rPr>
            <sz val="11"/>
            <color theme="1"/>
            <rFont val="Calibri"/>
            <family val="2"/>
            <scheme val="minor"/>
          </rPr>
          <t xml:space="preserve">
26/09/25
REC-17923  ENERO 2026
21-11-25
REC-18172  FEBRERO 2026</t>
        </r>
      </text>
    </comment>
    <comment ref="D322" authorId="0" shapeId="0" xr:uid="{003AC418-AE6C-4BBE-B8CB-A6A0A5ABC34D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E322" authorId="0" shapeId="0" xr:uid="{2273533F-AE0C-409A-8D9C-3BD7E1B295AB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F322" authorId="0" shapeId="0" xr:uid="{9628B36D-2438-4FDC-B89C-1F8B96BEB025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G322" authorId="0" shapeId="0" xr:uid="{8F293E71-6950-4CFA-AB78-1ABAA73C3A1D}">
      <text>
        <r>
          <rPr>
            <b/>
            <sz val="9"/>
            <color indexed="81"/>
            <rFont val="Tahoma"/>
            <charset val="1"/>
          </rPr>
          <t>12-ABR-2025
REC-17102</t>
        </r>
      </text>
    </comment>
    <comment ref="H322" authorId="1" shapeId="0" xr:uid="{E4A265E9-98A5-4A9D-B1D5-D6462EF26F57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I322" authorId="1" shapeId="0" xr:uid="{610E114A-F39E-4133-9D98-37CE7B9B89F9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J322" authorId="1" shapeId="0" xr:uid="{89CEBCB3-9AA4-478C-B9C4-38638DBA1624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K322" authorId="1" shapeId="0" xr:uid="{E6FF40A0-C1C7-43DD-AC39-145F4D457942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L322" authorId="1" shapeId="0" xr:uid="{9B74989C-AA21-44BD-85A6-0A933461602D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M322" authorId="1" shapeId="0" xr:uid="{AE4E9635-7542-495B-8CEE-A3330763AE71}">
      <text>
        <r>
          <rPr>
            <sz val="11"/>
            <color theme="1"/>
            <rFont val="Calibri"/>
            <family val="2"/>
            <scheme val="minor"/>
          </rPr>
          <t>30/10/25
REC-18033</t>
        </r>
      </text>
    </comment>
    <comment ref="N322" authorId="1" shapeId="0" xr:uid="{0868B96E-8EEC-4FB8-8F61-7F42B8EE8B8E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O322" authorId="1" shapeId="0" xr:uid="{FC14DB1A-F750-4DC8-AEE7-9FC230B09CC9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D323" authorId="0" shapeId="0" xr:uid="{32872FE4-BFB9-46D8-AC18-28F34371FCEB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E323" authorId="0" shapeId="0" xr:uid="{2A27DAD7-1194-4D3E-8BF1-8B14C6E0736A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F323" authorId="0" shapeId="0" xr:uid="{8BD6A5EF-DC44-49D5-8881-48E3008EC498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G323" authorId="0" shapeId="0" xr:uid="{FA418D0F-3632-4011-8D57-9FDA13909634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H323" authorId="0" shapeId="0" xr:uid="{EE102C04-2D9E-41D2-904F-96E302F1A234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I323" authorId="0" shapeId="0" xr:uid="{1F006D3B-4591-4F40-8C97-DA417F4CF6B9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J323" authorId="1" shapeId="0" xr:uid="{95134889-7356-4D9F-AD0D-28DDC8B65CFD}">
      <text>
        <r>
          <rPr>
            <sz val="11"/>
            <color theme="1"/>
            <rFont val="Calibri"/>
            <family val="2"/>
            <scheme val="minor"/>
          </rPr>
          <t>16-JUL-2025
REC-17582</t>
        </r>
      </text>
    </comment>
    <comment ref="K323" authorId="1" shapeId="0" xr:uid="{53907716-4FB6-4FE7-80E3-36424B62981C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L323" authorId="1" shapeId="0" xr:uid="{53EBE03E-345A-4EFD-A265-B32AE79A48CA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M323" authorId="1" shapeId="0" xr:uid="{B2720257-FCEB-4792-BAA4-626B185F3D07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N323" authorId="1" shapeId="0" xr:uid="{B3F8ED35-F025-4397-AF53-064B5E435FEC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O323" authorId="1" shapeId="0" xr:uid="{F5A2C61C-49E0-458E-ABEF-1C8E44100555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D327" authorId="0" shapeId="0" xr:uid="{D757E7D0-B30E-4F35-90FC-D99F922268B5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E327" authorId="0" shapeId="0" xr:uid="{A602D435-9A18-4927-A903-30037B367186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F327" authorId="0" shapeId="0" xr:uid="{712DD5A2-26C3-4F0B-BA93-5ACF72CF4586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G327" authorId="0" shapeId="0" xr:uid="{4FC23CA5-FF57-4873-A924-406B08C59CF4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H327" authorId="0" shapeId="0" xr:uid="{491CFB85-CFCA-4756-9DDD-147D22BCC2C9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I327" authorId="0" shapeId="0" xr:uid="{4E54DA41-0AD8-4E81-B499-A15FC2ACA18A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J327" authorId="1" shapeId="0" xr:uid="{E423984F-4DCE-40A4-9445-F1800D803190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K327" authorId="1" shapeId="0" xr:uid="{414C013B-7B1A-4DAF-8771-5D2D9C192BC6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L327" authorId="1" shapeId="0" xr:uid="{2DB01D71-4375-4D06-B3BA-84BE06A7EB7C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M327" authorId="1" shapeId="0" xr:uid="{8C7532C5-6CF0-44EA-993D-301FFCF04884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N327" authorId="1" shapeId="0" xr:uid="{59DA79B1-BDCD-45C8-80C6-9A7AD516B9D3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O327" authorId="1" shapeId="0" xr:uid="{8AC7E260-CD2D-4366-9245-CAD70BACE02E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D328" authorId="0" shapeId="0" xr:uid="{3365A8BD-3BE5-4D8A-A032-06DB919ED8B0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E328" authorId="0" shapeId="0" xr:uid="{2E42586D-B654-4B31-861C-515F8649F945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F328" authorId="0" shapeId="0" xr:uid="{7655D3D4-5420-4F77-9353-A15AF0F3F682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G328" authorId="0" shapeId="0" xr:uid="{EA69144C-341B-4BFA-BA43-FE7C3D0BD004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H328" authorId="0" shapeId="0" xr:uid="{2FC307CE-5811-4B17-B373-728E918A75E6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I328" authorId="1" shapeId="0" xr:uid="{418001FB-FE1A-4107-A50C-826C278D4573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J328" authorId="1" shapeId="0" xr:uid="{55E2F3DD-9CE2-42C2-A6EF-66D8F09BB7C1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K328" authorId="1" shapeId="0" xr:uid="{4D2DB0A8-CA9D-485E-9D11-5CE5729E601F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L328" authorId="1" shapeId="0" xr:uid="{64324C46-1E8B-433C-B5D6-4A8F65263C2D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M328" authorId="1" shapeId="0" xr:uid="{F545975C-ADE4-42F9-9E8A-223F2E29222C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N328" authorId="1" shapeId="0" xr:uid="{DAE0D2C3-2600-4FBD-BB8A-2FAA6F397C75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O328" authorId="1" shapeId="0" xr:uid="{EC4EB724-6D35-49EE-9517-B68ECA0AAF26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D330" authorId="0" shapeId="0" xr:uid="{9BF6F156-AFE6-4377-9BD7-198C0E265034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E330" authorId="0" shapeId="0" xr:uid="{B5CD9B33-43CD-4CE0-944B-A07956E0C805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F330" authorId="0" shapeId="0" xr:uid="{2361B7D4-CDDA-47B1-BF01-74F99167DCA7}">
      <text>
        <r>
          <rPr>
            <b/>
            <sz val="9"/>
            <color indexed="81"/>
            <rFont val="Tahoma"/>
            <charset val="1"/>
          </rPr>
          <t>30-ABR-2025
REC-17209</t>
        </r>
      </text>
    </comment>
    <comment ref="G330" authorId="0" shapeId="0" xr:uid="{A3BF547A-B43F-4908-8637-CABEE710C707}">
      <text>
        <r>
          <rPr>
            <b/>
            <sz val="9"/>
            <color indexed="81"/>
            <rFont val="Tahoma"/>
            <family val="2"/>
          </rPr>
          <t>15-MAY-2025
REC-17312</t>
        </r>
      </text>
    </comment>
    <comment ref="H330" authorId="1" shapeId="0" xr:uid="{C4558516-E6ED-4B7D-B395-B9CA8A91173F}">
      <text>
        <r>
          <rPr>
            <sz val="11"/>
            <color theme="1"/>
            <rFont val="Calibri"/>
            <family val="2"/>
            <scheme val="minor"/>
          </rPr>
          <t>13-JUN-25
REC-17436</t>
        </r>
      </text>
    </comment>
    <comment ref="I330" authorId="1" shapeId="0" xr:uid="{06F78BA8-29FC-4ACD-95BE-6C270AD9EA57}">
      <text>
        <r>
          <rPr>
            <sz val="11"/>
            <color theme="1"/>
            <rFont val="Calibri"/>
            <family val="2"/>
            <scheme val="minor"/>
          </rPr>
          <t>16-JUL-25
REC-17584</t>
        </r>
      </text>
    </comment>
    <comment ref="J330" authorId="1" shapeId="0" xr:uid="{0BA0D092-7B29-4886-B753-F95C353AAC44}">
      <text>
        <r>
          <rPr>
            <sz val="11"/>
            <color theme="1"/>
            <rFont val="Calibri"/>
            <family val="2"/>
            <scheme val="minor"/>
          </rPr>
          <t>18/08/25
REC-17748</t>
        </r>
      </text>
    </comment>
    <comment ref="K330" authorId="1" shapeId="0" xr:uid="{38F6B92F-0600-47FC-99D1-7A17DFD7E894}">
      <text>
        <r>
          <rPr>
            <sz val="11"/>
            <color theme="1"/>
            <rFont val="Calibri"/>
            <family val="2"/>
            <scheme val="minor"/>
          </rPr>
          <t>24-09-25
rec-17918</t>
        </r>
      </text>
    </comment>
    <comment ref="L330" authorId="1" shapeId="0" xr:uid="{F2B108C2-83D4-4707-ACF1-9AE8071AF8C6}">
      <text>
        <r>
          <rPr>
            <sz val="11"/>
            <color theme="1"/>
            <rFont val="Calibri"/>
            <family val="2"/>
            <scheme val="minor"/>
          </rPr>
          <t>16/10/25
REC-18016</t>
        </r>
      </text>
    </comment>
    <comment ref="M330" authorId="1" shapeId="0" xr:uid="{4635B5CA-A8AC-411E-AFE1-076C8AF05A97}">
      <text>
        <r>
          <rPr>
            <sz val="11"/>
            <color theme="1"/>
            <rFont val="Calibri"/>
            <family val="2"/>
            <scheme val="minor"/>
          </rPr>
          <t>25-11-25
REC-18185</t>
        </r>
      </text>
    </comment>
    <comment ref="D331" authorId="0" shapeId="0" xr:uid="{6E99F961-8D35-415A-9B72-59DA02EB0953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E331" authorId="0" shapeId="0" xr:uid="{6E3C10F7-CA48-47C2-AA1E-517F7EE4910B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F331" authorId="1" shapeId="0" xr:uid="{548EC35C-0B3E-41D8-9DC5-AD3E751D4BB9}">
      <text>
        <r>
          <rPr>
            <sz val="11"/>
            <color theme="1"/>
            <rFont val="Calibri"/>
            <family val="2"/>
            <scheme val="minor"/>
          </rPr>
          <t>10-JUN-25
REC-17420</t>
        </r>
      </text>
    </comment>
    <comment ref="G331" authorId="1" shapeId="0" xr:uid="{0BFF4AAB-D112-4D1E-A7A8-CA7011EBFFB5}">
      <text>
        <r>
          <rPr>
            <sz val="11"/>
            <color theme="1"/>
            <rFont val="Calibri"/>
            <family val="2"/>
            <scheme val="minor"/>
          </rPr>
          <t>19-JUN-25
REC-17461</t>
        </r>
      </text>
    </comment>
    <comment ref="H331" authorId="1" shapeId="0" xr:uid="{AA4328A2-D406-40A9-90A9-1B850784A6BA}">
      <text>
        <r>
          <rPr>
            <sz val="11"/>
            <color theme="1"/>
            <rFont val="Calibri"/>
            <family val="2"/>
            <scheme val="minor"/>
          </rPr>
          <t>10-JUL-25
REC-17555</t>
        </r>
      </text>
    </comment>
    <comment ref="I331" authorId="1" shapeId="0" xr:uid="{18035633-51BD-4E10-BCC0-B278DAA08754}">
      <text>
        <r>
          <rPr>
            <sz val="11"/>
            <color theme="1"/>
            <rFont val="Calibri"/>
            <family val="2"/>
            <scheme val="minor"/>
          </rPr>
          <t>04-AGO-25
REC-17679</t>
        </r>
      </text>
    </comment>
    <comment ref="J331" authorId="1" shapeId="0" xr:uid="{BEE49F94-BC47-4988-8A9F-1585C0EC2D83}">
      <text>
        <r>
          <rPr>
            <sz val="11"/>
            <color theme="1"/>
            <rFont val="Calibri"/>
            <family val="2"/>
            <scheme val="minor"/>
          </rPr>
          <t>08-AGO-25
REC-17697</t>
        </r>
      </text>
    </comment>
    <comment ref="K331" authorId="1" shapeId="0" xr:uid="{BA537080-CBC5-4C3D-B4F5-6048DC35D0CC}">
      <text>
        <r>
          <rPr>
            <sz val="11"/>
            <color theme="1"/>
            <rFont val="Calibri"/>
            <family val="2"/>
            <scheme val="minor"/>
          </rPr>
          <t>25/08/25
REC-17770</t>
        </r>
      </text>
    </comment>
    <comment ref="L331" authorId="1" shapeId="0" xr:uid="{789EB7F5-7CBE-458C-851F-DEDA59A5E2B4}">
      <text>
        <r>
          <rPr>
            <sz val="11"/>
            <color theme="1"/>
            <rFont val="Calibri"/>
            <family val="2"/>
            <scheme val="minor"/>
          </rPr>
          <t>15-09-25
REC-17889</t>
        </r>
      </text>
    </comment>
    <comment ref="M331" authorId="1" shapeId="0" xr:uid="{13A569A3-4F7E-43F9-9EC4-F77AC384FDBC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N331" authorId="1" shapeId="0" xr:uid="{9E6EA536-E262-4A92-8C24-23190FB0BE7F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O331" authorId="1" shapeId="0" xr:uid="{2E08B0FE-BE33-4EB8-8881-6A7FF1D77CB8}">
      <text>
        <r>
          <rPr>
            <sz val="11"/>
            <color theme="1"/>
            <rFont val="Calibri"/>
            <family val="2"/>
            <scheme val="minor"/>
          </rPr>
          <t>05-12-25
REC-18259</t>
        </r>
      </text>
    </comment>
    <comment ref="D332" authorId="0" shapeId="0" xr:uid="{A9424272-06FC-4094-8B37-A7FCE41BD3D2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E332" authorId="0" shapeId="0" xr:uid="{B7FBA664-2D1D-4514-AF7B-3E6537B29E08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F332" authorId="0" shapeId="0" xr:uid="{28C8A8F1-55C3-452B-9366-DF7EA7548E81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G332" authorId="0" shapeId="0" xr:uid="{E2A8CF2E-3F18-4CA7-80FA-DCA83D0A10F5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H332" authorId="0" shapeId="0" xr:uid="{6FBC2122-F10B-429E-AEF2-DA6E2ADB8D6A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I332" authorId="0" shapeId="0" xr:uid="{3BE8C2B3-6E0C-45A1-87DE-53004B21700F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J332" authorId="1" shapeId="0" xr:uid="{EDA3FDE7-F74D-4A4C-BC95-A8FB80AFA150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K332" authorId="1" shapeId="0" xr:uid="{4A4D10A5-3B2E-492B-A658-91D0C54FE3D1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L332" authorId="1" shapeId="0" xr:uid="{B2BFC147-1AEC-4095-91A6-769C0EBA0963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M332" authorId="1" shapeId="0" xr:uid="{5870A948-D01B-4E9F-81AC-C63D86D67CEF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N332" authorId="1" shapeId="0" xr:uid="{686FE4B2-D108-4394-8041-BC2710F0DDD0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O332" authorId="1" shapeId="0" xr:uid="{A7058A08-ED58-4EA9-97FF-C3A60F41B911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D333" authorId="0" shapeId="0" xr:uid="{DC010FE1-8A5C-4590-AC29-8C3275593C41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E333" authorId="0" shapeId="0" xr:uid="{0C38F2F8-8AFB-4B94-9448-F9C326E632D7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F333" authorId="0" shapeId="0" xr:uid="{317EE7A0-D7AB-4161-83D8-6EC177E87F02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G333" authorId="0" shapeId="0" xr:uid="{051AE72D-8854-43FE-99A3-EC71A6CCF995}">
      <text>
        <r>
          <rPr>
            <b/>
            <sz val="9"/>
            <color indexed="81"/>
            <rFont val="Tahoma"/>
            <charset val="1"/>
          </rPr>
          <t>24-ABR-2025
REC-17170</t>
        </r>
      </text>
    </comment>
    <comment ref="H333" authorId="0" shapeId="0" xr:uid="{2A14727E-556B-48CF-ACBA-83F3BFF19555}">
      <text>
        <r>
          <rPr>
            <b/>
            <sz val="9"/>
            <color indexed="81"/>
            <rFont val="Tahoma"/>
            <charset val="1"/>
          </rPr>
          <t>08-MAY-2025
REC-17270</t>
        </r>
      </text>
    </comment>
    <comment ref="I333" authorId="0" shapeId="0" xr:uid="{E6FCF491-6344-4754-8B47-D64555A5737D}">
      <text>
        <r>
          <rPr>
            <b/>
            <sz val="9"/>
            <color indexed="81"/>
            <rFont val="Tahoma"/>
            <family val="2"/>
          </rPr>
          <t>05-06-2025
REC-17399</t>
        </r>
      </text>
    </comment>
    <comment ref="J333" authorId="1" shapeId="0" xr:uid="{DB91E33F-D5C7-4BC8-A1C8-9DF6263F1A87}">
      <text>
        <r>
          <rPr>
            <sz val="11"/>
            <color theme="1"/>
            <rFont val="Calibri"/>
            <family val="2"/>
            <scheme val="minor"/>
          </rPr>
          <t>30-JUN-25
REC-17500</t>
        </r>
      </text>
    </comment>
    <comment ref="K333" authorId="1" shapeId="0" xr:uid="{EB1FF9F9-26D6-4E15-8C85-E5B82EF3B502}">
      <text>
        <r>
          <rPr>
            <sz val="11"/>
            <color theme="1"/>
            <rFont val="Calibri"/>
            <family val="2"/>
            <scheme val="minor"/>
          </rPr>
          <t>31-JUL-25
REC-17635</t>
        </r>
      </text>
    </comment>
    <comment ref="L333" authorId="1" shapeId="0" xr:uid="{E234C00D-1E5C-440F-A7A2-A7DC7BAD34DF}">
      <text>
        <r>
          <rPr>
            <sz val="11"/>
            <color theme="1"/>
            <rFont val="Calibri"/>
            <family val="2"/>
            <scheme val="minor"/>
          </rPr>
          <t>29-AGO-25
REC-17777</t>
        </r>
      </text>
    </comment>
    <comment ref="M333" authorId="1" shapeId="0" xr:uid="{66DA0ED9-6035-43F4-B9D2-798AE3F8BC3B}">
      <text>
        <r>
          <rPr>
            <sz val="11"/>
            <color theme="1"/>
            <rFont val="Calibri"/>
            <family val="2"/>
            <scheme val="minor"/>
          </rPr>
          <t>13-09-25
REC-17870</t>
        </r>
      </text>
    </comment>
    <comment ref="N333" authorId="1" shapeId="0" xr:uid="{D14D1131-B57E-4D19-93EC-98375B6EFA2A}">
      <text>
        <r>
          <rPr>
            <sz val="11"/>
            <color theme="1"/>
            <rFont val="Calibri"/>
            <family val="2"/>
            <scheme val="minor"/>
          </rPr>
          <t>23/10/25
REC-18034</t>
        </r>
      </text>
    </comment>
    <comment ref="O333" authorId="1" shapeId="0" xr:uid="{2D84C747-550B-489E-B3D8-66D562FF12C8}">
      <text>
        <r>
          <rPr>
            <sz val="11"/>
            <color theme="1"/>
            <rFont val="Calibri"/>
            <family val="2"/>
            <scheme val="minor"/>
          </rPr>
          <t>04-12-25
REC-18248</t>
        </r>
      </text>
    </comment>
    <comment ref="P333" authorId="1" shapeId="0" xr:uid="{542D7651-EBBF-4EA7-AAAA-20C055EB7200}">
      <text>
        <r>
          <rPr>
            <sz val="11"/>
            <color theme="1"/>
            <rFont val="Calibri"/>
            <family val="2"/>
            <scheme val="minor"/>
          </rPr>
          <t>31-12-25
REC-18369</t>
        </r>
      </text>
    </comment>
    <comment ref="D334" authorId="0" shapeId="0" xr:uid="{C3261AF3-7F86-49F0-BF95-FA065CB1692A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E334" authorId="0" shapeId="0" xr:uid="{5166776C-F0B5-450B-B9D0-54CAE9109A30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F334" authorId="1" shapeId="0" xr:uid="{8B611BCD-E4DB-4294-9AF4-DA5F3434BAF7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G334" authorId="1" shapeId="0" xr:uid="{372C06AF-D046-4981-81CE-252D8994C627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H334" authorId="1" shapeId="0" xr:uid="{9AAFC7E0-E607-4E32-ADF3-C6895E877874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I334" authorId="1" shapeId="0" xr:uid="{0CD67087-892F-42DB-8437-5A6918E0FD70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J334" authorId="1" shapeId="0" xr:uid="{B0EAE9BE-D532-4CCF-9C20-72BC309A0205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K334" authorId="1" shapeId="0" xr:uid="{9BE9BA62-6726-46DE-A18F-BFB80F2AE1F7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D335" authorId="1" shapeId="0" xr:uid="{4406D227-BE42-4469-A4EF-33F2C83B4B74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E335" authorId="1" shapeId="0" xr:uid="{B30B83EA-6BBC-497C-A592-076FE62B5837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F335" authorId="1" shapeId="0" xr:uid="{8FFAB0D8-0D9D-4D68-8BCA-7415DC1D8978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G335" authorId="1" shapeId="0" xr:uid="{E6FAE7AA-713C-4435-B05D-01AC7F0FBC60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H335" authorId="1" shapeId="0" xr:uid="{21D118DB-AF58-408C-AF32-3F72B79661CE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I335" authorId="1" shapeId="0" xr:uid="{09590045-DF4C-4E4E-88B8-21E5832A2CF8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D336" authorId="0" shapeId="0" xr:uid="{76BB0797-7C56-4F01-ABA8-BD1109E185FF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E336" authorId="0" shapeId="0" xr:uid="{9B3D2185-0AF2-4FFB-9467-36B336936E3D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F336" authorId="0" shapeId="0" xr:uid="{D1F016BF-8E41-4121-8543-BF79A0A34A61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G336" authorId="0" shapeId="0" xr:uid="{1C7FFDC3-91FB-4E5B-9000-850057EEB049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H336" authorId="0" shapeId="0" xr:uid="{D3819044-5F6F-48BA-A27F-AF580B03C418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I336" authorId="1" shapeId="0" xr:uid="{F8FF4F53-7FA8-456C-9EBB-90C383D6095E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J336" authorId="1" shapeId="0" xr:uid="{2EE39306-7A91-440F-9D7A-B2D1A04A6ACB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K336" authorId="1" shapeId="0" xr:uid="{7943F6F3-5F7E-4E34-A07C-A76D58AD9F91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L336" authorId="1" shapeId="0" xr:uid="{ECF1B6EF-690C-4D0D-955E-45A2DB2BD4EB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M336" authorId="1" shapeId="0" xr:uid="{D97165A5-E8C2-481B-8DF1-5981F2B166A6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N336" authorId="1" shapeId="0" xr:uid="{E0C2D580-8853-48EE-9800-A7823E0FE9A6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O336" authorId="1" shapeId="0" xr:uid="{083EB0AB-83F9-4B9D-92A4-3FE87D8E2094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D337" authorId="1" shapeId="0" xr:uid="{7BD507EF-39C0-4086-8788-8D13C78026A7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E337" authorId="1" shapeId="0" xr:uid="{5B868A00-C196-4F5C-B3EC-2B1D6C031152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F337" authorId="1" shapeId="0" xr:uid="{C9F14D4E-7033-432D-8F51-A68E62377978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D338" authorId="0" shapeId="0" xr:uid="{57A01AB5-92A0-4C4B-8DBF-52D5AA89FEF6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E338" authorId="0" shapeId="0" xr:uid="{8976B267-73FA-4AFA-9033-EE43357E99A7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F338" authorId="0" shapeId="0" xr:uid="{B30AC3C9-3D8B-492E-8AB0-0B6FB0F39BFD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G338" authorId="0" shapeId="0" xr:uid="{3EDC4053-82A6-448B-A2DE-934272416FFD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D339" authorId="0" shapeId="0" xr:uid="{4C0FA2AA-0BAF-4292-BD6A-138DA81FB65A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E339" authorId="0" shapeId="0" xr:uid="{A46BCE89-502F-4953-846F-33F25883B55A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F339" authorId="0" shapeId="0" xr:uid="{BA817403-FA34-4A48-B909-34BE8ACB641C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G339" authorId="0" shapeId="0" xr:uid="{357E922E-7399-490C-A37E-9347FEA575D9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H339" authorId="0" shapeId="0" xr:uid="{FAFAE1AD-2129-4ECE-B5EB-B34BDBCB79B3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I339" authorId="0" shapeId="0" xr:uid="{C5D4CDEF-13E7-4B18-BEBF-6288A02FC185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J339" authorId="0" shapeId="0" xr:uid="{61E55843-5BCF-4CE2-B35E-94151432B2AA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K339" authorId="1" shapeId="0" xr:uid="{5A9E771B-816F-4E50-A5B0-39BBE626BB5D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L339" authorId="1" shapeId="0" xr:uid="{EB3F0E49-3DCB-4BFD-9748-D0CC58AE7A25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M339" authorId="1" shapeId="0" xr:uid="{0E4E0E87-C01F-4119-A722-57AB5EE92BA4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N339" authorId="1" shapeId="0" xr:uid="{86D2B4AD-0813-4E66-AB10-5014712F30C7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O339" authorId="1" shapeId="0" xr:uid="{9273CAE0-A365-450D-A94D-70CF07496B15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D340" authorId="1" shapeId="0" xr:uid="{D38139EA-D742-4860-8929-6D21913A4E92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E340" authorId="1" shapeId="0" xr:uid="{ED066B2A-57E5-483D-8B7D-AC55A8BA8AE8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F340" authorId="1" shapeId="0" xr:uid="{061ED883-A6BE-43DD-BF09-CAB3DAAF2A12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G340" authorId="1" shapeId="0" xr:uid="{CDFDDFAB-A993-4B3B-8340-AED3505B1C64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H340" authorId="1" shapeId="0" xr:uid="{689E3093-DB58-4A24-BC04-C88F2624C483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I340" authorId="1" shapeId="0" xr:uid="{E2431093-B38B-42F9-BD01-64C7DA5D7760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J340" authorId="1" shapeId="0" xr:uid="{F8FFA74E-3FCA-4D59-B2DE-1FFD32EFAC9A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K340" authorId="1" shapeId="0" xr:uid="{D46191F1-7EB3-4AD0-9C32-37A8A800EF0E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L340" authorId="1" shapeId="0" xr:uid="{358ABD53-3360-40BC-9126-D79F7C352231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M340" authorId="1" shapeId="0" xr:uid="{232D447A-BF00-4E84-B1B1-AB517983B952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N340" authorId="1" shapeId="0" xr:uid="{8E7A174E-593A-4CDD-BDD6-649D0944C0B4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O340" authorId="1" shapeId="0" xr:uid="{36F94084-62AB-43D1-948B-911B2FB3E2CD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E341" authorId="0" shapeId="0" xr:uid="{BC2F7D32-F659-41AF-8A2D-822FC2C5AC79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F341" authorId="0" shapeId="0" xr:uid="{A90F3437-8F08-493F-9DFB-08A0C50E0EFB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G341" authorId="0" shapeId="0" xr:uid="{F4B45CB3-3647-443E-A00F-A26E507AEC75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H341" authorId="0" shapeId="0" xr:uid="{2D430695-C058-4481-BC55-C3506E691293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I341" authorId="0" shapeId="0" xr:uid="{46AC7DDE-44BB-4504-AA6E-66070303D720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J341" authorId="1" shapeId="0" xr:uid="{4B473B81-084A-44D0-A16D-821FCBB50237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K341" authorId="1" shapeId="0" xr:uid="{9802D9D5-5A1C-4335-BCF1-BEA00A2E82E5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L341" authorId="1" shapeId="0" xr:uid="{0A9624F0-C15F-4379-84CF-27094B3E8B16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M341" authorId="1" shapeId="0" xr:uid="{56B7F6CC-1DAD-4F5F-9345-BAF4345F52CB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N341" authorId="1" shapeId="0" xr:uid="{E46FB11A-96E5-4255-B7F0-EB110D23B42A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O341" authorId="1" shapeId="0" xr:uid="{5CFDAF30-53F4-4D9F-997E-AEE772BE685B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D342" authorId="0" shapeId="0" xr:uid="{051C5396-30AF-4680-90D8-4526FA97070F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E342" authorId="0" shapeId="0" xr:uid="{821F9ED1-2BED-4471-94B4-35D50E351DBD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F342" authorId="0" shapeId="0" xr:uid="{4783E0C9-4515-4C31-A2AD-96B6167DD825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G342" authorId="0" shapeId="0" xr:uid="{512E14C6-C890-4332-B39A-95599693F89E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L342" authorId="1" shapeId="0" xr:uid="{D9F593F6-5FA2-4B63-B639-334508F462E6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M342" authorId="1" shapeId="0" xr:uid="{0E746175-F87A-4D43-9904-7319915B6DB7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N342" authorId="1" shapeId="0" xr:uid="{F239E4A6-5880-4546-BA1D-DE54A409DF14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O342" authorId="1" shapeId="0" xr:uid="{F70B49CE-2BA4-48A7-88CC-212A8BFD8278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P342" authorId="1" shapeId="0" xr:uid="{03345863-63BB-4E88-9432-ACCFF4C0C70A}">
      <text>
        <r>
          <rPr>
            <sz val="11"/>
            <color theme="1"/>
            <rFont val="Calibri"/>
            <family val="2"/>
            <scheme val="minor"/>
          </rPr>
          <t>28-12-25
REC-18339 ENERO A ABRIL/26</t>
        </r>
      </text>
    </comment>
    <comment ref="D343" authorId="0" shapeId="0" xr:uid="{B8521D9E-0F02-4218-8422-66500DA4E6AC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E343" authorId="0" shapeId="0" xr:uid="{613D41A7-2607-4AFD-92CE-ECF1532DAA3B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F343" authorId="0" shapeId="0" xr:uid="{BC407581-81FB-4A56-98D4-5888BED30ED4}">
      <text>
        <r>
          <rPr>
            <b/>
            <sz val="9"/>
            <color indexed="81"/>
            <rFont val="Tahoma"/>
            <charset val="1"/>
          </rPr>
          <t>14-MAR-2025
REC-16941</t>
        </r>
      </text>
    </comment>
    <comment ref="G343" authorId="0" shapeId="0" xr:uid="{2BF179AA-E608-428B-883F-521AE48238D1}">
      <text>
        <r>
          <rPr>
            <b/>
            <sz val="9"/>
            <color indexed="81"/>
            <rFont val="Tahoma"/>
            <charset val="1"/>
          </rPr>
          <t>15-ABR-2025
REC-17139</t>
        </r>
      </text>
    </comment>
    <comment ref="H343" authorId="0" shapeId="0" xr:uid="{BBEC5E1E-662D-45C3-821B-6950F259FC5E}">
      <text>
        <r>
          <rPr>
            <b/>
            <sz val="9"/>
            <color indexed="81"/>
            <rFont val="Tahoma"/>
            <family val="2"/>
          </rPr>
          <t>16-MAY-2025
REC-17315</t>
        </r>
      </text>
    </comment>
    <comment ref="I343" authorId="1" shapeId="0" xr:uid="{C0C0AB50-81E0-448D-BB50-05627BA155C4}">
      <text>
        <r>
          <rPr>
            <sz val="11"/>
            <color theme="1"/>
            <rFont val="Calibri"/>
            <family val="2"/>
            <scheme val="minor"/>
          </rPr>
          <t>13-JUN-25
REC-17433</t>
        </r>
      </text>
    </comment>
    <comment ref="J343" authorId="1" shapeId="0" xr:uid="{4E62692B-33CE-46EC-9894-F2AC4145427B}">
      <text>
        <r>
          <rPr>
            <sz val="11"/>
            <color theme="1"/>
            <rFont val="Calibri"/>
            <family val="2"/>
            <scheme val="minor"/>
          </rPr>
          <t>15/JUL/25
REC-17576</t>
        </r>
      </text>
    </comment>
    <comment ref="K343" authorId="1" shapeId="0" xr:uid="{B6B143A2-2DBA-4E03-9C51-C31C02D6B1CC}">
      <text>
        <r>
          <rPr>
            <sz val="11"/>
            <color theme="1"/>
            <rFont val="Calibri"/>
            <family val="2"/>
            <scheme val="minor"/>
          </rPr>
          <t>16/08/25
REC-17736</t>
        </r>
      </text>
    </comment>
    <comment ref="L343" authorId="1" shapeId="0" xr:uid="{E9336470-4E13-4F58-B0CC-51240E88B463}">
      <text>
        <r>
          <rPr>
            <sz val="11"/>
            <color theme="1"/>
            <rFont val="Calibri"/>
            <family val="2"/>
            <scheme val="minor"/>
          </rPr>
          <t>17-09-25
REC-17906</t>
        </r>
      </text>
    </comment>
    <comment ref="M343" authorId="1" shapeId="0" xr:uid="{D06C0920-9D68-4239-A55E-42026961C67E}">
      <text>
        <r>
          <rPr>
            <sz val="11"/>
            <color theme="1"/>
            <rFont val="Calibri"/>
            <family val="2"/>
            <scheme val="minor"/>
          </rPr>
          <t>15/10/25
REC-18006</t>
        </r>
      </text>
    </comment>
    <comment ref="N343" authorId="1" shapeId="0" xr:uid="{174E19AC-DCEE-4A3B-908C-CD242677EE57}">
      <text>
        <r>
          <rPr>
            <sz val="11"/>
            <color theme="1"/>
            <rFont val="Calibri"/>
            <family val="2"/>
            <scheme val="minor"/>
          </rPr>
          <t>16-11-25
REC-18129</t>
        </r>
      </text>
    </comment>
    <comment ref="O343" authorId="1" shapeId="0" xr:uid="{F81557EF-DBF5-4309-915E-0FC20BEB278C}">
      <text>
        <r>
          <rPr>
            <sz val="11"/>
            <color theme="1"/>
            <rFont val="Calibri"/>
            <family val="2"/>
            <scheme val="minor"/>
          </rPr>
          <t>17/12/25
REC-18308</t>
        </r>
      </text>
    </comment>
    <comment ref="D344" authorId="0" shapeId="0" xr:uid="{DF638B7E-370A-48EE-AF23-7327DF758977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E344" authorId="0" shapeId="0" xr:uid="{9C1205E1-ADD5-4873-B6C7-4BA000A46B56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F344" authorId="0" shapeId="0" xr:uid="{EB7557FC-A60D-41AB-BE78-3B7FC78455AD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G344" authorId="0" shapeId="0" xr:uid="{1C4A8FDB-903A-4EDD-B604-1BBD15F838A3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H344" authorId="0" shapeId="0" xr:uid="{21EBE945-AFEE-48B1-86C3-AF39645B6B00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I344" authorId="0" shapeId="0" xr:uid="{08EF2907-422C-4FB9-9B04-C6493002AB5D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J344" authorId="1" shapeId="0" xr:uid="{E590056B-7334-4B34-AAEF-3F927D569413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K344" authorId="1" shapeId="0" xr:uid="{75FF8D92-2FAD-4417-9CC8-F4544D3B4269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L344" authorId="1" shapeId="0" xr:uid="{ECDAB815-B986-495C-9907-37B980345DCE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M344" authorId="1" shapeId="0" xr:uid="{BED1F0CD-7E2F-4E20-88B2-B6BD8836E7D2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N344" authorId="1" shapeId="0" xr:uid="{C17BA7A8-7590-4092-BB50-A410E9C0A902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O344" authorId="1" shapeId="0" xr:uid="{94D5ACF9-B67E-4D03-AA32-495340EE712D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D345" authorId="1" shapeId="0" xr:uid="{BE1848E1-489B-455F-B5CB-5A290C3CFB83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E345" authorId="1" shapeId="0" xr:uid="{35CA38DE-AA52-4B47-8738-D1007B79E8F5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F345" authorId="1" shapeId="0" xr:uid="{884E7598-538E-4DA7-8C87-ACCB69739AE6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G345" authorId="1" shapeId="0" xr:uid="{A668FC54-0DC2-48FC-987E-672AF3582BB4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H345" authorId="1" shapeId="0" xr:uid="{E90FF3C3-EFC6-4BAB-A303-C89681726BF1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I345" authorId="1" shapeId="0" xr:uid="{624457EA-B32A-40C2-935D-416E9ECBC6DC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J345" authorId="1" shapeId="0" xr:uid="{E67ADF63-1370-4FC8-A712-6544EB3A7BF0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K345" authorId="1" shapeId="0" xr:uid="{E54F8E25-F0BC-4413-8ABD-7B054F4E3F4E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L345" authorId="1" shapeId="0" xr:uid="{E80DDDD5-2798-4F0B-83FB-BEA28F92D123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M345" authorId="1" shapeId="0" xr:uid="{53C60030-49C7-4BBE-B3FD-FBFCCF6BCF84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D347" authorId="0" shapeId="0" xr:uid="{8784D6A7-2EF6-406D-B43A-A5E058AAC92F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E347" authorId="0" shapeId="0" xr:uid="{F5FEFA2F-9B33-4B9A-A0C6-A8C90FFCD985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F347" authorId="0" shapeId="0" xr:uid="{263E5F0A-187C-4F91-90F7-178C5D5DE38E}">
      <text>
        <r>
          <rPr>
            <b/>
            <sz val="9"/>
            <color indexed="81"/>
            <rFont val="Tahoma"/>
            <charset val="1"/>
          </rPr>
          <t>19-MAR-2025
REC-16997</t>
        </r>
      </text>
    </comment>
    <comment ref="G347" authorId="1" shapeId="0" xr:uid="{B9BAEFE9-AF61-44EF-BCE2-94869A093AA1}">
      <text>
        <r>
          <rPr>
            <sz val="11"/>
            <color theme="1"/>
            <rFont val="Calibri"/>
            <family val="2"/>
            <scheme val="minor"/>
          </rPr>
          <t>28-JUN-25
REC-17487</t>
        </r>
      </text>
    </comment>
    <comment ref="H347" authorId="1" shapeId="0" xr:uid="{3DC0E434-8575-438D-820F-8E5975C4E291}">
      <text>
        <r>
          <rPr>
            <sz val="11"/>
            <color theme="1"/>
            <rFont val="Calibri"/>
            <family val="2"/>
            <scheme val="minor"/>
          </rPr>
          <t>15-09-25
REC-17888</t>
        </r>
      </text>
    </comment>
    <comment ref="I347" authorId="1" shapeId="0" xr:uid="{6BAC44F1-BCDF-400C-B63E-B18B5F75ED53}">
      <text>
        <r>
          <rPr>
            <sz val="11"/>
            <color theme="1"/>
            <rFont val="Calibri"/>
            <family val="2"/>
            <scheme val="minor"/>
          </rPr>
          <t>15-09-25
REC-17888   $5.00
30/11/25
REC-18218   $10.00</t>
        </r>
      </text>
    </comment>
    <comment ref="J347" authorId="1" shapeId="0" xr:uid="{A69AD67A-073E-4560-ADD9-AB0D1B221DA0}">
      <text>
        <r>
          <rPr>
            <sz val="11"/>
            <color theme="1"/>
            <rFont val="Calibri"/>
            <family val="2"/>
            <scheme val="minor"/>
          </rPr>
          <t>30-11-25
REC-18218</t>
        </r>
      </text>
    </comment>
    <comment ref="K347" authorId="1" shapeId="0" xr:uid="{C4892F10-18A8-4F6A-B692-17AFA5D91547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L347" authorId="1" shapeId="0" xr:uid="{56313F31-56EF-4687-9E7D-8542DDDBA556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D348" authorId="0" shapeId="0" xr:uid="{82ABECC4-AE81-49F9-9F41-D625E7E051CE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E348" authorId="0" shapeId="0" xr:uid="{F0E7C92E-044E-43CB-978F-660B4D9C5B05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F348" authorId="0" shapeId="0" xr:uid="{05D96AC9-417B-42F2-892E-5673AD3B27BB}">
      <text>
        <r>
          <rPr>
            <b/>
            <sz val="9"/>
            <color indexed="81"/>
            <rFont val="Tahoma"/>
            <charset val="1"/>
          </rPr>
          <t>30-MAR-2025
REC-17039</t>
        </r>
      </text>
    </comment>
    <comment ref="G348" authorId="1" shapeId="0" xr:uid="{C862070E-D31E-46C9-9B1D-1EF75D5F4C6D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H348" authorId="1" shapeId="0" xr:uid="{D1ADCD4A-8A81-439A-9863-A15C1E2B8D66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I348" authorId="1" shapeId="0" xr:uid="{AB6579E2-6C58-46D0-BE91-A0382FC4ADD4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J348" authorId="1" shapeId="0" xr:uid="{3B006ABD-D5C8-41D5-A77B-DA09670282DF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K348" authorId="1" shapeId="0" xr:uid="{20524FA3-BD9C-4DF0-99A9-DB0B2015B0EC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L348" authorId="1" shapeId="0" xr:uid="{C598B846-30FA-4F2D-8BB0-231A985D7D2F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M348" authorId="1" shapeId="0" xr:uid="{1CA62310-F7F1-449B-8527-11B62E12744B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N348" authorId="1" shapeId="0" xr:uid="{21DC162D-C1B2-40BC-B0B2-92C1515F057E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O348" authorId="1" shapeId="0" xr:uid="{41F39D2D-4720-44BA-AC6F-A96FE1C71B8B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D350" authorId="0" shapeId="0" xr:uid="{F69EE418-1935-4805-AA1E-806B701B04BD}">
      <text>
        <r>
          <rPr>
            <b/>
            <sz val="9"/>
            <color indexed="81"/>
            <rFont val="Tahoma"/>
            <family val="2"/>
          </rPr>
          <t>16-feb-25
REC-16755</t>
        </r>
      </text>
    </comment>
    <comment ref="E350" authorId="0" shapeId="0" xr:uid="{B0C36A02-0EF7-4A18-AD2E-97589A13C66E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F350" authorId="0" shapeId="0" xr:uid="{244A2E95-3872-4942-A1D3-3835C7340779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G350" authorId="0" shapeId="0" xr:uid="{34FE0C42-C5DE-4F40-9305-72C3D2034F32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H350" authorId="0" shapeId="0" xr:uid="{9FBC1069-5509-40F0-9B00-B04B4D931FD1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I350" authorId="0" shapeId="0" xr:uid="{6B165737-4333-49EF-8DB1-DC679D6C79E2}">
      <text>
        <r>
          <rPr>
            <b/>
            <sz val="9"/>
            <color indexed="81"/>
            <rFont val="Tahoma"/>
            <family val="2"/>
          </rPr>
          <t>10-MAY-2025
REC-17287</t>
        </r>
      </text>
    </comment>
    <comment ref="J350" authorId="0" shapeId="0" xr:uid="{390202AF-EBCC-435D-BCD1-1DEBF54F5C3F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K350" authorId="0" shapeId="0" xr:uid="{E983602B-5329-4D90-85E2-41E4D7117433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L350" authorId="1" shapeId="0" xr:uid="{D8E1ECA2-2502-4123-8DB3-4A6F3B0B52AD}">
      <text>
        <r>
          <rPr>
            <sz val="11"/>
            <color theme="1"/>
            <rFont val="Calibri"/>
            <family val="2"/>
            <scheme val="minor"/>
          </rPr>
          <t>15-09-25
REC-17891</t>
        </r>
      </text>
    </comment>
    <comment ref="M350" authorId="1" shapeId="0" xr:uid="{90042471-E068-438C-89A5-187009500CEC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N350" authorId="1" shapeId="0" xr:uid="{D91E6157-4540-41FB-8032-BA91A23E3427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O350" authorId="1" shapeId="0" xr:uid="{C1548A40-F06B-45B4-B166-67D8743416D1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D352" authorId="0" shapeId="0" xr:uid="{DC3E1051-B1E3-4D43-8D6B-A6E3C7872DBD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E352" authorId="0" shapeId="0" xr:uid="{3602389F-81DC-406F-BF32-4852C18E5BEC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F352" authorId="0" shapeId="0" xr:uid="{391AF90F-FA3D-433C-B177-E972349896B5}">
      <text>
        <r>
          <rPr>
            <b/>
            <sz val="9"/>
            <color indexed="81"/>
            <rFont val="Tahoma"/>
            <charset val="1"/>
          </rPr>
          <t>28-MAR-2025
REC-17032</t>
        </r>
      </text>
    </comment>
    <comment ref="G352" authorId="0" shapeId="0" xr:uid="{CB80D51F-1E82-40A6-B04C-D4540A1B689B}">
      <text>
        <r>
          <rPr>
            <b/>
            <sz val="9"/>
            <color indexed="81"/>
            <rFont val="Tahoma"/>
            <charset val="1"/>
          </rPr>
          <t>01-MAYO-2025
REC-17215</t>
        </r>
      </text>
    </comment>
    <comment ref="H352" authorId="0" shapeId="0" xr:uid="{7A45AE56-A562-41D3-AC33-5AC01A4ABFF7}">
      <text>
        <r>
          <rPr>
            <b/>
            <sz val="9"/>
            <color indexed="81"/>
            <rFont val="Tahoma"/>
            <family val="2"/>
          </rPr>
          <t>31-MAY-2025
REC-17370</t>
        </r>
      </text>
    </comment>
    <comment ref="I352" authorId="1" shapeId="0" xr:uid="{81129B03-3645-473B-A565-F5B4F08B7D54}">
      <text>
        <r>
          <rPr>
            <sz val="11"/>
            <color theme="1"/>
            <rFont val="Calibri"/>
            <family val="2"/>
            <scheme val="minor"/>
          </rPr>
          <t>30-JUN-25
REC-17494</t>
        </r>
      </text>
    </comment>
    <comment ref="J352" authorId="1" shapeId="0" xr:uid="{F7DC7F75-A2BF-4ABA-8B81-329770C0DD08}">
      <text>
        <r>
          <rPr>
            <sz val="11"/>
            <color theme="1"/>
            <rFont val="Calibri"/>
            <family val="2"/>
            <scheme val="minor"/>
          </rPr>
          <t>02-AGO-25
REC-17670</t>
        </r>
      </text>
    </comment>
    <comment ref="K352" authorId="1" shapeId="0" xr:uid="{08B8DABA-2364-4802-A1D1-6D7DA77AEFCB}">
      <text>
        <r>
          <rPr>
            <sz val="11"/>
            <color theme="1"/>
            <rFont val="Calibri"/>
            <family val="2"/>
            <scheme val="minor"/>
          </rPr>
          <t>07-09-25
REC-17838</t>
        </r>
      </text>
    </comment>
    <comment ref="L352" authorId="1" shapeId="0" xr:uid="{D250A091-B459-481C-AEB5-ECE9851FBE13}">
      <text>
        <r>
          <rPr>
            <sz val="11"/>
            <color theme="1"/>
            <rFont val="Calibri"/>
            <family val="2"/>
            <scheme val="minor"/>
          </rPr>
          <t>01-10-25
REC-17947</t>
        </r>
      </text>
    </comment>
    <comment ref="M352" authorId="1" shapeId="0" xr:uid="{BEF053DE-5A0D-41E0-AD97-919834E582F9}">
      <text>
        <r>
          <rPr>
            <sz val="11"/>
            <color theme="1"/>
            <rFont val="Calibri"/>
            <family val="2"/>
            <scheme val="minor"/>
          </rPr>
          <t>02-11-25
REC-18153</t>
        </r>
      </text>
    </comment>
    <comment ref="N352" authorId="1" shapeId="0" xr:uid="{4066D0D9-BA59-4A62-BB95-0E4280C7F3F0}">
      <text>
        <r>
          <rPr>
            <sz val="11"/>
            <color theme="1"/>
            <rFont val="Calibri"/>
            <family val="2"/>
            <scheme val="minor"/>
          </rPr>
          <t>01-12-25
REC-18232</t>
        </r>
      </text>
    </comment>
    <comment ref="F354" authorId="1" shapeId="0" xr:uid="{9987871A-E8A0-425A-A532-F950C6A73710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G354" authorId="1" shapeId="0" xr:uid="{D1732F09-7CFD-4859-A6F2-F657619EF4EF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H354" authorId="1" shapeId="0" xr:uid="{3B22E33C-5F92-49E2-B2FD-692296F08548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I354" authorId="1" shapeId="0" xr:uid="{BF11FE99-FB5E-4153-AF77-9509C68C593B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J354" authorId="1" shapeId="0" xr:uid="{88108E38-80FB-4CEA-AF36-5168EE657B12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K354" authorId="1" shapeId="0" xr:uid="{54D207E2-BFB0-4155-B858-6AD0F490D6AD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L354" authorId="1" shapeId="0" xr:uid="{068E4A3F-2C0B-4B42-B891-761A546A04CA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M354" authorId="1" shapeId="0" xr:uid="{83AE71B1-212F-4284-8A8C-31EA1E97BD8A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N354" authorId="1" shapeId="0" xr:uid="{61CF3D86-2E05-4476-9CEA-B9710BBE6F94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O354" authorId="1" shapeId="0" xr:uid="{1B47C183-8FC7-4883-8940-71086E8DB4B7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F357" authorId="0" shapeId="0" xr:uid="{36D27C94-1CA5-465F-96CC-388F64317AD8}">
      <text>
        <r>
          <rPr>
            <b/>
            <sz val="9"/>
            <color indexed="81"/>
            <rFont val="Tahoma"/>
            <charset val="1"/>
          </rPr>
          <t>16-MAR-2025
REC-16965</t>
        </r>
      </text>
    </comment>
    <comment ref="G357" authorId="0" shapeId="0" xr:uid="{517441C4-CC52-42E8-9939-2A4F0E31299C}">
      <text>
        <r>
          <rPr>
            <b/>
            <sz val="9"/>
            <color indexed="81"/>
            <rFont val="Tahoma"/>
            <charset val="1"/>
          </rPr>
          <t>16-ABR-2025
REC-17154</t>
        </r>
      </text>
    </comment>
    <comment ref="H357" authorId="0" shapeId="0" xr:uid="{0F194EE0-835D-4327-83CA-F05ECA5F6066}">
      <text>
        <r>
          <rPr>
            <b/>
            <sz val="9"/>
            <color indexed="81"/>
            <rFont val="Tahoma"/>
            <family val="2"/>
          </rPr>
          <t>15-MAY-2025
REC-17310</t>
        </r>
      </text>
    </comment>
    <comment ref="I357" authorId="1" shapeId="0" xr:uid="{268EA85F-9B75-4818-B481-330AEE3B157D}">
      <text>
        <r>
          <rPr>
            <sz val="11"/>
            <color theme="1"/>
            <rFont val="Calibri"/>
            <family val="2"/>
            <scheme val="minor"/>
          </rPr>
          <t>17-JUN-25
REC-17452</t>
        </r>
      </text>
    </comment>
    <comment ref="J357" authorId="1" shapeId="0" xr:uid="{1ACCF1DB-8308-4E90-B2EE-4A611009E0AD}">
      <text>
        <r>
          <rPr>
            <sz val="11"/>
            <color theme="1"/>
            <rFont val="Calibri"/>
            <family val="2"/>
            <scheme val="minor"/>
          </rPr>
          <t>16-JUL-25
REC-17580</t>
        </r>
      </text>
    </comment>
    <comment ref="K357" authorId="1" shapeId="0" xr:uid="{614F2DA1-F353-434D-840F-B124CE35049A}">
      <text>
        <r>
          <rPr>
            <sz val="11"/>
            <color theme="1"/>
            <rFont val="Calibri"/>
            <family val="2"/>
            <scheme val="minor"/>
          </rPr>
          <t>31-AGO-25
REC-17793</t>
        </r>
      </text>
    </comment>
    <comment ref="L357" authorId="1" shapeId="0" xr:uid="{136643BE-C655-4016-A0FF-00FFFB5059A6}">
      <text>
        <r>
          <rPr>
            <sz val="11"/>
            <color theme="1"/>
            <rFont val="Calibri"/>
            <family val="2"/>
            <scheme val="minor"/>
          </rPr>
          <t>14-09-25
REC-17873</t>
        </r>
      </text>
    </comment>
    <comment ref="M357" authorId="1" shapeId="0" xr:uid="{FABDE0B5-1306-43E1-B135-71FE66AFD023}">
      <text>
        <r>
          <rPr>
            <sz val="11"/>
            <color theme="1"/>
            <rFont val="Calibri"/>
            <family val="2"/>
            <scheme val="minor"/>
          </rPr>
          <t>17/10/25
REC-18018</t>
        </r>
      </text>
    </comment>
    <comment ref="N357" authorId="1" shapeId="0" xr:uid="{DEF0DC55-5B2F-47E7-BCDA-4849C0EB1B4B}">
      <text>
        <r>
          <rPr>
            <sz val="11"/>
            <color theme="1"/>
            <rFont val="Calibri"/>
            <family val="2"/>
            <scheme val="minor"/>
          </rPr>
          <t>14-11-25
REC-18112</t>
        </r>
      </text>
    </comment>
    <comment ref="O357" authorId="1" shapeId="0" xr:uid="{990E5DA5-AA22-4919-A126-2E70DA7DAA41}">
      <text>
        <r>
          <rPr>
            <sz val="11"/>
            <color theme="1"/>
            <rFont val="Calibri"/>
            <family val="2"/>
            <scheme val="minor"/>
          </rPr>
          <t>12-12-25
REC-18280</t>
        </r>
      </text>
    </comment>
    <comment ref="D358" authorId="0" shapeId="0" xr:uid="{936AC708-72C5-4620-82E0-EE957A3D658B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E358" authorId="0" shapeId="0" xr:uid="{5625980F-B624-4F51-8AB5-6A7F363221C1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F358" authorId="0" shapeId="0" xr:uid="{A15B34DD-1F46-4300-A946-5411F037912A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G358" authorId="0" shapeId="0" xr:uid="{3E2F2D8E-05C3-46A9-9F4C-68CEB8D566E0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H358" authorId="0" shapeId="0" xr:uid="{6C0189D8-267E-4ADE-B972-7CA1FD54E385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I358" authorId="0" shapeId="0" xr:uid="{300FEBA6-57A9-4DCD-8E24-B0E6520BC020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D360" authorId="1" shapeId="0" xr:uid="{F82724AB-D0D6-4382-A3C9-8F9CBBD63389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E360" authorId="1" shapeId="0" xr:uid="{4EB57DFF-E858-4050-A504-794E459F4737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F360" authorId="1" shapeId="0" xr:uid="{1DF49FD2-FDA4-4A3F-915F-648FB3B3D2B5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G360" authorId="1" shapeId="0" xr:uid="{E365B164-3E0F-48EA-B6B6-429A3488C9BF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D362" authorId="0" shapeId="0" xr:uid="{6897622B-0C62-4D07-80CE-A5E7E2519B84}">
      <text>
        <r>
          <rPr>
            <b/>
            <sz val="9"/>
            <color indexed="81"/>
            <rFont val="Tahoma"/>
            <family val="2"/>
          </rPr>
          <t>22-FEB-25
REC-16787</t>
        </r>
      </text>
    </comment>
    <comment ref="E362" authorId="0" shapeId="0" xr:uid="{1DCD8200-1A48-48BD-A2EB-672D0E388556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F362" authorId="0" shapeId="0" xr:uid="{35BB4F44-C7DE-463B-BAA4-1A729DDC9ECE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G362" authorId="0" shapeId="0" xr:uid="{048AFA4F-0920-4D1C-A5F9-F3A32888F3D5}">
      <text>
        <r>
          <rPr>
            <b/>
            <sz val="9"/>
            <color indexed="81"/>
            <rFont val="Tahoma"/>
            <charset val="1"/>
          </rPr>
          <t>15-ABR-2025
REC-17145</t>
        </r>
      </text>
    </comment>
    <comment ref="H362" authorId="0" shapeId="0" xr:uid="{4CA7EB0F-268C-4F83-9DFE-B1FAC483DD74}">
      <text>
        <r>
          <rPr>
            <b/>
            <sz val="9"/>
            <color indexed="81"/>
            <rFont val="Tahoma"/>
            <family val="2"/>
          </rPr>
          <t>30-MAY-2025
REC-17363</t>
        </r>
      </text>
    </comment>
    <comment ref="I362" authorId="1" shapeId="0" xr:uid="{F6714C95-E8CD-48D7-B172-F1335E560084}">
      <text>
        <r>
          <rPr>
            <sz val="11"/>
            <color theme="1"/>
            <rFont val="Calibri"/>
            <family val="2"/>
            <scheme val="minor"/>
          </rPr>
          <t>05-JUL-25
REC-17538</t>
        </r>
      </text>
    </comment>
    <comment ref="J362" authorId="1" shapeId="0" xr:uid="{CE0ADD8C-A4B2-4036-8B3A-3345E2AAED83}">
      <text>
        <r>
          <rPr>
            <sz val="11"/>
            <color theme="1"/>
            <rFont val="Calibri"/>
            <family val="2"/>
            <scheme val="minor"/>
          </rPr>
          <t>30-JUL-25
REC-17632</t>
        </r>
      </text>
    </comment>
    <comment ref="K362" authorId="1" shapeId="0" xr:uid="{E5E9A7FB-0777-4182-AC9E-5631AB332CF1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L362" authorId="1" shapeId="0" xr:uid="{89228927-8F93-410B-92B7-4F34D010BE75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M362" authorId="1" shapeId="0" xr:uid="{0D6D6A53-A4C3-4F29-9BB8-8C6CF5BD7E61}">
      <text>
        <r>
          <rPr>
            <sz val="11"/>
            <color theme="1"/>
            <rFont val="Calibri"/>
            <family val="2"/>
            <scheme val="minor"/>
          </rPr>
          <t>30-10-25
REC-18060</t>
        </r>
      </text>
    </comment>
    <comment ref="N362" authorId="1" shapeId="0" xr:uid="{A7EEC7AE-379F-41FA-A027-7794FF6ADE50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O362" authorId="1" shapeId="0" xr:uid="{C2FA5DCB-848C-489D-B59C-E602333A6F7F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Q366" authorId="0" shapeId="0" xr:uid="{6EDD61A2-77E8-42CD-8A95-9D1B81E005B8}">
      <text>
        <r>
          <rPr>
            <sz val="11"/>
            <color theme="1"/>
            <rFont val="Calibri"/>
            <family val="2"/>
            <scheme val="minor"/>
          </rPr>
          <t>24/02 DSL  15.00 REC-16795
19/03 DSL  30.00 REC-16995
29/11 DSL 45.00 REC-18209
02/12 DSL 15.00 REC-18238
me salte una casa 15.00</t>
        </r>
      </text>
    </comment>
    <comment ref="Q371" authorId="1" shapeId="0" xr:uid="{7DDC103C-464C-4E19-9EA0-122A1733D6FD}">
      <text>
        <r>
          <rPr>
            <sz val="11"/>
            <color theme="1"/>
            <rFont val="Calibri"/>
            <family val="2"/>
            <scheme val="minor"/>
          </rPr>
          <t>24.00 VECINO ENVIO DIRECTO AL TEATRO
-24 VECINO ENVIO 2 VECES
-24 IRACEMA ENVIO 2 VECES</t>
        </r>
      </text>
    </comment>
    <comment ref="Q386" authorId="1" shapeId="0" xr:uid="{CCAE952B-EB2B-4A51-B1B4-3385A540B30C}">
      <text>
        <r>
          <rPr>
            <sz val="11"/>
            <color theme="1"/>
            <rFont val="Calibri"/>
            <family val="2"/>
            <scheme val="minor"/>
          </rPr>
          <t>50.00 SANTA CLAUS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C59" authorId="0" shapeId="0" xr:uid="{ACA59A6B-4426-4C33-A8A9-C2B1BF68EE04}">
      <text>
        <r>
          <rPr>
            <sz val="11"/>
            <color theme="1"/>
            <rFont val="Calibri"/>
            <family val="2"/>
            <scheme val="minor"/>
          </rPr>
          <t>CORREGIR RECIBO NO ERA ENERO A ABRIL 2026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  <author>Dayra Canales</author>
    <author>tc={A0C159FA-D991-456B-8146-E8BA78C0EEA0}</author>
    <author>tc={B61C8872-664E-4FCE-A634-8914C00ADC3D}</author>
  </authors>
  <commentList>
    <comment ref="D5" authorId="0" shapeId="0" xr:uid="{E9014441-8A7D-4A92-8FFF-0DBE80881618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E5" authorId="0" shapeId="0" xr:uid="{255CB47B-56B5-450A-856F-6C2FBBEDD380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F5" authorId="0" shapeId="0" xr:uid="{942C9383-5824-4EE1-B469-14815738EF71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G5" authorId="0" shapeId="0" xr:uid="{12465975-D2C8-4B43-AB96-0313333AB9F4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H5" authorId="0" shapeId="0" xr:uid="{F4212772-63F8-4422-8D63-01C77CC989C4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I5" authorId="1" shapeId="0" xr:uid="{95D759C6-14F5-4CC9-94BF-9DDA4E79E382}">
      <text>
        <r>
          <rPr>
            <sz val="11"/>
            <color theme="1"/>
            <rFont val="Calibri"/>
            <family val="2"/>
            <scheme val="minor"/>
          </rPr>
          <t>18-jun-2025
rec-17460</t>
        </r>
      </text>
    </comment>
    <comment ref="J5" authorId="1" shapeId="0" xr:uid="{99F7D756-BAB4-4ADF-94C2-015077EE2981}">
      <text>
        <r>
          <rPr>
            <sz val="11"/>
            <color theme="1"/>
            <rFont val="Calibri"/>
            <family val="2"/>
            <scheme val="minor"/>
          </rPr>
          <t>07-AGO-25
REC-17696</t>
        </r>
      </text>
    </comment>
    <comment ref="K5" authorId="1" shapeId="0" xr:uid="{ACBAB9BE-56E8-4863-9B00-1EE64E1B27DA}">
      <text>
        <r>
          <rPr>
            <sz val="11"/>
            <color theme="1"/>
            <rFont val="Calibri"/>
            <family val="2"/>
            <scheme val="minor"/>
          </rPr>
          <t>16-09-25
REC-17896</t>
        </r>
      </text>
    </comment>
    <comment ref="L5" authorId="1" shapeId="0" xr:uid="{2504D922-CF89-4ECC-859C-5179DDEECDF0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M5" authorId="1" shapeId="0" xr:uid="{7E035269-20FE-43B7-B794-D14A03F05D5D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N5" authorId="1" shapeId="0" xr:uid="{406AA15A-D790-4B77-865D-EC35F04C441B}">
      <text>
        <r>
          <rPr>
            <sz val="11"/>
            <color theme="1"/>
            <rFont val="Calibri"/>
            <family val="2"/>
            <scheme val="minor"/>
          </rPr>
          <t>26/12/25
REC-18330</t>
        </r>
      </text>
    </comment>
    <comment ref="D6" authorId="0" shapeId="0" xr:uid="{14B26170-33D9-4DCF-9540-708E6D561D7C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E6" authorId="0" shapeId="0" xr:uid="{24923A8F-D235-4A56-92F3-36F312DAE34B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F6" authorId="0" shapeId="0" xr:uid="{950AF1FA-0609-4ECF-840B-77DAA0E0143E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G6" authorId="0" shapeId="0" xr:uid="{9074D754-CA3D-4C6E-AACD-AD6B2D1F7C02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H6" authorId="0" shapeId="0" xr:uid="{9DE26BCA-60FD-418F-B25F-5453EAC88935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I6" authorId="0" shapeId="0" xr:uid="{BFF9B91D-D6CC-450C-A91A-99A66AC91010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J6" authorId="0" shapeId="0" xr:uid="{6072177E-4C37-4C7C-BD09-74210B4F98C5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K6" authorId="0" shapeId="0" xr:uid="{F2BB610F-46AD-48EB-B7F5-3D884D627934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L6" authorId="1" shapeId="0" xr:uid="{07DF8F20-76A9-4BBE-B289-D6939C2BB93F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M6" authorId="1" shapeId="0" xr:uid="{756035F7-AB29-4D68-8F73-EE69D6BF7568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N6" authorId="1" shapeId="0" xr:uid="{7FCAFC9E-C7BA-4CD4-ACFF-77A456F328E1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O6" authorId="1" shapeId="0" xr:uid="{D5C49859-BB14-48D2-9D34-D9CE79F4DC8C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P6" authorId="1" shapeId="0" xr:uid="{391E421C-8964-4F0C-999C-C3A5442F2856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E7" authorId="0" shapeId="0" xr:uid="{02C36C69-D5FA-4564-9283-DD8276C9F500}">
      <text>
        <r>
          <rPr>
            <b/>
            <sz val="9"/>
            <color indexed="81"/>
            <rFont val="Tahoma"/>
            <family val="2"/>
          </rPr>
          <t>05-MAR-25
REC-16853</t>
        </r>
      </text>
    </comment>
    <comment ref="F7" authorId="0" shapeId="0" xr:uid="{6E85C3B3-DD8A-4BD6-ACAB-1D513E4F9438}">
      <text>
        <r>
          <rPr>
            <b/>
            <sz val="9"/>
            <color indexed="81"/>
            <rFont val="Tahoma"/>
            <charset val="1"/>
          </rPr>
          <t>28-MAR-2025
REC-17029</t>
        </r>
      </text>
    </comment>
    <comment ref="G7" authorId="0" shapeId="0" xr:uid="{A22AB0F5-A506-4296-9FB2-40B593EA7914}">
      <text>
        <r>
          <rPr>
            <b/>
            <sz val="9"/>
            <color indexed="81"/>
            <rFont val="Tahoma"/>
            <charset val="1"/>
          </rPr>
          <t>29-ABR-2025
REC-17202</t>
        </r>
      </text>
    </comment>
    <comment ref="H7" authorId="1" shapeId="0" xr:uid="{73723C20-BFCF-421D-B76B-F21F4F46A3B2}">
      <text>
        <r>
          <rPr>
            <sz val="11"/>
            <color theme="1"/>
            <rFont val="Calibri"/>
            <family val="2"/>
            <scheme val="minor"/>
          </rPr>
          <t>30-jun-25
REC-17502</t>
        </r>
      </text>
    </comment>
    <comment ref="D8" authorId="0" shapeId="0" xr:uid="{C58DCDA9-D8D1-488F-BF19-317A666BC84E}">
      <text>
        <r>
          <rPr>
            <b/>
            <sz val="9"/>
            <color indexed="81"/>
            <rFont val="Tahoma"/>
            <family val="2"/>
          </rPr>
          <t>20-FEB-2025
REC-16780</t>
        </r>
      </text>
    </comment>
    <comment ref="E8" authorId="0" shapeId="0" xr:uid="{CA5CD2D7-59B7-4F61-A5FA-08B9A91F9F95}">
      <text>
        <r>
          <rPr>
            <b/>
            <sz val="9"/>
            <color indexed="81"/>
            <rFont val="Tahoma"/>
            <family val="2"/>
          </rPr>
          <t>11-MAR-2025
REC-16899</t>
        </r>
      </text>
    </comment>
    <comment ref="F8" authorId="0" shapeId="0" xr:uid="{0F34AAC5-F514-424F-9395-94A5FEA76BC7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G8" authorId="0" shapeId="0" xr:uid="{765B91E7-6A83-4DA8-A08A-30DADC40F228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H8" authorId="0" shapeId="0" xr:uid="{18E0AFBC-C106-4580-AD19-B07B5EB607BB}">
      <text>
        <r>
          <rPr>
            <b/>
            <sz val="9"/>
            <color indexed="81"/>
            <rFont val="Tahoma"/>
            <family val="2"/>
          </rPr>
          <t>25-MAY-2025
REC-17345</t>
        </r>
      </text>
    </comment>
    <comment ref="I8" authorId="1" shapeId="0" xr:uid="{E040A5D5-A230-4114-8EFE-1EC2026CDEC4}">
      <text>
        <r>
          <rPr>
            <sz val="11"/>
            <color theme="1"/>
            <rFont val="Calibri"/>
            <family val="2"/>
            <scheme val="minor"/>
          </rPr>
          <t>20-JUN-25
REC-17473</t>
        </r>
      </text>
    </comment>
    <comment ref="J8" authorId="1" shapeId="0" xr:uid="{FA8DB89C-6369-4A1F-917C-9875D85204B3}">
      <text>
        <r>
          <rPr>
            <sz val="11"/>
            <color theme="1"/>
            <rFont val="Calibri"/>
            <family val="2"/>
            <scheme val="minor"/>
          </rPr>
          <t>17/JUL-25
REC-17619</t>
        </r>
      </text>
    </comment>
    <comment ref="K8" authorId="1" shapeId="0" xr:uid="{58DFF47A-B721-4FCC-B510-29CB03234100}">
      <text>
        <r>
          <rPr>
            <sz val="11"/>
            <color theme="1"/>
            <rFont val="Calibri"/>
            <family val="2"/>
            <scheme val="minor"/>
          </rPr>
          <t>08-AGO-25
REC-17652</t>
        </r>
      </text>
    </comment>
    <comment ref="L8" authorId="1" shapeId="0" xr:uid="{A9615C45-6E5C-4923-AC46-E3AA2A4303AB}">
      <text>
        <r>
          <rPr>
            <sz val="11"/>
            <color theme="1"/>
            <rFont val="Calibri"/>
            <family val="2"/>
            <scheme val="minor"/>
          </rPr>
          <t>15-09-25
REC-17883</t>
        </r>
      </text>
    </comment>
    <comment ref="M8" authorId="1" shapeId="0" xr:uid="{BFB4FF2E-1BDF-44FE-BF6C-CAF09B46D2EF}">
      <text>
        <r>
          <rPr>
            <sz val="11"/>
            <color theme="1"/>
            <rFont val="Calibri"/>
            <family val="2"/>
            <scheme val="minor"/>
          </rPr>
          <t>07-10-25
REC-17981</t>
        </r>
      </text>
    </comment>
    <comment ref="N8" authorId="1" shapeId="0" xr:uid="{545E6A6A-F046-42F1-88B7-4C233CB0E2E3}">
      <text>
        <r>
          <rPr>
            <sz val="11"/>
            <color theme="1"/>
            <rFont val="Calibri"/>
            <family val="2"/>
            <scheme val="minor"/>
          </rPr>
          <t>24-11-25
REC-18180</t>
        </r>
      </text>
    </comment>
    <comment ref="O8" authorId="1" shapeId="0" xr:uid="{E3D5BC5F-04A1-4F6C-8677-98CFCD65C7E3}">
      <text>
        <r>
          <rPr>
            <sz val="11"/>
            <color theme="1"/>
            <rFont val="Calibri"/>
            <family val="2"/>
            <scheme val="minor"/>
          </rPr>
          <t>30-11-25
REC-18216</t>
        </r>
      </text>
    </comment>
    <comment ref="P8" authorId="1" shapeId="0" xr:uid="{81F0AFD8-D922-4599-AB3F-1011F5A7DB5F}">
      <text>
        <r>
          <rPr>
            <sz val="11"/>
            <color theme="1"/>
            <rFont val="Calibri"/>
            <family val="2"/>
            <scheme val="minor"/>
          </rPr>
          <t>19/01/26
REC-18460</t>
        </r>
      </text>
    </comment>
    <comment ref="D9" authorId="0" shapeId="0" xr:uid="{E8D87A45-0765-4958-9C46-E368F16B133F}">
      <text>
        <r>
          <rPr>
            <b/>
            <sz val="9"/>
            <color indexed="81"/>
            <rFont val="Tahoma"/>
            <family val="2"/>
          </rPr>
          <t>21-FEB-2025
REC-16782</t>
        </r>
      </text>
    </comment>
    <comment ref="E9" authorId="0" shapeId="0" xr:uid="{EE56672F-5DE6-414D-8C82-DFDBD888A3BE}">
      <text>
        <r>
          <rPr>
            <b/>
            <sz val="9"/>
            <color indexed="81"/>
            <rFont val="Tahoma"/>
            <family val="2"/>
          </rPr>
          <t>03-MAR-2025
REC-16837</t>
        </r>
      </text>
    </comment>
    <comment ref="F9" authorId="0" shapeId="0" xr:uid="{A1C7ADB4-C879-40A6-BA70-FBCDD373C3BF}">
      <text>
        <r>
          <rPr>
            <b/>
            <sz val="9"/>
            <color indexed="81"/>
            <rFont val="Tahoma"/>
            <charset val="1"/>
          </rPr>
          <t>15-MAR-2025
REC-16946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 shapeId="0" xr:uid="{168B9CA2-B2C0-48CC-BB0E-84D83D7206CD}">
      <text>
        <r>
          <rPr>
            <b/>
            <sz val="9"/>
            <color indexed="81"/>
            <rFont val="Tahoma"/>
            <charset val="1"/>
          </rPr>
          <t>03-ABR-2025
REC-17085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 shapeId="0" xr:uid="{044EB82A-9064-4061-BD8D-05ACA884AE21}">
      <text>
        <r>
          <rPr>
            <b/>
            <sz val="9"/>
            <color indexed="81"/>
            <rFont val="Tahoma"/>
            <charset val="1"/>
          </rPr>
          <t>01-MAY-2025
REC-17216</t>
        </r>
      </text>
    </comment>
    <comment ref="I9" authorId="0" shapeId="0" xr:uid="{8811DD78-5E72-47D9-81CF-A9177653B13D}">
      <text>
        <r>
          <rPr>
            <b/>
            <sz val="9"/>
            <color indexed="81"/>
            <rFont val="Tahoma"/>
            <family val="2"/>
          </rPr>
          <t>01-JUNI-2025
REC-17380</t>
        </r>
      </text>
    </comment>
    <comment ref="J9" authorId="1" shapeId="0" xr:uid="{7B17B4CC-0B0F-47DF-B9CA-6A490A98C2CE}">
      <text>
        <r>
          <rPr>
            <sz val="11"/>
            <color theme="1"/>
            <rFont val="Calibri"/>
            <family val="2"/>
            <scheme val="minor"/>
          </rPr>
          <t>03-JUL-25
REC-17524</t>
        </r>
      </text>
    </comment>
    <comment ref="K9" authorId="1" shapeId="0" xr:uid="{72D88BE6-3B04-44A4-9DBD-6597DD87FFCD}">
      <text>
        <r>
          <rPr>
            <sz val="11"/>
            <color theme="1"/>
            <rFont val="Calibri"/>
            <family val="2"/>
            <scheme val="minor"/>
          </rPr>
          <t>01-AGO-25
REC-17660</t>
        </r>
      </text>
    </comment>
    <comment ref="L9" authorId="1" shapeId="0" xr:uid="{BAE370D6-E83F-45D4-B213-913AB9695B48}">
      <text>
        <r>
          <rPr>
            <sz val="11"/>
            <color theme="1"/>
            <rFont val="Calibri"/>
            <family val="2"/>
            <scheme val="minor"/>
          </rPr>
          <t>29-AGO-25
REC-17781</t>
        </r>
      </text>
    </comment>
    <comment ref="M9" authorId="1" shapeId="0" xr:uid="{F692008B-F95B-4335-B6DF-D5DA3C216A89}">
      <text>
        <r>
          <rPr>
            <sz val="11"/>
            <color theme="1"/>
            <rFont val="Calibri"/>
            <family val="2"/>
            <scheme val="minor"/>
          </rPr>
          <t>01-10-25
REC-17953</t>
        </r>
      </text>
    </comment>
    <comment ref="N9" authorId="1" shapeId="0" xr:uid="{7534DCF7-0C99-42E1-BB63-93D9B54C1DE4}">
      <text>
        <r>
          <rPr>
            <sz val="11"/>
            <color theme="1"/>
            <rFont val="Calibri"/>
            <family val="2"/>
            <scheme val="minor"/>
          </rPr>
          <t>31-10-25
REC-18070</t>
        </r>
      </text>
    </comment>
    <comment ref="O9" authorId="1" shapeId="0" xr:uid="{865F5902-5FD8-4952-9A7A-D3B8543C2FB9}">
      <text>
        <r>
          <rPr>
            <sz val="11"/>
            <color theme="1"/>
            <rFont val="Calibri"/>
            <family val="2"/>
            <scheme val="minor"/>
          </rPr>
          <t>30-11-25
REC-18199</t>
        </r>
      </text>
    </comment>
    <comment ref="P9" authorId="1" shapeId="0" xr:uid="{9FAA6F3F-9F2F-407D-8333-3776820C6D79}">
      <text>
        <r>
          <rPr>
            <sz val="11"/>
            <color theme="1"/>
            <rFont val="Calibri"/>
            <family val="2"/>
            <scheme val="minor"/>
          </rPr>
          <t>31-12-25
REC-18365</t>
        </r>
      </text>
    </comment>
    <comment ref="A10" authorId="0" shapeId="0" xr:uid="{08D3CE88-3ED0-45BC-8577-6D7D95B416E2}">
      <text>
        <r>
          <rPr>
            <b/>
            <sz val="9"/>
            <color indexed="81"/>
            <rFont val="Tahoma"/>
            <family val="2"/>
          </rPr>
          <t>Representante Miguel Sanchez</t>
        </r>
      </text>
    </comment>
    <comment ref="D10" authorId="0" shapeId="0" xr:uid="{B9AE45C4-CB2F-4851-A2E3-2D38CC06BBF6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E10" authorId="0" shapeId="0" xr:uid="{6E8FC08E-DE67-40BB-B1D9-15B902722373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F10" authorId="0" shapeId="0" xr:uid="{5CA73889-4856-4D9F-9475-242721603AD3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G10" authorId="0" shapeId="0" xr:uid="{658BB192-84AC-4F58-A10A-FEE1AE286182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H10" authorId="0" shapeId="0" xr:uid="{E59D5BA4-57EF-486D-AF39-F337BBD357C2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I10" authorId="0" shapeId="0" xr:uid="{433BEFCD-A4C7-4589-8656-7D5C4BA29C95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J10" authorId="1" shapeId="0" xr:uid="{483BF2B0-4206-401D-872C-37A4FB55EC7E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K10" authorId="1" shapeId="0" xr:uid="{16F051CE-E14E-4EFE-A544-C50CBFAF159C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L10" authorId="1" shapeId="0" xr:uid="{0844DC99-B94A-44FD-B23E-DBB2F97D7C73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M10" authorId="1" shapeId="0" xr:uid="{F52B738A-82D6-4188-BC58-3D5A72AA4882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N10" authorId="1" shapeId="0" xr:uid="{16800DE0-8C7F-4931-818C-2786D6201288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O10" authorId="1" shapeId="0" xr:uid="{94138C1B-3A9E-42EB-B116-7110159DD891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P10" authorId="1" shapeId="0" xr:uid="{334331A1-E8E0-4511-8CE0-3C08E98B9C96}">
      <text>
        <r>
          <rPr>
            <sz val="11"/>
            <color theme="1"/>
            <rFont val="Calibri"/>
            <family val="2"/>
            <scheme val="minor"/>
          </rPr>
          <t>01-01-2026
REC-18375</t>
        </r>
      </text>
    </comment>
    <comment ref="Q10" authorId="1" shapeId="0" xr:uid="{F4724F49-2216-4CE2-A93F-BC8373CC4241}">
      <text>
        <r>
          <rPr>
            <sz val="11"/>
            <color theme="1"/>
            <rFont val="Calibri"/>
            <family val="2"/>
            <scheme val="minor"/>
          </rPr>
          <t>01-01-2026
REC-18375</t>
        </r>
      </text>
    </comment>
    <comment ref="A11" authorId="0" shapeId="0" xr:uid="{73EABA78-7922-4E8E-9359-BEAC7E0D1D16}">
      <text>
        <r>
          <rPr>
            <b/>
            <sz val="9"/>
            <color indexed="81"/>
            <rFont val="Tahoma"/>
            <family val="2"/>
          </rPr>
          <t>REPRESENTANTE CALLE ANGIE MONTENEGRO</t>
        </r>
      </text>
    </comment>
    <comment ref="D11" authorId="0" shapeId="0" xr:uid="{342935C6-6390-4BB6-B73A-34C8BFED4338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E11" authorId="0" shapeId="0" xr:uid="{E7C090DD-3F1B-4856-B788-797305784236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F11" authorId="0" shapeId="0" xr:uid="{86C231B6-08A4-4846-AA65-817D684149AC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G11" authorId="1" shapeId="0" xr:uid="{18E58592-0C97-400A-8D44-5A0531419230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H11" authorId="1" shapeId="0" xr:uid="{AF0D64BC-712E-4003-99D3-0EFE4B1D5E22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I11" authorId="1" shapeId="0" xr:uid="{4F2D72CA-ACC8-483B-A68E-073561E28DEA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E12" authorId="0" shapeId="0" xr:uid="{7E6FC57E-DBC1-4CE4-9315-F98F9FBFCE88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F12" authorId="0" shapeId="0" xr:uid="{824BE6AC-F0A2-4760-B348-3AA0258AA41F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G12" authorId="0" shapeId="0" xr:uid="{CF222581-CA80-4DFD-9A3E-54DF9AA3540C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H12" authorId="0" shapeId="0" xr:uid="{48785F04-15FA-4C24-85DF-374097F9F061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I12" authorId="1" shapeId="0" xr:uid="{3F496344-3BA0-4EDF-99F0-C4DE10829CFB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J12" authorId="1" shapeId="0" xr:uid="{BFFA5563-F0E1-4729-AE94-647EDB161D0E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K12" authorId="1" shapeId="0" xr:uid="{693468BC-1496-4569-B20A-EF10E42E44CA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L12" authorId="1" shapeId="0" xr:uid="{5A7A1669-1C99-4D09-9B93-B08332E4D952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M12" authorId="1" shapeId="0" xr:uid="{8B0F5AFA-4078-43E4-9094-C4314F251431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N12" authorId="1" shapeId="0" xr:uid="{3F53D20F-52DB-41EB-BF22-1BF0B1738C4A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O12" authorId="1" shapeId="0" xr:uid="{3EF4593F-76B0-47F0-B9EF-BEEC9041CC3D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D13" authorId="0" shapeId="0" xr:uid="{2DDFFF0C-C16F-413D-81F9-362ED199378F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48FDEBE9-D231-4099-AFC8-DA3A76682D3E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DB4FEF9F-20AB-4E04-A285-BF6A5A407D81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" authorId="0" shapeId="0" xr:uid="{6793A9A6-62EE-42D6-B285-857FB347B872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H13" authorId="0" shapeId="0" xr:uid="{843CB194-3CF5-4051-8D27-47A909DBC2C1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I13" authorId="1" shapeId="0" xr:uid="{F97AB1B6-A2B3-45E0-8A92-73124BA33711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J13" authorId="1" shapeId="0" xr:uid="{1E1327CE-4948-473A-939A-9451C6E1CD83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K13" authorId="1" shapeId="0" xr:uid="{CD313248-A1BF-4AED-8724-2C167A438749}">
      <text>
        <r>
          <rPr>
            <sz val="11"/>
            <color theme="1"/>
            <rFont val="Calibri"/>
            <family val="2"/>
            <scheme val="minor"/>
          </rPr>
          <t>14-AGO-25
REC-17706</t>
        </r>
      </text>
    </comment>
    <comment ref="L13" authorId="1" shapeId="0" xr:uid="{F3D15F57-E87F-40A1-930C-A7E29428CDA5}">
      <text>
        <r>
          <rPr>
            <sz val="11"/>
            <color theme="1"/>
            <rFont val="Calibri"/>
            <family val="2"/>
            <scheme val="minor"/>
          </rPr>
          <t>03-09-25
REC-17822</t>
        </r>
      </text>
    </comment>
    <comment ref="M13" authorId="1" shapeId="0" xr:uid="{0F0C4A5A-EDA5-4DB9-B967-D5C7E1805DAE}">
      <text>
        <r>
          <rPr>
            <sz val="11"/>
            <color theme="1"/>
            <rFont val="Calibri"/>
            <family val="2"/>
            <scheme val="minor"/>
          </rPr>
          <t>31-10-25
REC-18067</t>
        </r>
      </text>
    </comment>
    <comment ref="N13" authorId="1" shapeId="0" xr:uid="{F89B4EED-F78F-4701-BC44-9B448A70D166}">
      <text>
        <r>
          <rPr>
            <sz val="11"/>
            <color theme="1"/>
            <rFont val="Calibri"/>
            <family val="2"/>
            <scheme val="minor"/>
          </rPr>
          <t>28-11-25
REC-18201</t>
        </r>
      </text>
    </comment>
    <comment ref="O13" authorId="1" shapeId="0" xr:uid="{DE1D7A52-1926-4A41-BBBD-7D71EC4E660D}">
      <text>
        <r>
          <rPr>
            <sz val="11"/>
            <color theme="1"/>
            <rFont val="Calibri"/>
            <family val="2"/>
            <scheme val="minor"/>
          </rPr>
          <t>23/12/25
REC-18319</t>
        </r>
      </text>
    </comment>
    <comment ref="P13" authorId="1" shapeId="0" xr:uid="{CDE1ABAA-9CA7-42CD-A495-A6609ABFD3F4}">
      <text>
        <r>
          <rPr>
            <sz val="11"/>
            <color theme="1"/>
            <rFont val="Calibri"/>
            <family val="2"/>
            <scheme val="minor"/>
          </rPr>
          <t>18/01/26
REC-18454</t>
        </r>
      </text>
    </comment>
    <comment ref="D14" authorId="0" shapeId="0" xr:uid="{B3CA0EFD-55FC-4804-AF79-17B6805AAA21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E14" authorId="0" shapeId="0" xr:uid="{40050602-9ADA-42E0-9CAA-BABE438B0A69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F14" authorId="0" shapeId="0" xr:uid="{F72976B6-120E-422F-AE00-5B50F5FE52B1}">
      <text>
        <r>
          <rPr>
            <b/>
            <sz val="9"/>
            <color indexed="81"/>
            <rFont val="Tahoma"/>
            <family val="2"/>
          </rPr>
          <t>06-mar-2025
REC-16870</t>
        </r>
      </text>
    </comment>
    <comment ref="G14" authorId="0" shapeId="0" xr:uid="{6CF15CEF-2810-4FC7-B095-A434BD309629}">
      <text>
        <r>
          <rPr>
            <b/>
            <sz val="9"/>
            <color indexed="81"/>
            <rFont val="Tahoma"/>
            <charset val="1"/>
          </rPr>
          <t>30-MAR-2025
REC-17038</t>
        </r>
      </text>
    </comment>
    <comment ref="H14" authorId="0" shapeId="0" xr:uid="{5C6530C6-6CCB-42AA-80E7-7D8D3A27B28E}">
      <text>
        <r>
          <rPr>
            <b/>
            <sz val="9"/>
            <color indexed="81"/>
            <rFont val="Tahoma"/>
            <charset val="1"/>
          </rPr>
          <t>30-ABR-2025
REC-17210</t>
        </r>
      </text>
    </comment>
    <comment ref="I14" authorId="0" shapeId="0" xr:uid="{CF5FDD76-E266-4221-B3F1-2458875A87A1}">
      <text>
        <r>
          <rPr>
            <b/>
            <sz val="9"/>
            <color indexed="81"/>
            <rFont val="Tahoma"/>
            <family val="2"/>
          </rPr>
          <t>01-JUN-2025
REC-17374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1" shapeId="0" xr:uid="{F9FB76BB-ED65-4F68-B795-134B31BAF30F}">
      <text>
        <r>
          <rPr>
            <sz val="11"/>
            <color theme="1"/>
            <rFont val="Calibri"/>
            <family val="2"/>
            <scheme val="minor"/>
          </rPr>
          <t>01-JUL-25
REC-17504</t>
        </r>
      </text>
    </comment>
    <comment ref="K14" authorId="1" shapeId="0" xr:uid="{08FA3EC9-9C8A-4893-9A18-DE16E8E0BD6D}">
      <text>
        <r>
          <rPr>
            <sz val="11"/>
            <color theme="1"/>
            <rFont val="Calibri"/>
            <family val="2"/>
            <scheme val="minor"/>
          </rPr>
          <t>29/JUL/25
REC-17622</t>
        </r>
      </text>
    </comment>
    <comment ref="L14" authorId="1" shapeId="0" xr:uid="{5FF439C2-B12B-4DC2-A3EE-E27D7E9EF665}">
      <text>
        <r>
          <rPr>
            <sz val="11"/>
            <color theme="1"/>
            <rFont val="Calibri"/>
            <family val="2"/>
            <scheme val="minor"/>
          </rPr>
          <t>29-AGO-25
REC-17783</t>
        </r>
      </text>
    </comment>
    <comment ref="M14" authorId="1" shapeId="0" xr:uid="{B24BCD91-2F24-4DC4-82B0-18C4F6E50A49}">
      <text>
        <r>
          <rPr>
            <sz val="11"/>
            <color theme="1"/>
            <rFont val="Calibri"/>
            <family val="2"/>
            <scheme val="minor"/>
          </rPr>
          <t>02-11-25
REC-18076</t>
        </r>
      </text>
    </comment>
    <comment ref="N14" authorId="1" shapeId="0" xr:uid="{E922C7CB-868A-477C-9694-FAF12A75C713}">
      <text>
        <r>
          <rPr>
            <sz val="11"/>
            <color theme="1"/>
            <rFont val="Calibri"/>
            <family val="2"/>
            <scheme val="minor"/>
          </rPr>
          <t>27-11-25
REC-18191</t>
        </r>
      </text>
    </comment>
    <comment ref="O14" authorId="1" shapeId="0" xr:uid="{39CB2DDD-1396-498B-ACA1-9F4F1C7E384C}">
      <text>
        <r>
          <rPr>
            <sz val="11"/>
            <color theme="1"/>
            <rFont val="Calibri"/>
            <family val="2"/>
            <scheme val="minor"/>
          </rPr>
          <t>30-12-25
REC-18351</t>
        </r>
      </text>
    </comment>
    <comment ref="D15" authorId="0" shapeId="0" xr:uid="{6DCB7A73-8607-4E85-BEE1-C5A91B7832DC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E15" authorId="0" shapeId="0" xr:uid="{FA25050F-B71F-4C2D-8C6D-0990F725D02A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F15" authorId="0" shapeId="0" xr:uid="{3BD43264-B881-4701-9869-3AE91BBE6AD9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G15" authorId="0" shapeId="0" xr:uid="{57F15ED9-21E4-49AF-99FD-D973C4167438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H15" authorId="0" shapeId="0" xr:uid="{53C11E55-1523-45EC-8F16-F0BA7EF6A76F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I15" authorId="0" shapeId="0" xr:uid="{5C030EE6-26F7-48F8-87AD-64451B617786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J15" authorId="1" shapeId="0" xr:uid="{F9D364F7-778D-43E0-B720-6EE8EBDF9D79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K15" authorId="1" shapeId="0" xr:uid="{1C9F0791-179A-44C9-864F-4757FF20C3BC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L15" authorId="1" shapeId="0" xr:uid="{AEAF025D-20BE-4471-BF94-5D9C14CA553B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M15" authorId="1" shapeId="0" xr:uid="{C2354C22-9413-4241-BC3A-F786B7D1595B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N15" authorId="1" shapeId="0" xr:uid="{60F318E2-572C-40E0-B7C7-72ED049B9C09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O15" authorId="1" shapeId="0" xr:uid="{C9E83644-D477-49BF-8B46-0101DC6D712D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P15" authorId="1" shapeId="0" xr:uid="{9394BDFB-0656-4983-AB4E-3CCD33BE813C}">
      <text>
        <r>
          <rPr>
            <sz val="11"/>
            <color theme="1"/>
            <rFont val="Calibri"/>
            <family val="2"/>
            <scheme val="minor"/>
          </rPr>
          <t xml:space="preserve">31-12-25
REC-18366
</t>
        </r>
      </text>
    </comment>
    <comment ref="Q15" authorId="1" shapeId="0" xr:uid="{61690526-921F-4CFB-88C6-402E46BBB382}">
      <text>
        <r>
          <rPr>
            <sz val="11"/>
            <color theme="1"/>
            <rFont val="Calibri"/>
            <family val="2"/>
            <scheme val="minor"/>
          </rPr>
          <t xml:space="preserve">31-12-25
REC-18366
</t>
        </r>
      </text>
    </comment>
    <comment ref="R15" authorId="1" shapeId="0" xr:uid="{D425E507-6B97-47DE-826D-03858882833B}">
      <text>
        <r>
          <rPr>
            <sz val="11"/>
            <color theme="1"/>
            <rFont val="Calibri"/>
            <family val="2"/>
            <scheme val="minor"/>
          </rPr>
          <t xml:space="preserve">31-12-25
REC-18366
</t>
        </r>
      </text>
    </comment>
    <comment ref="D16" authorId="1" shapeId="0" xr:uid="{27FC7C54-5893-4BEE-BB36-163BAE831CAD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E16" authorId="1" shapeId="0" xr:uid="{89333A7E-B822-4C21-B32B-D9E2DBFC0A4A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F16" authorId="1" shapeId="0" xr:uid="{D737CF59-67CF-4596-8E5C-4E2469B6DCDE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G16" authorId="1" shapeId="0" xr:uid="{B6A51AA1-E8F8-47CE-B5E0-EE47574175BE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H16" authorId="1" shapeId="0" xr:uid="{15A6889E-BC5F-4212-890D-5679427C6DE6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I16" authorId="1" shapeId="0" xr:uid="{8EB5FE87-E593-4173-855F-8BB0D9EE5BE7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J16" authorId="1" shapeId="0" xr:uid="{2E14E7FE-198F-47D3-A5C6-7F76117AE9B9}">
      <text>
        <r>
          <rPr>
            <sz val="11"/>
            <color theme="1"/>
            <rFont val="Calibri"/>
            <family val="2"/>
            <scheme val="minor"/>
          </rPr>
          <t>02-AGO-25
REC-17671</t>
        </r>
      </text>
    </comment>
    <comment ref="K16" authorId="1" shapeId="0" xr:uid="{FD563414-760B-4641-B443-40EABBB716AD}">
      <text>
        <r>
          <rPr>
            <sz val="11"/>
            <color theme="1"/>
            <rFont val="Calibri"/>
            <family val="2"/>
            <scheme val="minor"/>
          </rPr>
          <t>07-09-25
REC-17834</t>
        </r>
      </text>
    </comment>
    <comment ref="D17" authorId="0" shapeId="0" xr:uid="{A124E7F0-C3E1-4D71-AFCD-5E26A67C656C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" authorId="0" shapeId="0" xr:uid="{53087A2E-01B1-48BA-AE15-AFF17668FB4A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" authorId="0" shapeId="0" xr:uid="{1A342C93-6C9B-4222-AD78-3371B1C92B8B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" authorId="0" shapeId="0" xr:uid="{456CBB5F-D5A1-4ABB-8A28-1FC1267B0D42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H17" authorId="0" shapeId="0" xr:uid="{87BF78C7-AD5C-415D-A82E-000C0027340D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I17" authorId="0" shapeId="0" xr:uid="{054E5B08-FD28-473E-A5AA-B5FC6203BEAB}">
      <text>
        <r>
          <rPr>
            <b/>
            <sz val="9"/>
            <color indexed="81"/>
            <rFont val="Tahoma"/>
            <family val="2"/>
          </rPr>
          <t>15-MAY-2025
REC-17303</t>
        </r>
      </text>
    </comment>
    <comment ref="J17" authorId="1" shapeId="0" xr:uid="{C882C8A9-BF0D-4BEE-980E-7FE01F380270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K17" authorId="1" shapeId="0" xr:uid="{ED18DC0C-CCB0-4ED4-8B21-4FE4433A55D2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L17" authorId="1" shapeId="0" xr:uid="{71B9957E-226F-4D16-9872-910826B5C631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M17" authorId="1" shapeId="0" xr:uid="{7DC5BDE9-7158-4A15-84EF-63BF4E5B9EEB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N17" authorId="1" shapeId="0" xr:uid="{8E3662DE-CB15-41B1-97E5-2686AF09757E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O17" authorId="1" shapeId="0" xr:uid="{58197877-27A8-4705-8816-2FD7E60BA8D7}">
      <text>
        <r>
          <rPr>
            <sz val="11"/>
            <color theme="1"/>
            <rFont val="Calibri"/>
            <family val="2"/>
            <scheme val="minor"/>
          </rPr>
          <t xml:space="preserve">27-10-25
REC-18046 
DICIEMBRE
</t>
        </r>
      </text>
    </comment>
    <comment ref="P17" authorId="1" shapeId="0" xr:uid="{99DA303D-382B-4E2D-AD6D-CE7A38ED2888}">
      <text>
        <r>
          <rPr>
            <sz val="11"/>
            <color theme="1"/>
            <rFont val="Calibri"/>
            <family val="2"/>
            <scheme val="minor"/>
          </rPr>
          <t>27-10-25
REC-18046 
ENERO 2026</t>
        </r>
      </text>
    </comment>
    <comment ref="Q17" authorId="1" shapeId="0" xr:uid="{BCCCFA7E-D050-47D5-9EFD-239D8B85D2E4}">
      <text>
        <r>
          <rPr>
            <sz val="11"/>
            <color theme="1"/>
            <rFont val="Calibri"/>
            <family val="2"/>
            <scheme val="minor"/>
          </rPr>
          <t xml:space="preserve">23/01/26
REC-18480
</t>
        </r>
      </text>
    </comment>
    <comment ref="R17" authorId="1" shapeId="0" xr:uid="{989B3C64-B559-476A-8D57-D700FCBB18A9}">
      <text>
        <r>
          <rPr>
            <sz val="11"/>
            <color theme="1"/>
            <rFont val="Calibri"/>
            <family val="2"/>
            <scheme val="minor"/>
          </rPr>
          <t xml:space="preserve">23/01/26
REC-18480
</t>
        </r>
      </text>
    </comment>
    <comment ref="D18" authorId="0" shapeId="0" xr:uid="{5E819305-5399-423D-BAA2-75545769A6A0}">
      <text>
        <r>
          <rPr>
            <b/>
            <sz val="9"/>
            <color indexed="81"/>
            <rFont val="Tahoma"/>
            <family val="2"/>
          </rPr>
          <t>08-feb-25
REC-16728</t>
        </r>
      </text>
    </comment>
    <comment ref="E18" authorId="0" shapeId="0" xr:uid="{67AA8AFF-3B78-48AD-B80D-D877D59C07BE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F18" authorId="0" shapeId="0" xr:uid="{5C79A70E-6E09-4517-8226-9294FED38074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G18" authorId="0" shapeId="0" xr:uid="{20D15998-F3BD-4F47-93F1-16A879CAA99C}">
      <text>
        <r>
          <rPr>
            <b/>
            <sz val="9"/>
            <color indexed="81"/>
            <rFont val="Tahoma"/>
            <charset val="1"/>
          </rPr>
          <t>31-MAR-2025
REC-17055</t>
        </r>
      </text>
    </comment>
    <comment ref="H18" authorId="0" shapeId="0" xr:uid="{A4CFCE4D-58C8-4403-B1FF-003DB5D6EB6A}">
      <text>
        <r>
          <rPr>
            <b/>
            <sz val="9"/>
            <color indexed="81"/>
            <rFont val="Tahoma"/>
            <family val="2"/>
          </rPr>
          <t>31-MAY-2025
REC-17371</t>
        </r>
      </text>
    </comment>
    <comment ref="I18" authorId="1" shapeId="0" xr:uid="{2C102D1C-4A52-47DF-904B-8ACA8918078A}">
      <text>
        <r>
          <rPr>
            <sz val="11"/>
            <color theme="1"/>
            <rFont val="Calibri"/>
            <family val="2"/>
            <scheme val="minor"/>
          </rPr>
          <t>28-JUN-25
REC-17486</t>
        </r>
      </text>
    </comment>
    <comment ref="J18" authorId="1" shapeId="0" xr:uid="{6AF4B703-996C-4CEB-86D7-CBBC6538B3A7}">
      <text>
        <r>
          <rPr>
            <sz val="11"/>
            <color theme="1"/>
            <rFont val="Calibri"/>
            <family val="2"/>
            <scheme val="minor"/>
          </rPr>
          <t>05-AGO-25
REC-17682</t>
        </r>
      </text>
    </comment>
    <comment ref="K18" authorId="1" shapeId="0" xr:uid="{29050B09-2A4A-48EF-8E03-0C2D7BB95DC3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L18" authorId="1" shapeId="0" xr:uid="{7CE6DCB3-EFF4-49EF-9351-0141B90524EB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M18" authorId="1" shapeId="0" xr:uid="{21BC2009-C146-4496-8658-585694A5E472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N18" authorId="1" shapeId="0" xr:uid="{AF86C7D3-E41A-4FF0-A5D0-0BF4BFA201B9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O18" authorId="1" shapeId="0" xr:uid="{F996A096-FE7F-4811-BA37-A52BBD52E8D8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P18" authorId="1" shapeId="0" xr:uid="{FD9563FC-1B27-4FF0-9608-64FC78C31FE2}">
      <text>
        <r>
          <rPr>
            <sz val="11"/>
            <color theme="1"/>
            <rFont val="Calibri"/>
            <family val="2"/>
            <scheme val="minor"/>
          </rPr>
          <t>26/01/26
REC-18486</t>
        </r>
      </text>
    </comment>
    <comment ref="D19" authorId="0" shapeId="0" xr:uid="{AA9F94C3-169A-4057-9C4E-7B6FC0D3C3EE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9" authorId="0" shapeId="0" xr:uid="{4E471CAD-4E9D-4741-BE4E-7B11D4F60618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9" authorId="0" shapeId="0" xr:uid="{641D79B4-1571-40B9-B7AF-0B759D7C1477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9" authorId="0" shapeId="0" xr:uid="{360200C7-9453-4C39-B07B-86EA1DA7013D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H19" authorId="0" shapeId="0" xr:uid="{7A59E0F2-AA7B-4E68-838E-F649A0DE9569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I19" authorId="0" shapeId="0" xr:uid="{01C2FFE3-B8D5-421D-989B-E1C6C3DA28E5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J19" authorId="1" shapeId="0" xr:uid="{FDE24E5A-ECF0-4BB3-B825-8A1BD53628A4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K19" authorId="1" shapeId="0" xr:uid="{2E0B5DDE-24BA-4C93-9D89-82C0B37127B0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L19" authorId="1" shapeId="0" xr:uid="{FC530A45-1E2D-47FA-A8FA-B7008463A378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M19" authorId="1" shapeId="0" xr:uid="{67A93148-C8FB-47E6-8CA1-F557D50E1B88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N19" authorId="1" shapeId="0" xr:uid="{48C62CE9-9DB4-4A37-8BC5-E8C0CDE47FFF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O19" authorId="1" shapeId="0" xr:uid="{B77B62E8-3AD7-4131-8981-6FE8437F2BFE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P19" authorId="1" shapeId="0" xr:uid="{1269DEA4-4FFC-4A34-A50B-B8899CF557C3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Q19" authorId="1" shapeId="0" xr:uid="{301862C5-C5DC-4AD9-BFD3-C52E7DB61317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R19" authorId="1" shapeId="0" xr:uid="{A17E67A4-3854-44F3-9697-2C361D2157C1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S19" authorId="1" shapeId="0" xr:uid="{2AF8624B-DE24-442C-906A-F9A56FA1DE9B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T19" authorId="1" shapeId="0" xr:uid="{C8F1A534-B742-4BF6-B600-D90601638A87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U19" authorId="1" shapeId="0" xr:uid="{A8641DCE-C117-4A05-8496-7D69472E172A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D20" authorId="0" shapeId="0" xr:uid="{D9456A7E-E091-4A74-B480-D987485EBE22}">
      <text>
        <r>
          <rPr>
            <b/>
            <sz val="9"/>
            <color indexed="81"/>
            <rFont val="Tahoma"/>
            <family val="2"/>
          </rPr>
          <t>03-MAR-2025
REC-16838</t>
        </r>
      </text>
    </comment>
    <comment ref="E20" authorId="0" shapeId="0" xr:uid="{3C6102A0-8EA2-430E-A7C6-DB0B2E7CDC66}">
      <text>
        <r>
          <rPr>
            <b/>
            <sz val="9"/>
            <color indexed="81"/>
            <rFont val="Tahoma"/>
            <family val="2"/>
          </rPr>
          <t>03-MAR-2025
REC-16839</t>
        </r>
      </text>
    </comment>
    <comment ref="F20" authorId="0" shapeId="0" xr:uid="{829D7547-73CF-4059-9787-0EFDBE52D092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0" authorId="0" shapeId="0" xr:uid="{3E110629-09CB-4EA0-AF44-6C512491869F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0" authorId="0" shapeId="0" xr:uid="{F0F43E22-4AE6-420A-8AC9-B15E4EC4EAA6}">
      <text>
        <r>
          <rPr>
            <b/>
            <sz val="9"/>
            <color indexed="81"/>
            <rFont val="Tahoma"/>
            <charset val="1"/>
          </rPr>
          <t>02-MAY-2025
REC-17228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0" authorId="0" shapeId="0" xr:uid="{9043334B-65CE-4632-95E6-3B18B563741F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J20" authorId="0" shapeId="0" xr:uid="{9506102E-073E-480A-84FB-E6A85FD18BFF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K20" authorId="1" shapeId="0" xr:uid="{CD50D1D7-58CC-4FD9-AACC-49D93E3B9F95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L20" authorId="1" shapeId="0" xr:uid="{5FDD1469-878B-476F-8014-0F14E73D0CE9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M20" authorId="1" shapeId="0" xr:uid="{A6D8680B-A634-4879-B2AD-C8CDDD971DBD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N20" authorId="1" shapeId="0" xr:uid="{36C0D86C-988E-410D-9066-0B4B337682D7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O20" authorId="1" shapeId="0" xr:uid="{23FBE5BC-22FB-46D0-8160-D4B345BF7C80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D22" authorId="0" shapeId="0" xr:uid="{9192CA2F-B3F1-446E-82BC-C1C2D7BAE4F0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E22" authorId="0" shapeId="0" xr:uid="{0DC65FDA-E4D6-4698-A1F4-16FFCFF22C4E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F22" authorId="0" shapeId="0" xr:uid="{9DB1E6E5-7323-4E6D-827A-EC24DA4C043A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G22" authorId="0" shapeId="0" xr:uid="{AC5B9790-2672-45F2-90C7-FDF8B5BF9830}">
      <text>
        <r>
          <rPr>
            <b/>
            <sz val="9"/>
            <color indexed="81"/>
            <rFont val="Tahoma"/>
            <charset val="1"/>
          </rPr>
          <t>12-ABR-2025
REC-17115</t>
        </r>
      </text>
    </comment>
    <comment ref="H22" authorId="0" shapeId="0" xr:uid="{19C34B81-1709-47F3-AB71-DFB31157BA98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I22" authorId="0" shapeId="0" xr:uid="{DA6DA1CB-95CD-41A7-966D-ECBD0F601AF9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J22" authorId="1" shapeId="0" xr:uid="{1E7610A5-DBA2-426F-BF2F-DDB70C1E0C7B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K22" authorId="1" shapeId="0" xr:uid="{CCC76FE3-C22B-44E0-A6FF-817C438848F9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L22" authorId="1" shapeId="0" xr:uid="{391BCF9C-F09D-404E-B29E-873ACBC69916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M22" authorId="1" shapeId="0" xr:uid="{7283E3F1-2AA2-420B-AA96-8904582F1452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N22" authorId="1" shapeId="0" xr:uid="{11B0C8E5-4434-482C-B7EF-AF3E3F0A0A7E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O22" authorId="1" shapeId="0" xr:uid="{FDA8DE74-1171-4A7D-B44B-876CB5DE26E6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P22" authorId="1" shapeId="0" xr:uid="{9F4788ED-DC72-4134-AD38-6B1896146592}">
      <text>
        <r>
          <rPr>
            <sz val="11"/>
            <color theme="1"/>
            <rFont val="Calibri"/>
            <family val="2"/>
            <scheme val="minor"/>
          </rPr>
          <t>05-01-26
REC-18395</t>
        </r>
      </text>
    </comment>
    <comment ref="Q22" authorId="1" shapeId="0" xr:uid="{9E65DEEB-A1F2-45BD-A8E2-2735A18E570D}">
      <text>
        <r>
          <rPr>
            <sz val="11"/>
            <color theme="1"/>
            <rFont val="Calibri"/>
            <family val="2"/>
            <scheme val="minor"/>
          </rPr>
          <t>05-01-26
REC-18395</t>
        </r>
      </text>
    </comment>
    <comment ref="D23" authorId="0" shapeId="0" xr:uid="{FA0865A1-952E-40AA-BC51-81C84D5D3A41}">
      <text>
        <r>
          <rPr>
            <b/>
            <sz val="9"/>
            <color indexed="81"/>
            <rFont val="Tahoma"/>
            <family val="2"/>
          </rPr>
          <t>09-feb-25
REC-16735</t>
        </r>
      </text>
    </comment>
    <comment ref="E23" authorId="0" shapeId="0" xr:uid="{870B88D7-7A20-4ACE-A04E-5DEB57EA09EC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F23" authorId="0" shapeId="0" xr:uid="{71FCB26F-4796-489A-BC50-3B02D73B8751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G23" authorId="0" shapeId="0" xr:uid="{EAC99915-6476-40B7-9729-5D61513B629D}">
      <text>
        <r>
          <rPr>
            <b/>
            <sz val="9"/>
            <color indexed="81"/>
            <rFont val="Tahoma"/>
            <charset val="1"/>
          </rPr>
          <t>12-ABR-2025
REC-17121</t>
        </r>
      </text>
    </comment>
    <comment ref="H23" authorId="0" shapeId="0" xr:uid="{949AFE81-A48A-4F78-8257-3DF498A6F5AF}">
      <text>
        <r>
          <rPr>
            <b/>
            <sz val="9"/>
            <color indexed="81"/>
            <rFont val="Tahoma"/>
            <family val="2"/>
          </rPr>
          <t>18-MAY-2025
REC-17326</t>
        </r>
      </text>
    </comment>
    <comment ref="I23" authorId="1" shapeId="0" xr:uid="{6D198045-FA0C-48C7-BA4D-2BBDD27E47F9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J23" authorId="1" shapeId="0" xr:uid="{C13153D8-8E5D-4EBF-9C4E-E07995F1EF3E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K23" authorId="1" shapeId="0" xr:uid="{0DDB7353-6C77-4A1C-8915-E8CA92EDF739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L23" authorId="1" shapeId="0" xr:uid="{D49AB50D-720B-42F3-8B27-958E17FF9B9C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M23" authorId="1" shapeId="0" xr:uid="{223E5A91-D13F-4D72-9F40-8E5DC3788CDF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N23" authorId="1" shapeId="0" xr:uid="{1EEE36CC-EE87-4FEB-863C-DD1477968D44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O23" authorId="1" shapeId="0" xr:uid="{B53CE42C-91F5-492F-809D-14AEE7C2A909}">
      <text>
        <r>
          <rPr>
            <sz val="11"/>
            <color theme="1"/>
            <rFont val="Calibri"/>
            <family val="2"/>
            <scheme val="minor"/>
          </rPr>
          <t>07-12-25
REC-18269</t>
        </r>
      </text>
    </comment>
    <comment ref="D24" authorId="0" shapeId="0" xr:uid="{2CC81E3E-A3A1-4A7B-8B49-2AFD5E4C6698}">
      <text>
        <r>
          <rPr>
            <b/>
            <sz val="9"/>
            <color indexed="81"/>
            <rFont val="Tahoma"/>
            <family val="2"/>
          </rPr>
          <t>08-FEB-2025
REC-16729</t>
        </r>
      </text>
    </comment>
    <comment ref="E24" authorId="0" shapeId="0" xr:uid="{D265430B-A00C-4D19-BF98-B7EA23D17FBC}">
      <text>
        <r>
          <rPr>
            <b/>
            <sz val="9"/>
            <color indexed="81"/>
            <rFont val="Tahoma"/>
            <family val="2"/>
          </rPr>
          <t>8-febrero 2025  5.00 abona febrero 
REC-16729
4-mar-25 10.00
febrero 2025
REC-16845</t>
        </r>
      </text>
    </comment>
    <comment ref="F24" authorId="0" shapeId="0" xr:uid="{B45D33AA-5E5D-4E07-AF0A-DF9FB076D1BB}">
      <text>
        <r>
          <rPr>
            <b/>
            <sz val="9"/>
            <color indexed="81"/>
            <rFont val="Tahoma"/>
            <family val="2"/>
          </rPr>
          <t>08-mar-2025
REC-16885</t>
        </r>
      </text>
    </comment>
    <comment ref="G24" authorId="0" shapeId="0" xr:uid="{739C12E4-4B60-4C79-9664-76ED21F64CD4}">
      <text>
        <r>
          <rPr>
            <b/>
            <sz val="9"/>
            <color indexed="81"/>
            <rFont val="Tahoma"/>
            <family val="2"/>
          </rPr>
          <t>30-MAR-2025
REC-17043</t>
        </r>
      </text>
    </comment>
    <comment ref="H24" authorId="0" shapeId="0" xr:uid="{DE000E59-DA53-4091-B7BB-FF3D8CCF155A}">
      <text>
        <r>
          <rPr>
            <b/>
            <sz val="9"/>
            <color indexed="81"/>
            <rFont val="Tahoma"/>
            <charset val="1"/>
          </rPr>
          <t>14-ABR-2025
REC-17127</t>
        </r>
      </text>
    </comment>
    <comment ref="I24" authorId="0" shapeId="0" xr:uid="{715E065C-35F3-46D8-B195-3AC9B3F509E9}">
      <text>
        <r>
          <rPr>
            <b/>
            <sz val="9"/>
            <color indexed="81"/>
            <rFont val="Tahoma"/>
            <family val="2"/>
          </rPr>
          <t>08-mayo-25
REC-17267</t>
        </r>
      </text>
    </comment>
    <comment ref="J24" authorId="0" shapeId="0" xr:uid="{15F5536D-5DAB-4539-9B41-BE1CF1165102}">
      <text>
        <r>
          <rPr>
            <b/>
            <sz val="9"/>
            <color indexed="81"/>
            <rFont val="Tahoma"/>
            <family val="2"/>
          </rPr>
          <t>06-jun-2025
REC-17410</t>
        </r>
      </text>
    </comment>
    <comment ref="K24" authorId="1" shapeId="0" xr:uid="{FD1C8437-FC81-444F-9DEC-2D7CE0658F7C}">
      <text>
        <r>
          <rPr>
            <sz val="11"/>
            <color theme="1"/>
            <rFont val="Calibri"/>
            <family val="2"/>
            <scheme val="minor"/>
          </rPr>
          <t>12-JUL-25
REC-17561</t>
        </r>
      </text>
    </comment>
    <comment ref="L24" authorId="1" shapeId="0" xr:uid="{A0C17033-B559-4817-87D1-CAD081351174}">
      <text>
        <r>
          <rPr>
            <sz val="11"/>
            <color theme="1"/>
            <rFont val="Calibri"/>
            <family val="2"/>
            <scheme val="minor"/>
          </rPr>
          <t>31/JUL/2025
REC-17637</t>
        </r>
      </text>
    </comment>
    <comment ref="M24" authorId="1" shapeId="0" xr:uid="{B0E95D2B-7AC7-4D22-AD0B-E708B4DE2F62}">
      <text>
        <r>
          <rPr>
            <sz val="11"/>
            <color theme="1"/>
            <rFont val="Calibri"/>
            <family val="2"/>
            <scheme val="minor"/>
          </rPr>
          <t>13-09-25
REC-17867</t>
        </r>
      </text>
    </comment>
    <comment ref="N24" authorId="1" shapeId="0" xr:uid="{0E74DF7B-A952-427B-80F3-073C65E3A45A}">
      <text>
        <r>
          <rPr>
            <sz val="11"/>
            <color theme="1"/>
            <rFont val="Calibri"/>
            <family val="2"/>
            <scheme val="minor"/>
          </rPr>
          <t>04-10-25
REC-17972</t>
        </r>
      </text>
    </comment>
    <comment ref="O24" authorId="1" shapeId="0" xr:uid="{682BD779-A298-4ABF-963D-B3A97C2E469E}">
      <text>
        <r>
          <rPr>
            <sz val="11"/>
            <color theme="1"/>
            <rFont val="Calibri"/>
            <family val="2"/>
            <scheme val="minor"/>
          </rPr>
          <t xml:space="preserve">14-11-25
REC-18118
</t>
        </r>
      </text>
    </comment>
    <comment ref="P24" authorId="1" shapeId="0" xr:uid="{FBC5D733-A6F1-4D63-81FA-67FC12FC626C}">
      <text>
        <r>
          <rPr>
            <sz val="11"/>
            <color theme="1"/>
            <rFont val="Calibri"/>
            <family val="2"/>
            <scheme val="minor"/>
          </rPr>
          <t>13-12-25
REC-18285  15.00 ENERO/26</t>
        </r>
      </text>
    </comment>
    <comment ref="Q24" authorId="1" shapeId="0" xr:uid="{C236C476-C3F2-4E7C-A3DE-C3448B0FAA03}">
      <text>
        <r>
          <rPr>
            <sz val="11"/>
            <color theme="1"/>
            <rFont val="Calibri"/>
            <family val="2"/>
            <scheme val="minor"/>
          </rPr>
          <t>15/01/26
REC-18432</t>
        </r>
      </text>
    </comment>
    <comment ref="D25" authorId="0" shapeId="0" xr:uid="{8C24ED7C-3BFC-4243-9812-F670884A4A9A}">
      <text>
        <r>
          <rPr>
            <b/>
            <sz val="9"/>
            <color indexed="81"/>
            <rFont val="Tahoma"/>
            <family val="2"/>
          </rPr>
          <t>10-feb-25
REC-16737</t>
        </r>
      </text>
    </comment>
    <comment ref="E25" authorId="0" shapeId="0" xr:uid="{4A162B7C-85D6-4A97-A12B-AD500EDC1F24}">
      <text>
        <r>
          <rPr>
            <b/>
            <sz val="9"/>
            <color indexed="81"/>
            <rFont val="Tahoma"/>
            <family val="2"/>
          </rPr>
          <t>05-MAR-25
REC-16854</t>
        </r>
      </text>
    </comment>
    <comment ref="F25" authorId="0" shapeId="0" xr:uid="{3490F132-8CC8-4406-BED9-14262AEC8AE1}">
      <text>
        <r>
          <rPr>
            <b/>
            <sz val="9"/>
            <color indexed="81"/>
            <rFont val="Tahoma"/>
            <charset val="1"/>
          </rPr>
          <t>30-ABR-2025
REC-17211</t>
        </r>
      </text>
    </comment>
    <comment ref="G25" authorId="0" shapeId="0" xr:uid="{A2C9E3D1-6202-4FB1-8D50-1E64DEEF1C80}">
      <text>
        <r>
          <rPr>
            <b/>
            <sz val="9"/>
            <color indexed="81"/>
            <rFont val="Tahoma"/>
            <family val="2"/>
          </rPr>
          <t>10-MAY-2025
REC-17285</t>
        </r>
      </text>
    </comment>
    <comment ref="H25" authorId="0" shapeId="0" xr:uid="{4B24FA69-874D-4531-B51B-162148680906}">
      <text>
        <r>
          <rPr>
            <b/>
            <sz val="9"/>
            <color indexed="81"/>
            <rFont val="Tahoma"/>
            <charset val="1"/>
          </rPr>
          <t>02-06-25
REC-17385</t>
        </r>
      </text>
    </comment>
    <comment ref="I25" authorId="1" shapeId="0" xr:uid="{A5BA6C5C-9234-4DD8-9B39-6D829CE87497}">
      <text>
        <r>
          <rPr>
            <sz val="11"/>
            <color theme="1"/>
            <rFont val="Calibri"/>
            <family val="2"/>
            <scheme val="minor"/>
          </rPr>
          <t>07-JUL-25
REC-17541</t>
        </r>
      </text>
    </comment>
    <comment ref="J25" authorId="1" shapeId="0" xr:uid="{2289295F-DFC8-4ABA-BB3B-C0735E4A9DC1}">
      <text>
        <r>
          <rPr>
            <sz val="11"/>
            <color theme="1"/>
            <rFont val="Calibri"/>
            <family val="2"/>
            <scheme val="minor"/>
          </rPr>
          <t>07/AGO-25
REC-17653</t>
        </r>
      </text>
    </comment>
    <comment ref="K25" authorId="1" shapeId="0" xr:uid="{414C88AE-2E84-431A-943B-5AEC65CFA92E}">
      <text>
        <r>
          <rPr>
            <sz val="11"/>
            <color theme="1"/>
            <rFont val="Calibri"/>
            <family val="2"/>
            <scheme val="minor"/>
          </rPr>
          <t>13-09-25
REC-17869</t>
        </r>
      </text>
    </comment>
    <comment ref="L25" authorId="1" shapeId="0" xr:uid="{8928B6E7-996D-40D0-BD4D-31EDC0B351E6}">
      <text>
        <r>
          <rPr>
            <sz val="11"/>
            <color theme="1"/>
            <rFont val="Calibri"/>
            <family val="2"/>
            <scheme val="minor"/>
          </rPr>
          <t>01-10-25
REC-17954</t>
        </r>
      </text>
    </comment>
    <comment ref="M25" authorId="1" shapeId="0" xr:uid="{88BD7C22-DBF8-4ADD-AF1C-AF91778FF5F4}">
      <text>
        <r>
          <rPr>
            <sz val="11"/>
            <color theme="1"/>
            <rFont val="Calibri"/>
            <family val="2"/>
            <scheme val="minor"/>
          </rPr>
          <t>31-10-25
REC-18066</t>
        </r>
      </text>
    </comment>
    <comment ref="N25" authorId="1" shapeId="0" xr:uid="{21970F35-C275-4505-9C39-7882A5465F2A}">
      <text>
        <r>
          <rPr>
            <sz val="11"/>
            <color theme="1"/>
            <rFont val="Calibri"/>
            <family val="2"/>
            <scheme val="minor"/>
          </rPr>
          <t>21/12/25
REC-18315</t>
        </r>
      </text>
    </comment>
    <comment ref="O25" authorId="1" shapeId="0" xr:uid="{B306B765-2E47-4A43-B49C-7B5FCD5E0E54}">
      <text>
        <r>
          <rPr>
            <sz val="11"/>
            <color theme="1"/>
            <rFont val="Calibri"/>
            <family val="2"/>
            <scheme val="minor"/>
          </rPr>
          <t>03-01-26
REC-18385</t>
        </r>
      </text>
    </comment>
    <comment ref="D27" authorId="0" shapeId="0" xr:uid="{0BB8B50A-7641-4EFE-BE9E-977E9F6B66FA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E27" authorId="0" shapeId="0" xr:uid="{26728F54-46AE-4E06-B9F4-10F82F66C39B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F27" authorId="0" shapeId="0" xr:uid="{05483246-C988-4567-8297-1A837351B53A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G27" authorId="0" shapeId="0" xr:uid="{CB0C50E1-4DB8-4E3E-A659-56D6564B11A1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H27" authorId="0" shapeId="0" xr:uid="{64631A7E-A8A4-404D-84C7-62911AE3B446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I27" authorId="0" shapeId="0" xr:uid="{09A98AA4-43AF-4279-A9E4-C3DC2C27AABB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J27" authorId="1" shapeId="0" xr:uid="{800BD8C1-1204-4A0D-84F5-917F36DC6828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K27" authorId="1" shapeId="0" xr:uid="{1892EDFE-BA70-4D23-B837-2B57CA881E6B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L27" authorId="1" shapeId="0" xr:uid="{5A9D8E8F-1FE3-454B-853A-4F28F969C92B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M27" authorId="1" shapeId="0" xr:uid="{BB4C3F3B-EC9C-4FB9-A636-F8E02D330189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N27" authorId="1" shapeId="0" xr:uid="{6A6F3230-B06E-4118-9F53-37B69352C326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O27" authorId="1" shapeId="0" xr:uid="{645C596D-491B-4F47-9C95-338355AAC980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D29" authorId="0" shapeId="0" xr:uid="{6572E0C5-1C2F-4087-A589-7ED7E57B3B8C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E29" authorId="0" shapeId="0" xr:uid="{6FD5BB3E-5E52-4102-B332-7E9105C85F7D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F29" authorId="0" shapeId="0" xr:uid="{B01E9F16-401B-4BBC-A975-43783D5DA19F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G29" authorId="0" shapeId="0" xr:uid="{C400B14A-7A62-443E-AFAA-9E8D09B5D765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H29" authorId="0" shapeId="0" xr:uid="{B67BAB39-70F6-4E33-82C8-C0D83AC6BE4E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I29" authorId="0" shapeId="0" xr:uid="{D380CC71-6309-46B7-BD7F-5DFE285871BE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J29" authorId="1" shapeId="0" xr:uid="{ED32CD9C-678F-4ADE-AF99-15D2259E3499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K29" authorId="1" shapeId="0" xr:uid="{0CEAC42C-9194-4959-9678-D640C5529C76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L29" authorId="1" shapeId="0" xr:uid="{47112B9B-3F01-49D6-9CDB-E59FE9A9BA73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M29" authorId="1" shapeId="0" xr:uid="{A4951429-FD1C-4408-9980-3071CE100EAD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N29" authorId="1" shapeId="0" xr:uid="{9D846327-0651-4B42-A461-2A5F255913B6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O29" authorId="1" shapeId="0" xr:uid="{00571A9D-E247-4498-B762-B277142C3837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P29" authorId="1" shapeId="0" xr:uid="{88DE01C3-9490-4BD4-B2B6-C6D71D72AE58}">
      <text>
        <r>
          <rPr>
            <sz val="11"/>
            <color theme="1"/>
            <rFont val="Calibri"/>
            <family val="2"/>
            <scheme val="minor"/>
          </rPr>
          <t>22/01/26
REC-18472</t>
        </r>
      </text>
    </comment>
    <comment ref="Q29" authorId="1" shapeId="0" xr:uid="{5018DA8B-78A0-42A4-8E50-01B71D293F79}">
      <text>
        <r>
          <rPr>
            <sz val="11"/>
            <color theme="1"/>
            <rFont val="Calibri"/>
            <family val="2"/>
            <scheme val="minor"/>
          </rPr>
          <t>22/01/26
REC-18472</t>
        </r>
      </text>
    </comment>
    <comment ref="D30" authorId="0" shapeId="0" xr:uid="{5D02AAD2-0A38-4B2D-9F49-A25E0B98A2D3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E30" authorId="0" shapeId="0" xr:uid="{EE1B601D-9A76-4FFE-8D45-1DE51DC2C504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F30" authorId="0" shapeId="0" xr:uid="{88B059EF-84F0-46C1-8883-0906DD06687B}">
      <text>
        <r>
          <rPr>
            <b/>
            <sz val="9"/>
            <color indexed="81"/>
            <rFont val="Tahoma"/>
            <family val="2"/>
          </rPr>
          <t>02-MAR-25
REC-16834</t>
        </r>
      </text>
    </comment>
    <comment ref="G30" authorId="0" shapeId="0" xr:uid="{B0264F8C-C725-4F27-BF24-68022522A187}">
      <text>
        <r>
          <rPr>
            <b/>
            <sz val="9"/>
            <color indexed="81"/>
            <rFont val="Tahoma"/>
            <charset val="1"/>
          </rPr>
          <t>17-ABR-2025
REC-17157</t>
        </r>
      </text>
    </comment>
    <comment ref="H30" authorId="0" shapeId="0" xr:uid="{D494CF37-147F-4378-B048-83CEF764FEC6}">
      <text>
        <r>
          <rPr>
            <b/>
            <sz val="9"/>
            <color indexed="81"/>
            <rFont val="Tahoma"/>
            <family val="2"/>
          </rPr>
          <t>17-MAY-2025
REC-17325</t>
        </r>
      </text>
    </comment>
    <comment ref="I30" authorId="1" shapeId="0" xr:uid="{B9C91A5F-60A1-46EF-90A6-2E7B3F933444}">
      <text>
        <r>
          <rPr>
            <sz val="11"/>
            <color theme="1"/>
            <rFont val="Calibri"/>
            <family val="2"/>
            <scheme val="minor"/>
          </rPr>
          <t>17-JUN-25
REC-17451</t>
        </r>
      </text>
    </comment>
    <comment ref="J30" authorId="1" shapeId="0" xr:uid="{ACB8D897-9180-4C13-8B4F-E55BC46D1830}">
      <text>
        <r>
          <rPr>
            <sz val="11"/>
            <color theme="1"/>
            <rFont val="Calibri"/>
            <family val="2"/>
            <scheme val="minor"/>
          </rPr>
          <t>18-JUL-25
REC-17592</t>
        </r>
      </text>
    </comment>
    <comment ref="K30" authorId="1" shapeId="0" xr:uid="{9CB88F7E-2874-4936-8D96-281B4E2CA84B}">
      <text>
        <r>
          <rPr>
            <sz val="11"/>
            <color theme="1"/>
            <rFont val="Calibri"/>
            <family val="2"/>
            <scheme val="minor"/>
          </rPr>
          <t>30-AGO-25
REC-17790</t>
        </r>
      </text>
    </comment>
    <comment ref="L30" authorId="1" shapeId="0" xr:uid="{83B4404A-EDAA-4E7E-8465-BF7DF9A71894}">
      <text>
        <r>
          <rPr>
            <sz val="11"/>
            <color theme="1"/>
            <rFont val="Calibri"/>
            <family val="2"/>
            <scheme val="minor"/>
          </rPr>
          <t>01-10-25
REC-17950</t>
        </r>
      </text>
    </comment>
    <comment ref="M30" authorId="1" shapeId="0" xr:uid="{415BA9E0-6354-4D7D-922E-FAAB56150E40}">
      <text>
        <r>
          <rPr>
            <sz val="11"/>
            <color theme="1"/>
            <rFont val="Calibri"/>
            <family val="2"/>
            <scheme val="minor"/>
          </rPr>
          <t>02-11-25
REC-18159</t>
        </r>
      </text>
    </comment>
    <comment ref="N30" authorId="1" shapeId="0" xr:uid="{068963F6-D9F5-4AAD-81BC-CDFB92D72286}">
      <text>
        <r>
          <rPr>
            <sz val="11"/>
            <color theme="1"/>
            <rFont val="Calibri"/>
            <family val="2"/>
            <scheme val="minor"/>
          </rPr>
          <t>16/12/25
REC-18252</t>
        </r>
      </text>
    </comment>
    <comment ref="D31" authorId="0" shapeId="0" xr:uid="{F4E79BE1-A765-4345-9946-CCD8784E59BE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1" authorId="0" shapeId="0" xr:uid="{947E6001-4B40-4D6B-A02B-219A59BC2D74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1" authorId="0" shapeId="0" xr:uid="{09806604-CABD-4635-ADA2-1B0665EEC399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1" authorId="0" shapeId="0" xr:uid="{9E7CA1A5-3C99-4837-AED4-B5B455D1005D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1" authorId="0" shapeId="0" xr:uid="{95C8C97D-7290-453C-925A-A6F64024A017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I31" authorId="0" shapeId="0" xr:uid="{19D85A55-C2DF-4A1D-A7F8-32951243AE0E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J31" authorId="0" shapeId="0" xr:uid="{9F6E1EB4-0D96-494E-9DD1-97547606E0D4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K31" authorId="0" shapeId="0" xr:uid="{437F767A-7A38-4444-B096-47C538E2C2BF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D32" authorId="0" shapeId="0" xr:uid="{68A2E517-C88E-4224-9FD8-8CEF89F6A0C7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2" authorId="0" shapeId="0" xr:uid="{2B852D53-765E-4711-A1DD-58F7248776F7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2" authorId="1" shapeId="0" xr:uid="{A17C27CF-6CEF-457E-998B-475DADF18844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G32" authorId="1" shapeId="0" xr:uid="{174E27FF-7FC3-4CC8-B71B-2F9CA2BC466B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H32" authorId="1" shapeId="0" xr:uid="{CA3EC855-49F4-4CAD-A92F-938DCD2FFA62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I32" authorId="1" shapeId="0" xr:uid="{B00DF1AB-D71E-46D3-B78E-30DF6DB0F29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D33" authorId="0" shapeId="0" xr:uid="{FFC48FFB-4BDE-4A9F-81E7-6F168ECEBA4B}">
      <text>
        <r>
          <rPr>
            <b/>
            <sz val="9"/>
            <color indexed="81"/>
            <rFont val="Tahoma"/>
            <family val="2"/>
          </rPr>
          <t>pago duplicado en 2024 x reembolsar jd 2024</t>
        </r>
      </text>
    </comment>
    <comment ref="E33" authorId="0" shapeId="0" xr:uid="{331B0846-D972-4010-BE48-B44CD7764678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3" authorId="0" shapeId="0" xr:uid="{8DFFB838-7EF2-4B1E-BBA8-5FA969C39828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3" authorId="0" shapeId="0" xr:uid="{6A83B435-78BF-426F-B31F-B9564E8FECB4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H33" authorId="0" shapeId="0" xr:uid="{A405072A-0E57-402B-8CE9-E659C4873835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I33" authorId="1" shapeId="0" xr:uid="{921654CE-4573-4B27-A063-7D236053B19C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J33" authorId="1" shapeId="0" xr:uid="{F2CAC395-58C1-44C0-B6D0-32BFAA528655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K33" authorId="1" shapeId="0" xr:uid="{1B1EC555-6E17-472B-BC37-F1E51D032E42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L33" authorId="1" shapeId="0" xr:uid="{895CD48B-7CBA-4349-9C3F-A4BE0E648759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M33" authorId="1" shapeId="0" xr:uid="{BA57BD9E-F662-464E-80EB-D12D5EE14DAB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N33" authorId="1" shapeId="0" xr:uid="{BCAA7C54-D44D-4E72-8B92-BDF1EDF5E119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O33" authorId="1" shapeId="0" xr:uid="{5767C173-89FF-4B6C-B5A1-A71D225168C1}">
      <text>
        <r>
          <rPr>
            <sz val="11"/>
            <color theme="1"/>
            <rFont val="Calibri"/>
            <family val="2"/>
            <scheme val="minor"/>
          </rPr>
          <t>16/01/26
REC-18449</t>
        </r>
      </text>
    </comment>
    <comment ref="E34" authorId="0" shapeId="0" xr:uid="{8C42CDC3-B38A-4819-B444-A385CD2B2382}">
      <text>
        <r>
          <rPr>
            <b/>
            <sz val="9"/>
            <color indexed="81"/>
            <rFont val="Tahoma"/>
            <family val="2"/>
          </rPr>
          <t>17-feb-25
rec-16769</t>
        </r>
      </text>
    </comment>
    <comment ref="F34" authorId="0" shapeId="0" xr:uid="{CDE8CB82-B9CB-4CE3-814C-8C959C114975}">
      <text>
        <r>
          <rPr>
            <b/>
            <sz val="9"/>
            <color indexed="81"/>
            <rFont val="Tahoma"/>
            <family val="2"/>
          </rPr>
          <t>09-MAR-25
REC-16886</t>
        </r>
      </text>
    </comment>
    <comment ref="G34" authorId="0" shapeId="0" xr:uid="{E36AB73C-DC21-455A-B4A5-D60042A71A0B}">
      <text>
        <r>
          <rPr>
            <b/>
            <sz val="9"/>
            <color indexed="81"/>
            <rFont val="Tahoma"/>
            <charset val="1"/>
          </rPr>
          <t>06-ABR-2025
REC-17095</t>
        </r>
      </text>
    </comment>
    <comment ref="H34" authorId="0" shapeId="0" xr:uid="{08619FE4-A4E3-41E4-ABED-11BAD6D03351}">
      <text>
        <r>
          <rPr>
            <b/>
            <sz val="9"/>
            <color indexed="81"/>
            <rFont val="Tahoma"/>
            <charset val="1"/>
          </rPr>
          <t>05-MAY-2025
REC-17255</t>
        </r>
      </text>
    </comment>
    <comment ref="I34" authorId="0" shapeId="0" xr:uid="{0028C97E-90A2-455E-8AD5-B405FC20A2C5}">
      <text>
        <r>
          <rPr>
            <b/>
            <sz val="9"/>
            <color indexed="81"/>
            <rFont val="Tahoma"/>
            <family val="2"/>
          </rPr>
          <t>06-jun-2025
REC-17404</t>
        </r>
      </text>
    </comment>
    <comment ref="J34" authorId="1" shapeId="0" xr:uid="{604D3461-B253-4318-BD5B-DA5BB7C38FF8}">
      <text>
        <r>
          <rPr>
            <sz val="11"/>
            <color theme="1"/>
            <rFont val="Calibri"/>
            <family val="2"/>
            <scheme val="minor"/>
          </rPr>
          <t xml:space="preserve">08-jul-2025
REC-17548
</t>
        </r>
      </text>
    </comment>
    <comment ref="K34" authorId="1" shapeId="0" xr:uid="{E209B4F8-42D8-4BAC-AF4E-CB5DD3D872E5}">
      <text>
        <r>
          <rPr>
            <sz val="11"/>
            <color theme="1"/>
            <rFont val="Calibri"/>
            <family val="2"/>
            <scheme val="minor"/>
          </rPr>
          <t>07-AGO-25
REC-17694</t>
        </r>
      </text>
    </comment>
    <comment ref="L34" authorId="1" shapeId="0" xr:uid="{392C1EA9-475B-4390-BA02-3F77D60C7CF3}">
      <text>
        <r>
          <rPr>
            <sz val="11"/>
            <color theme="1"/>
            <rFont val="Calibri"/>
            <family val="2"/>
            <scheme val="minor"/>
          </rPr>
          <t>10-09-25
REC-17850</t>
        </r>
      </text>
    </comment>
    <comment ref="M34" authorId="1" shapeId="0" xr:uid="{5C0F87FB-38A6-4541-A536-77BAE6494127}">
      <text>
        <r>
          <rPr>
            <sz val="11"/>
            <color theme="1"/>
            <rFont val="Calibri"/>
            <family val="2"/>
            <scheme val="minor"/>
          </rPr>
          <t>04-10-25
REC-17966</t>
        </r>
      </text>
    </comment>
    <comment ref="N34" authorId="1" shapeId="0" xr:uid="{CCF0A1D5-A6C2-4EB9-A192-EF83B9E212C4}">
      <text>
        <r>
          <rPr>
            <sz val="11"/>
            <color theme="1"/>
            <rFont val="Calibri"/>
            <family val="2"/>
            <scheme val="minor"/>
          </rPr>
          <t>04-11-2025
REC-18080</t>
        </r>
      </text>
    </comment>
    <comment ref="O34" authorId="1" shapeId="0" xr:uid="{B64D076C-EC6A-4792-825D-3F758088FBB3}">
      <text>
        <r>
          <rPr>
            <sz val="11"/>
            <color theme="1"/>
            <rFont val="Calibri"/>
            <family val="2"/>
            <scheme val="minor"/>
          </rPr>
          <t>06-12-25
REC-18268</t>
        </r>
      </text>
    </comment>
    <comment ref="P34" authorId="1" shapeId="0" xr:uid="{041820CA-1488-4359-97F7-5CFFC6D3D94A}">
      <text>
        <r>
          <rPr>
            <sz val="11"/>
            <color theme="1"/>
            <rFont val="Calibri"/>
            <family val="2"/>
            <scheme val="minor"/>
          </rPr>
          <t>04-01-26
REC-18389</t>
        </r>
      </text>
    </comment>
    <comment ref="D35" authorId="0" shapeId="0" xr:uid="{814676FF-E264-4005-BD08-200E54293B84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E35" authorId="0" shapeId="0" xr:uid="{F07DCD95-6AC6-40FB-92EF-C59E7A161120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F35" authorId="0" shapeId="0" xr:uid="{6DEAA128-5DF6-440B-9965-4AB32C9F8FAA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G35" authorId="0" shapeId="0" xr:uid="{005DFC27-A2FC-4910-8E78-F7FF247300DA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H35" authorId="1" shapeId="0" xr:uid="{E9DFF214-E1EE-40CB-B42E-93CE277796B8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I35" authorId="1" shapeId="0" xr:uid="{0F3358C9-7E8D-48EA-ABD3-B222987B8E01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J35" authorId="1" shapeId="0" xr:uid="{2CE18723-2CA7-4779-94EA-5B0DEB930669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K35" authorId="1" shapeId="0" xr:uid="{CD12AFD9-671E-446C-8D0C-1A0A297CE3D4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L35" authorId="1" shapeId="0" xr:uid="{91BD5455-0641-48D9-B83B-992AC80C58D2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M35" authorId="1" shapeId="0" xr:uid="{144FED53-476E-4C7D-9888-146D602A8CF4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N35" authorId="1" shapeId="0" xr:uid="{6488C47B-4CAF-4E26-97E0-895B2A89AA06}">
      <text>
        <r>
          <rPr>
            <sz val="11"/>
            <color theme="1"/>
            <rFont val="Calibri"/>
            <family val="2"/>
            <scheme val="minor"/>
          </rPr>
          <t>07-11-25
REC-18091</t>
        </r>
      </text>
    </comment>
    <comment ref="O35" authorId="1" shapeId="0" xr:uid="{0D38B561-ADB7-422E-84A8-A0A915266F09}">
      <text>
        <r>
          <rPr>
            <sz val="11"/>
            <color theme="1"/>
            <rFont val="Calibri"/>
            <family val="2"/>
            <scheme val="minor"/>
          </rPr>
          <t>21-11-25
REC-18175</t>
        </r>
      </text>
    </comment>
    <comment ref="P35" authorId="1" shapeId="0" xr:uid="{AFCEB899-9244-4F49-94E8-EA2B4DEBC1A2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Q35" authorId="1" shapeId="0" xr:uid="{8F401E93-9EA8-4B21-A171-3B77BD6D63B9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R35" authorId="1" shapeId="0" xr:uid="{DBF0D037-2264-429A-B573-7B427AA81555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S35" authorId="1" shapeId="0" xr:uid="{BDF05E41-36CD-4926-89A3-570B12746F1E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T35" authorId="1" shapeId="0" xr:uid="{657FEBC4-A05F-4D2A-A642-144701FF1F9A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U35" authorId="1" shapeId="0" xr:uid="{17AA8379-00A9-440A-AE47-6E8A0842DF7B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V35" authorId="1" shapeId="0" xr:uid="{70292E9D-A5F2-4699-AA8C-ECEB8A4BAAF9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W35" authorId="1" shapeId="0" xr:uid="{2339CEE6-BF1E-46E3-A3B2-E69CF620CBAB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X35" authorId="1" shapeId="0" xr:uid="{A27AC214-B13C-4096-B4A2-18D2A711D53F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Y35" authorId="1" shapeId="0" xr:uid="{DE6F96A9-10C1-4EB4-8B40-04995924C590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Z35" authorId="1" shapeId="0" xr:uid="{9AA929A5-AC50-40CC-AC78-4AFCCBC87805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AA35" authorId="1" shapeId="0" xr:uid="{26B79A17-B6C4-44F6-8E90-363D2B2FB398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D36" authorId="0" shapeId="0" xr:uid="{E966EF3C-C60F-4BE5-A200-5528CD1344EC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E36" authorId="0" shapeId="0" xr:uid="{91F89CF0-45F8-489D-B171-3319690ABBEB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F36" authorId="0" shapeId="0" xr:uid="{62036BE9-E76B-4BE2-B737-C3CE797D828A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G36" authorId="0" shapeId="0" xr:uid="{6BF6AAD4-1B4D-4DF2-BE86-D27DC24349E8}">
      <text>
        <r>
          <rPr>
            <b/>
            <sz val="9"/>
            <color indexed="81"/>
            <rFont val="Tahoma"/>
            <charset val="1"/>
          </rPr>
          <t>04-ABR-2025
REC-17092</t>
        </r>
      </text>
    </comment>
    <comment ref="H36" authorId="1" shapeId="0" xr:uid="{46774B00-43C4-4A18-ABDD-A88029802121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I36" authorId="1" shapeId="0" xr:uid="{E4589DF7-AA5F-47BF-A730-7CA6A4D7EA3D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J36" authorId="1" shapeId="0" xr:uid="{2F75449E-243B-44A4-BD85-232829EC104B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K36" authorId="1" shapeId="0" xr:uid="{E3C5815A-E79C-4102-ACAC-B001ACDC8710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L36" authorId="1" shapeId="0" xr:uid="{FA3AB772-3265-4D35-8F00-A46EA452B5B3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M36" authorId="1" shapeId="0" xr:uid="{0B70FD9A-1E70-453F-B453-9C440B996C7E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N36" authorId="1" shapeId="0" xr:uid="{744D89D8-04D7-4237-A836-9C2244E2770D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O36" authorId="1" shapeId="0" xr:uid="{4B1405E2-93F4-4F74-A712-307A4F89EBD6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P36" authorId="1" shapeId="0" xr:uid="{8A13F46C-9145-4C3E-B9AC-18ED0E01058C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Q36" authorId="1" shapeId="0" xr:uid="{9AFA2A40-C374-49CB-A5A6-A5A485335ECA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R36" authorId="1" shapeId="0" xr:uid="{A16CE0CA-5EA1-44A0-9CD9-63539E7D3D7C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S36" authorId="1" shapeId="0" xr:uid="{E30274EB-5AF0-4CBC-8E63-B8FD0D98BBA1}">
      <text>
        <r>
          <rPr>
            <sz val="11"/>
            <color theme="1"/>
            <rFont val="Calibri"/>
            <family val="2"/>
            <scheme val="minor"/>
          </rPr>
          <t xml:space="preserve">19/01/26
REC-18463 </t>
        </r>
      </text>
    </comment>
    <comment ref="T36" authorId="1" shapeId="0" xr:uid="{2671A61F-4A91-4103-9BBD-D044A7AEE6CB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U36" authorId="1" shapeId="0" xr:uid="{1A3B5B8B-1A7B-48A4-AE24-ADE6FA36EBCA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V36" authorId="1" shapeId="0" xr:uid="{BF5F82C6-2E8D-4F7C-97E6-3E7B78EBD2AE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W36" authorId="1" shapeId="0" xr:uid="{01D72F54-7990-4D86-8889-9C7D228C00B1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X36" authorId="1" shapeId="0" xr:uid="{A6DC44F9-679B-439F-9DC0-FF7727CF8AC7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Y36" authorId="1" shapeId="0" xr:uid="{BA6258C4-5EA5-4B69-9976-B99B7A628812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Z36" authorId="1" shapeId="0" xr:uid="{E9F2AE56-1F7E-4D67-8AD1-693EDAF75D12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AA36" authorId="1" shapeId="0" xr:uid="{DE683A99-C6E5-4EDE-83E0-6A0DE6225A48}">
      <text>
        <r>
          <rPr>
            <sz val="11"/>
            <color theme="1"/>
            <rFont val="Calibri"/>
            <family val="2"/>
            <scheme val="minor"/>
          </rPr>
          <t>21/01/26
REC-18469
SE PAGO HASTA MARZO 2027</t>
        </r>
      </text>
    </comment>
    <comment ref="D37" authorId="0" shapeId="0" xr:uid="{D2E43998-26A6-4BB9-9DFA-8A2EDFF07239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E37" authorId="0" shapeId="0" xr:uid="{25A7559D-437C-4819-BE82-173125128A38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F37" authorId="0" shapeId="0" xr:uid="{A68F300F-F26E-4CA3-AB2B-28D35929E935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G37" authorId="1" shapeId="0" xr:uid="{01A6421F-66DC-438F-8020-DC6BFBBB3EB3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H37" authorId="1" shapeId="0" xr:uid="{476BF86B-3CF5-4FEB-B5EB-D16CD8D4E6CA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I37" authorId="1" shapeId="0" xr:uid="{DE9E0AB8-E14E-4FC2-B68C-EA603A3BE1EF}">
      <text>
        <r>
          <rPr>
            <sz val="11"/>
            <color theme="1"/>
            <rFont val="Calibri"/>
            <family val="2"/>
            <scheme val="minor"/>
          </rPr>
          <t>11-JUL-25
REC-17557</t>
        </r>
      </text>
    </comment>
    <comment ref="J37" authorId="1" shapeId="0" xr:uid="{0CAA453B-4DB4-4346-87F6-85AA84BAD3E4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K37" authorId="1" shapeId="0" xr:uid="{9D2170DC-0BCE-448A-9E39-511DD5A4935F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L37" authorId="1" shapeId="0" xr:uid="{6FD9D924-81DB-415B-B441-E89EB2E53406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M37" authorId="1" shapeId="0" xr:uid="{92AB0EC2-CE94-4344-AF74-C46AA933408F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N37" authorId="1" shapeId="0" xr:uid="{4118CE1A-9DB3-4E7A-876F-3F4796A82210}">
      <text>
        <r>
          <rPr>
            <sz val="11"/>
            <color theme="1"/>
            <rFont val="Calibri"/>
            <family val="2"/>
            <scheme val="minor"/>
          </rPr>
          <t>19/01/26
REC-18459</t>
        </r>
      </text>
    </comment>
    <comment ref="O37" authorId="1" shapeId="0" xr:uid="{F4FB5EE5-45DB-4C8A-B8EE-C23B3FFDB81D}">
      <text>
        <r>
          <rPr>
            <sz val="11"/>
            <color theme="1"/>
            <rFont val="Calibri"/>
            <family val="2"/>
            <scheme val="minor"/>
          </rPr>
          <t>19/01/26
REC-18459</t>
        </r>
      </text>
    </comment>
    <comment ref="D38" authorId="0" shapeId="0" xr:uid="{853909CE-AF07-47FC-97E7-746C7E59708F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E38" authorId="0" shapeId="0" xr:uid="{4436C1BB-1420-43B0-B1FD-3C791AA4FCDB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F38" authorId="0" shapeId="0" xr:uid="{2A5F41D6-4550-4C77-B214-D9B86DD99CD0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G38" authorId="0" shapeId="0" xr:uid="{A52308B2-9C12-4F5B-9886-608AEEE88374}">
      <text>
        <r>
          <rPr>
            <b/>
            <sz val="9"/>
            <color indexed="81"/>
            <rFont val="Tahoma"/>
            <charset val="1"/>
          </rPr>
          <t>11-ABR-2025
REC-17147</t>
        </r>
      </text>
    </comment>
    <comment ref="H38" authorId="1" shapeId="0" xr:uid="{D3EA0BF8-1E19-4CE4-A449-4F324EF6E2BC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I38" authorId="1" shapeId="0" xr:uid="{23E231DA-A4FA-41DA-BDBE-203070B5C1AA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J38" authorId="1" shapeId="0" xr:uid="{A52029C2-138D-4269-BF92-B64C06E8DC7C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K38" authorId="1" shapeId="0" xr:uid="{5E52C8B1-989C-4C0D-B353-05BFC169CA3C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L38" authorId="1" shapeId="0" xr:uid="{98472C49-915A-4F01-9BEF-F8714A76F087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M38" authorId="1" shapeId="0" xr:uid="{92E1DE5C-0415-4C62-93A2-6269C3FBEC34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N38" authorId="1" shapeId="0" xr:uid="{AACDECCB-40EB-454D-B48F-326805728A31}">
      <text>
        <r>
          <rPr>
            <sz val="11"/>
            <color theme="1"/>
            <rFont val="Calibri"/>
            <family val="2"/>
            <scheme val="minor"/>
          </rPr>
          <t>28/01/26
REC-18491</t>
        </r>
      </text>
    </comment>
    <comment ref="O38" authorId="1" shapeId="0" xr:uid="{C92E7631-A7F1-4FE4-840A-F28C6215D636}">
      <text>
        <r>
          <rPr>
            <sz val="11"/>
            <color theme="1"/>
            <rFont val="Calibri"/>
            <family val="2"/>
            <scheme val="minor"/>
          </rPr>
          <t>28/01/26
REC-18491</t>
        </r>
      </text>
    </comment>
    <comment ref="P38" authorId="1" shapeId="0" xr:uid="{7FB4597D-3C94-40F9-A8F3-B0D5EC6221CE}">
      <text>
        <r>
          <rPr>
            <sz val="11"/>
            <color theme="1"/>
            <rFont val="Calibri"/>
            <family val="2"/>
            <scheme val="minor"/>
          </rPr>
          <t>28/01/26
REC-18491</t>
        </r>
      </text>
    </comment>
    <comment ref="E39" authorId="0" shapeId="0" xr:uid="{32E2AC86-E419-4626-93D6-9892480908A9}">
      <text>
        <r>
          <rPr>
            <b/>
            <sz val="9"/>
            <color indexed="81"/>
            <rFont val="Tahoma"/>
            <family val="2"/>
          </rPr>
          <t>19-FEB-2025
REC-16777</t>
        </r>
      </text>
    </comment>
    <comment ref="F39" authorId="0" shapeId="0" xr:uid="{081A036F-00CE-416E-9B43-DB4CA711431C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G39" authorId="0" shapeId="0" xr:uid="{14757C3F-5E38-4249-914A-0DD0FE715F10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H39" authorId="1" shapeId="0" xr:uid="{89598D8B-D723-4EEE-917B-23C4A3E893F1}">
      <text>
        <r>
          <rPr>
            <sz val="11"/>
            <color theme="1"/>
            <rFont val="Calibri"/>
            <family val="2"/>
            <scheme val="minor"/>
          </rPr>
          <t>16-JUL-25
REC-17618</t>
        </r>
      </text>
    </comment>
    <comment ref="I39" authorId="1" shapeId="0" xr:uid="{78C5DB53-A61D-4C23-889D-826FC375D44C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J39" authorId="1" shapeId="0" xr:uid="{762F02FC-952B-44A4-848C-B204C04C6A3F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K39" authorId="1" shapeId="0" xr:uid="{A84ED5A8-9F87-4E74-9549-D82EB5117261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D40" authorId="0" shapeId="0" xr:uid="{93BA1210-E045-472C-97C5-ADD1FC9433E2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E40" authorId="0" shapeId="0" xr:uid="{C2EAD4BF-13A4-47F4-963C-9A3D5BCC25F6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F40" authorId="0" shapeId="0" xr:uid="{26D9243D-F841-4098-B4C0-CA4C99331E89}">
      <text>
        <r>
          <rPr>
            <b/>
            <sz val="9"/>
            <color indexed="81"/>
            <rFont val="Tahoma"/>
            <charset val="1"/>
          </rPr>
          <t>22-MAR-2025
REC-17004</t>
        </r>
      </text>
    </comment>
    <comment ref="G40" authorId="0" shapeId="0" xr:uid="{6E368D2F-E37C-4A0F-B372-2C58000D9C66}">
      <text>
        <r>
          <rPr>
            <b/>
            <sz val="9"/>
            <color indexed="81"/>
            <rFont val="Tahoma"/>
            <charset val="1"/>
          </rPr>
          <t>25-ABR-2025
REC-17186</t>
        </r>
      </text>
    </comment>
    <comment ref="H40" authorId="0" shapeId="0" xr:uid="{12996595-9032-4885-8170-01E5D51A11F9}">
      <text>
        <r>
          <rPr>
            <b/>
            <sz val="9"/>
            <color indexed="81"/>
            <rFont val="Tahoma"/>
            <family val="2"/>
          </rPr>
          <t>24-MAY-2025
REC-17342</t>
        </r>
      </text>
    </comment>
    <comment ref="I40" authorId="1" shapeId="0" xr:uid="{C74D3917-C3AE-4E60-A60B-61301942978D}">
      <text>
        <r>
          <rPr>
            <sz val="11"/>
            <color theme="1"/>
            <rFont val="Calibri"/>
            <family val="2"/>
            <scheme val="minor"/>
          </rPr>
          <t>28-JUN-25
REC-17483</t>
        </r>
      </text>
    </comment>
    <comment ref="J40" authorId="1" shapeId="0" xr:uid="{88DF7636-804E-4A2E-B4D9-95E26348013C}">
      <text>
        <r>
          <rPr>
            <sz val="11"/>
            <color theme="1"/>
            <rFont val="Calibri"/>
            <family val="2"/>
            <scheme val="minor"/>
          </rPr>
          <t>06-AGO-25
REC-17688</t>
        </r>
      </text>
    </comment>
    <comment ref="K40" authorId="1" shapeId="0" xr:uid="{E067DA9E-1E93-421F-836E-EBE335B09DCC}">
      <text>
        <r>
          <rPr>
            <sz val="11"/>
            <color theme="1"/>
            <rFont val="Calibri"/>
            <family val="2"/>
            <scheme val="minor"/>
          </rPr>
          <t>10-09-25
REC-17852</t>
        </r>
      </text>
    </comment>
    <comment ref="L40" authorId="1" shapeId="0" xr:uid="{4B14E11F-C18C-4132-9F72-3CBEAF9EEEF0}">
      <text>
        <r>
          <rPr>
            <sz val="11"/>
            <color theme="1"/>
            <rFont val="Calibri"/>
            <family val="2"/>
            <scheme val="minor"/>
          </rPr>
          <t>10/10/25
REC-17987</t>
        </r>
      </text>
    </comment>
    <comment ref="M40" authorId="1" shapeId="0" xr:uid="{CCEC466D-2E9C-43FD-861C-F10B413EF72B}">
      <text>
        <r>
          <rPr>
            <sz val="11"/>
            <color theme="1"/>
            <rFont val="Calibri"/>
            <family val="2"/>
            <scheme val="minor"/>
          </rPr>
          <t>25-10-25
REC-18044</t>
        </r>
      </text>
    </comment>
    <comment ref="N40" authorId="1" shapeId="0" xr:uid="{924B2327-932E-45DA-A6E5-00AF0481BC26}">
      <text>
        <r>
          <rPr>
            <sz val="11"/>
            <color theme="1"/>
            <rFont val="Calibri"/>
            <family val="2"/>
            <scheme val="minor"/>
          </rPr>
          <t>24-11-25
REC-18183</t>
        </r>
      </text>
    </comment>
    <comment ref="O40" authorId="1" shapeId="0" xr:uid="{3A2ECCA8-DFE5-4945-A204-CE2F45E82B46}">
      <text>
        <r>
          <rPr>
            <sz val="11"/>
            <color theme="1"/>
            <rFont val="Calibri"/>
            <family val="2"/>
            <scheme val="minor"/>
          </rPr>
          <t>26-12-25
REC-18331</t>
        </r>
      </text>
    </comment>
    <comment ref="D41" authorId="0" shapeId="0" xr:uid="{166FBDD6-81B8-4EFA-AA84-321ED0EFB2F2}">
      <text>
        <r>
          <rPr>
            <b/>
            <sz val="9"/>
            <color indexed="81"/>
            <rFont val="Tahoma"/>
            <family val="2"/>
          </rPr>
          <t>27-FEB-25
REC-16811</t>
        </r>
      </text>
    </comment>
    <comment ref="E41" authorId="0" shapeId="0" xr:uid="{957961EE-6505-468C-AAFC-84550E944EE1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F41" authorId="0" shapeId="0" xr:uid="{CEAA77C6-58D9-4E1C-B909-41A778082EE3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G41" authorId="0" shapeId="0" xr:uid="{29F21BA0-F5AD-4DB5-9FF3-610E008A1ED5}">
      <text>
        <r>
          <rPr>
            <b/>
            <sz val="9"/>
            <color indexed="81"/>
            <rFont val="Tahoma"/>
            <charset val="1"/>
          </rPr>
          <t>14-ABR-2025
REC-17146</t>
        </r>
      </text>
    </comment>
    <comment ref="H41" authorId="1" shapeId="0" xr:uid="{CC868A08-690A-42CB-BC0C-33461FA70593}">
      <text>
        <r>
          <rPr>
            <sz val="11"/>
            <color theme="1"/>
            <rFont val="Calibri"/>
            <family val="2"/>
            <scheme val="minor"/>
          </rPr>
          <t>30-JUN-25
REC-17499</t>
        </r>
      </text>
    </comment>
    <comment ref="I41" authorId="1" shapeId="0" xr:uid="{56EE3B49-1469-4376-A7C5-D2E76CABE051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J41" authorId="1" shapeId="0" xr:uid="{CC89DFA0-A6C9-427B-A4AB-DFD99157A8D3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K41" authorId="1" shapeId="0" xr:uid="{5C4BB768-CD82-4B9B-BD28-B37E981C18AA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L41" authorId="1" shapeId="0" xr:uid="{21270497-24D2-40A8-BCE4-392EC89B6760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M41" authorId="1" shapeId="0" xr:uid="{16B0C9DD-72BB-44B2-B792-9B9E489598FD}">
      <text>
        <r>
          <rPr>
            <sz val="11"/>
            <color theme="1"/>
            <rFont val="Calibri"/>
            <family val="2"/>
            <scheme val="minor"/>
          </rPr>
          <t>27-11-25
REC-18192</t>
        </r>
      </text>
    </comment>
    <comment ref="N41" authorId="1" shapeId="0" xr:uid="{F8EC0B85-00BB-48A4-B739-30AC453EFC03}">
      <text>
        <r>
          <rPr>
            <sz val="11"/>
            <color theme="1"/>
            <rFont val="Calibri"/>
            <family val="2"/>
            <scheme val="minor"/>
          </rPr>
          <t>15/12/25
REC-18294</t>
        </r>
      </text>
    </comment>
    <comment ref="F43" authorId="0" shapeId="0" xr:uid="{059740D6-0249-4A50-99E6-B05E1CB3EF4B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G43" authorId="0" shapeId="0" xr:uid="{B045F3ED-A032-48A0-8FC4-92F4AD6C656D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H43" authorId="1" shapeId="0" xr:uid="{89DDAE68-3BFD-47BA-8231-3F8C1042A45A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I43" authorId="1" shapeId="0" xr:uid="{112B83EC-0B7C-4239-A92B-4B738CF439B9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J43" authorId="1" shapeId="0" xr:uid="{D5C66B89-D013-463C-A986-C04D932AEEF3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K43" authorId="1" shapeId="0" xr:uid="{F53ABEF6-5924-4726-8C78-3AAC3DD787CF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L43" authorId="1" shapeId="0" xr:uid="{76CEA7B7-A6CD-4260-A741-96E594FB54DD}">
      <text>
        <r>
          <rPr>
            <sz val="11"/>
            <color theme="1"/>
            <rFont val="Calibri"/>
            <family val="2"/>
            <scheme val="minor"/>
          </rPr>
          <t>15-09-25
REC-17893</t>
        </r>
      </text>
    </comment>
    <comment ref="M43" authorId="1" shapeId="0" xr:uid="{89EA4134-D86C-4876-9BAE-0B963209ABD8}">
      <text>
        <r>
          <rPr>
            <sz val="11"/>
            <color theme="1"/>
            <rFont val="Calibri"/>
            <family val="2"/>
            <scheme val="minor"/>
          </rPr>
          <t>15/10/25
REC-18009</t>
        </r>
      </text>
    </comment>
    <comment ref="N43" authorId="1" shapeId="0" xr:uid="{93AC1F96-032F-4FE0-B03C-9B20F1F072CE}">
      <text>
        <r>
          <rPr>
            <sz val="11"/>
            <color theme="1"/>
            <rFont val="Calibri"/>
            <family val="2"/>
            <scheme val="minor"/>
          </rPr>
          <t>27-11-25
REC-18194</t>
        </r>
      </text>
    </comment>
    <comment ref="O43" authorId="1" shapeId="0" xr:uid="{33407752-323D-44BB-853C-37799ED944E1}">
      <text>
        <r>
          <rPr>
            <sz val="11"/>
            <color theme="1"/>
            <rFont val="Calibri"/>
            <family val="2"/>
            <scheme val="minor"/>
          </rPr>
          <t>15/12/25
REC-18292</t>
        </r>
      </text>
    </comment>
    <comment ref="P43" authorId="1" shapeId="0" xr:uid="{65862C98-870F-4843-9B53-C473E6393495}">
      <text>
        <r>
          <rPr>
            <sz val="11"/>
            <color theme="1"/>
            <rFont val="Calibri"/>
            <family val="2"/>
            <scheme val="minor"/>
          </rPr>
          <t>15/01/26
REC-18434</t>
        </r>
      </text>
    </comment>
    <comment ref="D44" authorId="0" shapeId="0" xr:uid="{DF430A18-0BD3-4A71-9A85-0BD86A951C97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E44" authorId="0" shapeId="0" xr:uid="{4D8BE73F-A049-41D1-A222-1461853D729D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F44" authorId="0" shapeId="0" xr:uid="{4F40DE78-2C3A-476A-B5DA-50C6E922B234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G44" authorId="0" shapeId="0" xr:uid="{6EDD406A-92E4-43F3-B374-075491D42E83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H44" authorId="0" shapeId="0" xr:uid="{8EF41E17-048F-4885-92BD-204A65B4F675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I44" authorId="1" shapeId="0" xr:uid="{17761ED3-B84D-487B-A8B2-8E9C00C406DF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J44" authorId="1" shapeId="0" xr:uid="{55471A5A-BD86-41F3-8EDD-59815E782531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K44" authorId="1" shapeId="0" xr:uid="{0CB6FB4E-9C42-4039-90E6-075DBED2D39F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L44" authorId="1" shapeId="0" xr:uid="{A610F399-9853-4DA8-B80D-1B392E25238E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M44" authorId="1" shapeId="0" xr:uid="{80A015BE-25F4-4EF9-90E5-C872C96AFB13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N44" authorId="1" shapeId="0" xr:uid="{9395B2CE-62D8-4EEF-9A78-B985AF59C76B}">
      <text>
        <r>
          <rPr>
            <sz val="11"/>
            <color theme="1"/>
            <rFont val="Calibri"/>
            <family val="2"/>
            <scheme val="minor"/>
          </rPr>
          <t>29-11-25
REC-18208</t>
        </r>
      </text>
    </comment>
    <comment ref="D45" authorId="0" shapeId="0" xr:uid="{05A612D5-16C5-406B-B4D9-D79079CD00E0}">
      <text>
        <r>
          <rPr>
            <b/>
            <sz val="9"/>
            <color indexed="81"/>
            <rFont val="Tahoma"/>
            <family val="2"/>
          </rPr>
          <t>22-FEB-2025
REC-16786</t>
        </r>
      </text>
    </comment>
    <comment ref="E45" authorId="0" shapeId="0" xr:uid="{0E1BA20F-1219-438B-8F05-EF6946251F63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F45" authorId="0" shapeId="0" xr:uid="{56E03CE1-CBA8-45C3-9A82-E0C5AE5C7CCE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G45" authorId="0" shapeId="0" xr:uid="{00C90EB1-1154-4AFE-8A3C-BD8329EBEB43}">
      <text>
        <r>
          <rPr>
            <b/>
            <sz val="9"/>
            <color indexed="81"/>
            <rFont val="Tahoma"/>
            <family val="2"/>
          </rPr>
          <t>22-MAY-2025
REC-17332</t>
        </r>
      </text>
    </comment>
    <comment ref="H45" authorId="0" shapeId="0" xr:uid="{9469AEA4-23B0-4D53-B782-1F4B0D58EF6D}">
      <text>
        <r>
          <rPr>
            <sz val="11"/>
            <color theme="1"/>
            <rFont val="Calibri"/>
            <family val="2"/>
            <scheme val="minor"/>
          </rPr>
          <t xml:space="preserve">22-FEB-2025
REC-16786  5.00
30-11-25
REC-18217  15.00
</t>
        </r>
      </text>
    </comment>
    <comment ref="I45" authorId="1" shapeId="0" xr:uid="{199CCBF8-083A-439C-A6C5-1AEB8DC4DDBD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J45" authorId="1" shapeId="0" xr:uid="{F23C691F-A19F-4F69-82A4-ECCE35C7DFC7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K45" authorId="1" shapeId="0" xr:uid="{CCE97467-A013-45BE-99F2-040A85AD0786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D46" authorId="0" shapeId="0" xr:uid="{541F9E4A-C53C-48ED-87C1-49BBDB1628FA}">
      <text>
        <r>
          <rPr>
            <b/>
            <sz val="9"/>
            <color indexed="81"/>
            <rFont val="Tahoma"/>
            <charset val="1"/>
          </rPr>
          <t>13-MAR-25
REC-16924</t>
        </r>
      </text>
    </comment>
    <comment ref="E46" authorId="0" shapeId="0" xr:uid="{15698577-0BC0-44FA-A4D2-E6D5F6BA396E}">
      <text>
        <r>
          <rPr>
            <b/>
            <sz val="9"/>
            <color indexed="81"/>
            <rFont val="Tahoma"/>
            <charset val="1"/>
          </rPr>
          <t>22-ABR-2025
REC-17166</t>
        </r>
      </text>
    </comment>
    <comment ref="F46" authorId="0" shapeId="0" xr:uid="{718F0D36-FBCE-46A8-9DC1-E54563541877}">
      <text>
        <r>
          <rPr>
            <b/>
            <sz val="9"/>
            <color indexed="81"/>
            <rFont val="Tahoma"/>
            <family val="2"/>
          </rPr>
          <t>15-MAY-2025
REC-17309</t>
        </r>
      </text>
    </comment>
    <comment ref="G46" authorId="1" shapeId="0" xr:uid="{99ECFACA-6AB3-4468-8D00-B550DF5B2B55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H46" authorId="1" shapeId="0" xr:uid="{804B5BD6-D2F6-45EB-8029-C339DA75801A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I46" authorId="1" shapeId="0" xr:uid="{55CCDD9F-D588-4685-80BE-C52AA72925B9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J46" authorId="1" shapeId="0" xr:uid="{58D6111D-C22A-45E0-AC84-E6CB41EC9A0F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D47" authorId="0" shapeId="0" xr:uid="{D9333E7F-1955-46E8-B5C7-037C2EFB18D6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E47" authorId="0" shapeId="0" xr:uid="{6DC58228-DC6D-4041-8C55-82E0502081EF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F47" authorId="0" shapeId="0" xr:uid="{FDC057B1-187F-4A54-81DA-3BE5D057D89C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7" authorId="0" shapeId="0" xr:uid="{F1488C99-B9D5-476F-BDB8-5F712F7A049E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47" authorId="1" shapeId="0" xr:uid="{6C9640AF-6930-4D56-AE22-FDC563D112DF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I47" authorId="1" shapeId="0" xr:uid="{E8A564C8-DF32-4737-AB7E-C9EA2EE4972A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J47" authorId="1" shapeId="0" xr:uid="{F73003DF-E5F7-44CB-8866-BB03A7A72E1D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K47" authorId="1" shapeId="0" xr:uid="{53467CEF-9C47-4984-99F2-99E4DDFFC8A2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L47" authorId="1" shapeId="0" xr:uid="{F968F4DF-60D4-46A0-9C92-9F19C021A4D3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M47" authorId="1" shapeId="0" xr:uid="{6B52AFE2-684C-4FE8-89DD-F29341A0F59B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N47" authorId="1" shapeId="0" xr:uid="{EF40FF20-075D-49CF-A0F1-A6E89EC82314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D48" authorId="0" shapeId="0" xr:uid="{161D5061-3048-476D-B912-085F96F3A956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E48" authorId="0" shapeId="0" xr:uid="{C0ED6550-C268-4846-9E87-938B051CDE12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F48" authorId="0" shapeId="0" xr:uid="{29495C1F-B6D5-4DDE-A713-13D3FA693627}">
      <text>
        <r>
          <rPr>
            <b/>
            <sz val="9"/>
            <color indexed="81"/>
            <rFont val="Tahoma"/>
            <family val="2"/>
          </rPr>
          <t>04-MAR-2025
REC-16844</t>
        </r>
      </text>
    </comment>
    <comment ref="G48" authorId="0" shapeId="0" xr:uid="{1BDE78BC-F03F-438D-88A1-369F218AA3D1}">
      <text>
        <r>
          <rPr>
            <b/>
            <sz val="9"/>
            <color indexed="81"/>
            <rFont val="Tahoma"/>
            <charset val="1"/>
          </rPr>
          <t>23-MAR-2025
REC-17006</t>
        </r>
      </text>
    </comment>
    <comment ref="H48" authorId="0" shapeId="0" xr:uid="{6A97CF10-0191-4C42-8308-C93F7A7A1BF7}">
      <text>
        <r>
          <rPr>
            <b/>
            <sz val="9"/>
            <color indexed="81"/>
            <rFont val="Tahoma"/>
            <charset val="1"/>
          </rPr>
          <t>23-ABR-2025
REC-17172</t>
        </r>
      </text>
    </comment>
    <comment ref="I48" authorId="0" shapeId="0" xr:uid="{14D9B129-E136-4D49-BC13-F0F9DC66187E}">
      <text>
        <r>
          <rPr>
            <b/>
            <sz val="9"/>
            <color indexed="81"/>
            <rFont val="Tahoma"/>
            <family val="2"/>
          </rPr>
          <t>22-MAY-2025
REC-17331</t>
        </r>
      </text>
    </comment>
    <comment ref="J48" authorId="0" shapeId="0" xr:uid="{B30E8CE0-A284-4B32-8980-8F2E27DB685E}">
      <text>
        <r>
          <rPr>
            <b/>
            <sz val="9"/>
            <color indexed="81"/>
            <rFont val="Tahoma"/>
            <charset val="1"/>
          </rPr>
          <t>04-06-2025
REC-17396</t>
        </r>
      </text>
    </comment>
    <comment ref="K48" authorId="1" shapeId="0" xr:uid="{CB551087-AA80-40CE-9B3F-10FDE6753383}">
      <text>
        <r>
          <rPr>
            <sz val="11"/>
            <color theme="1"/>
            <rFont val="Calibri"/>
            <family val="2"/>
            <scheme val="minor"/>
          </rPr>
          <t>01-JUL-25
REC-17505</t>
        </r>
      </text>
    </comment>
    <comment ref="L48" authorId="1" shapeId="0" xr:uid="{F92D625D-6AF5-453C-8C24-5BBF7D1570D5}">
      <text>
        <r>
          <rPr>
            <sz val="11"/>
            <color theme="1"/>
            <rFont val="Calibri"/>
            <family val="2"/>
            <scheme val="minor"/>
          </rPr>
          <t>23/JUL/25
REC-17605</t>
        </r>
      </text>
    </comment>
    <comment ref="M48" authorId="1" shapeId="0" xr:uid="{DF5373C6-F650-4525-9406-CE2DF24FFA72}">
      <text>
        <r>
          <rPr>
            <sz val="11"/>
            <color theme="1"/>
            <rFont val="Calibri"/>
            <family val="2"/>
            <scheme val="minor"/>
          </rPr>
          <t>19/08/25
REC-17762</t>
        </r>
      </text>
    </comment>
    <comment ref="N48" authorId="1" shapeId="0" xr:uid="{B6F5B9B9-D767-4AD2-90AF-2070BD5932CC}">
      <text>
        <r>
          <rPr>
            <sz val="11"/>
            <color theme="1"/>
            <rFont val="Calibri"/>
            <family val="2"/>
            <scheme val="minor"/>
          </rPr>
          <t>22-09-25
REC-17915</t>
        </r>
      </text>
    </comment>
    <comment ref="O48" authorId="1" shapeId="0" xr:uid="{22890612-93B5-462D-B522-AA963383224C}">
      <text>
        <r>
          <rPr>
            <sz val="11"/>
            <color theme="1"/>
            <rFont val="Calibri"/>
            <family val="2"/>
            <scheme val="minor"/>
          </rPr>
          <t xml:space="preserve">04-11-25
REC-15082
</t>
        </r>
      </text>
    </comment>
    <comment ref="P48" authorId="1" shapeId="0" xr:uid="{539911A9-8EE7-4E39-96EA-2AFC80ED7682}">
      <text>
        <r>
          <rPr>
            <sz val="11"/>
            <color theme="1"/>
            <rFont val="Calibri"/>
            <family val="2"/>
            <scheme val="minor"/>
          </rPr>
          <t>13/12/25
REC-18284</t>
        </r>
      </text>
    </comment>
    <comment ref="Q48" authorId="1" shapeId="0" xr:uid="{D020D1E4-82E4-4C79-A680-B2F8F752D58D}">
      <text>
        <r>
          <rPr>
            <sz val="11"/>
            <color theme="1"/>
            <rFont val="Calibri"/>
            <family val="2"/>
            <scheme val="minor"/>
          </rPr>
          <t>14/01/26
REC-18425</t>
        </r>
      </text>
    </comment>
    <comment ref="D50" authorId="0" shapeId="0" xr:uid="{0A60AAA0-BECC-4C28-A474-2AB61B986B40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E50" authorId="0" shapeId="0" xr:uid="{C11B4590-B37D-4E86-9BE3-43A6DC4A3B1E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F50" authorId="0" shapeId="0" xr:uid="{86DBAB37-14AE-4EE4-923F-966F4BD2BB02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G50" authorId="0" shapeId="0" xr:uid="{5CD20E3A-AA70-4621-8D6B-D55ECEE89521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H50" authorId="0" shapeId="0" xr:uid="{026986AB-5B57-4E4A-B77A-1A3D03581FE3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I50" authorId="0" shapeId="0" xr:uid="{92BFF716-47D5-48D9-AC6D-88BC1C76BCE1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J50" authorId="1" shapeId="0" xr:uid="{C380F291-326F-4ED4-A8C3-91ACF02AFF29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K50" authorId="1" shapeId="0" xr:uid="{C05C4B85-8A10-457B-BDDA-6F6C8C96D423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L50" authorId="1" shapeId="0" xr:uid="{459476CF-AC20-47C4-9FC8-9A19520B67CD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M50" authorId="1" shapeId="0" xr:uid="{A3796F0A-0171-4ED8-8528-18DE3437EED1}">
      <text>
        <r>
          <rPr>
            <sz val="11"/>
            <color theme="1"/>
            <rFont val="Calibri"/>
            <family val="2"/>
            <scheme val="minor"/>
          </rPr>
          <t>09-10-25
REC-17984</t>
        </r>
      </text>
    </comment>
    <comment ref="N50" authorId="1" shapeId="0" xr:uid="{95D25A9D-440B-4F8C-A3B2-D2CC7C0115C8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O50" authorId="1" shapeId="0" xr:uid="{8D077DEB-6908-4D58-9F3B-897784E22443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P50" authorId="1" shapeId="0" xr:uid="{CE59D1D3-A049-4435-8B54-9FD064E93A8E}">
      <text>
        <r>
          <rPr>
            <sz val="11"/>
            <color theme="1"/>
            <rFont val="Calibri"/>
            <family val="2"/>
            <scheme val="minor"/>
          </rPr>
          <t>23/01/26
REC-18478</t>
        </r>
      </text>
    </comment>
    <comment ref="Q50" authorId="1" shapeId="0" xr:uid="{5BAA7C13-658A-4BDB-8F18-E362C898678D}">
      <text>
        <r>
          <rPr>
            <sz val="11"/>
            <color theme="1"/>
            <rFont val="Calibri"/>
            <family val="2"/>
            <scheme val="minor"/>
          </rPr>
          <t>23/01/26
REC-18478</t>
        </r>
      </text>
    </comment>
    <comment ref="R50" authorId="1" shapeId="0" xr:uid="{B6C4D82D-B999-4AA9-9656-2DD47A5CDB68}">
      <text>
        <r>
          <rPr>
            <sz val="11"/>
            <color theme="1"/>
            <rFont val="Calibri"/>
            <family val="2"/>
            <scheme val="minor"/>
          </rPr>
          <t>23/01/26
REC-18478</t>
        </r>
      </text>
    </comment>
    <comment ref="D51" authorId="0" shapeId="0" xr:uid="{FE436EB9-0CCB-4C1A-B4D5-BE26CC4257EB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E51" authorId="0" shapeId="0" xr:uid="{697D197E-57F0-4B01-AAA7-B62F88F4B4FC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F51" authorId="0" shapeId="0" xr:uid="{CB43A14C-BA79-413B-AA92-57153DE4877E}">
      <text>
        <r>
          <rPr>
            <b/>
            <sz val="9"/>
            <color indexed="81"/>
            <rFont val="Tahoma"/>
            <charset val="1"/>
          </rPr>
          <t>01-ABR-2025
REC-17066</t>
        </r>
      </text>
    </comment>
    <comment ref="G51" authorId="0" shapeId="0" xr:uid="{62E342C8-933E-4CC8-B4BA-731D418664D8}">
      <text>
        <r>
          <rPr>
            <b/>
            <sz val="9"/>
            <color indexed="81"/>
            <rFont val="Tahoma"/>
            <charset val="1"/>
          </rPr>
          <t>05-MAY-2025
REC-17254</t>
        </r>
      </text>
    </comment>
    <comment ref="H51" authorId="0" shapeId="0" xr:uid="{22B712DC-2DB0-436D-86A6-D83A1F79C588}">
      <text>
        <r>
          <rPr>
            <b/>
            <sz val="9"/>
            <color indexed="81"/>
            <rFont val="Tahoma"/>
            <family val="2"/>
          </rPr>
          <t>05-jun-2025
REC-17403</t>
        </r>
      </text>
    </comment>
    <comment ref="I51" authorId="1" shapeId="0" xr:uid="{54E45096-6897-4FD1-BB06-4EFA0DA8AEAD}">
      <text>
        <r>
          <rPr>
            <sz val="11"/>
            <color theme="1"/>
            <rFont val="Calibri"/>
            <family val="2"/>
            <scheme val="minor"/>
          </rPr>
          <t>05-JUL-25
REC-17534</t>
        </r>
      </text>
    </comment>
    <comment ref="J51" authorId="1" shapeId="0" xr:uid="{B3CB6FDB-F0CA-4CE6-A487-A5B1BF10ADB5}">
      <text>
        <r>
          <rPr>
            <sz val="11"/>
            <color theme="1"/>
            <rFont val="Calibri"/>
            <family val="2"/>
            <scheme val="minor"/>
          </rPr>
          <t>05-AGO-25
REC-17681</t>
        </r>
      </text>
    </comment>
    <comment ref="K51" authorId="1" shapeId="0" xr:uid="{2B73ED4D-F741-4C6F-8DBA-B85322696A87}">
      <text>
        <r>
          <rPr>
            <sz val="11"/>
            <color theme="1"/>
            <rFont val="Calibri"/>
            <family val="2"/>
            <scheme val="minor"/>
          </rPr>
          <t>06-09-25
REC-17831</t>
        </r>
      </text>
    </comment>
    <comment ref="L51" authorId="1" shapeId="0" xr:uid="{7639BF22-6444-4C27-B663-497403248C94}">
      <text>
        <r>
          <rPr>
            <sz val="11"/>
            <color theme="1"/>
            <rFont val="Calibri"/>
            <family val="2"/>
            <scheme val="minor"/>
          </rPr>
          <t>05-10-25
REC-17976</t>
        </r>
      </text>
    </comment>
    <comment ref="M51" authorId="1" shapeId="0" xr:uid="{5414A80D-9FC9-4D23-B610-0AA47C783718}">
      <text>
        <r>
          <rPr>
            <sz val="11"/>
            <color theme="1"/>
            <rFont val="Calibri"/>
            <family val="2"/>
            <scheme val="minor"/>
          </rPr>
          <t>05-11-25
REC-18083</t>
        </r>
      </text>
    </comment>
    <comment ref="N51" authorId="1" shapeId="0" xr:uid="{EDF4782A-CFDF-41BA-84AF-232A68036CB8}">
      <text>
        <r>
          <rPr>
            <sz val="11"/>
            <color theme="1"/>
            <rFont val="Calibri"/>
            <family val="2"/>
            <scheme val="minor"/>
          </rPr>
          <t>05-12-25
REC-18258</t>
        </r>
      </text>
    </comment>
    <comment ref="O51" authorId="1" shapeId="0" xr:uid="{F345EDB9-D5B2-4F36-A3E7-9ECD1E8BA642}">
      <text>
        <r>
          <rPr>
            <sz val="11"/>
            <color theme="1"/>
            <rFont val="Calibri"/>
            <family val="2"/>
            <scheme val="minor"/>
          </rPr>
          <t>05-01-26
REC-18396</t>
        </r>
      </text>
    </comment>
    <comment ref="E52" authorId="0" shapeId="0" xr:uid="{84C8DCE1-5335-464D-9024-B9E380786889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2" authorId="0" shapeId="0" xr:uid="{1B8CC31E-6EB7-461F-A982-4F2BACC5A7A9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53" authorId="0" shapeId="0" xr:uid="{9AA4FDDB-22D5-412B-92DD-79FF58A4690A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53" authorId="0" shapeId="0" xr:uid="{D724ACE2-54C0-4A98-9132-9CAA052045F0}">
      <text>
        <r>
          <rPr>
            <b/>
            <sz val="9"/>
            <color indexed="81"/>
            <rFont val="Tahoma"/>
            <charset val="1"/>
          </rPr>
          <t>03-ABR-2025
REC-17083</t>
        </r>
      </text>
    </comment>
    <comment ref="G53" authorId="0" shapeId="0" xr:uid="{8728FA55-71EA-4F99-9D20-75AEC7B0A90F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H53" authorId="1" shapeId="0" xr:uid="{20FCDFD2-66CC-49AC-9F4F-4BC70131CDD7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I53" authorId="1" shapeId="0" xr:uid="{EDE2517A-5E24-4653-AE47-F8312F2F7264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J53" authorId="1" shapeId="0" xr:uid="{FD106EC9-DDC7-442B-94D9-A2C29D0AA3DE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E54" authorId="0" shapeId="0" xr:uid="{786CC023-A581-4A89-9478-BB7E44254217}">
      <text>
        <r>
          <rPr>
            <b/>
            <sz val="9"/>
            <color indexed="81"/>
            <rFont val="Tahoma"/>
            <family val="2"/>
          </rPr>
          <t>14-feb-2025
REC-16747</t>
        </r>
      </text>
    </comment>
    <comment ref="F54" authorId="0" shapeId="0" xr:uid="{A5F32566-E93F-47BE-A2A0-B520A247EB7E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G54" authorId="0" shapeId="0" xr:uid="{3CD28593-F8CE-407E-876B-F62281C04FEB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H54" authorId="0" shapeId="0" xr:uid="{191977EE-63F9-4E25-BB5A-422C8E78D515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I54" authorId="0" shapeId="0" xr:uid="{120F3120-8777-4B14-93FD-35581C49ED90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J54" authorId="1" shapeId="0" xr:uid="{1161EF8C-203D-40F0-ACB9-42659877C583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K54" authorId="1" shapeId="0" xr:uid="{972B3D29-E917-4B27-88CB-8076C4B797C0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L54" authorId="1" shapeId="0" xr:uid="{CE789C42-21C4-43B1-BFF4-3CDADADAE9A2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M54" authorId="1" shapeId="0" xr:uid="{310F853C-5BBE-409C-89E3-38590AD7D566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N54" authorId="1" shapeId="0" xr:uid="{7E6C2ECC-A08D-4D4B-9408-03D8DBA1A932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O54" authorId="1" shapeId="0" xr:uid="{D1B0D976-1D67-47F9-8F1B-8642EF923067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P54" authorId="1" shapeId="0" xr:uid="{1A2E267B-278B-4287-B294-4A4166B0D452}">
      <text>
        <r>
          <rPr>
            <sz val="11"/>
            <color theme="1"/>
            <rFont val="Calibri"/>
            <family val="2"/>
            <scheme val="minor"/>
          </rPr>
          <t>06-01-26
REC-18403</t>
        </r>
      </text>
    </comment>
    <comment ref="D55" authorId="0" shapeId="0" xr:uid="{A5E0D009-F060-42DF-9688-D258BEA8D14B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E55" authorId="0" shapeId="0" xr:uid="{65CF38A0-EF77-4B76-8B06-06FAABD713C1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F55" authorId="0" shapeId="0" xr:uid="{680F975A-157D-4B97-A145-3202D732CD8F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G55" authorId="0" shapeId="0" xr:uid="{7FBD3685-6346-4E8D-AF6A-A6DC1F5E4F25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H55" authorId="1" shapeId="0" xr:uid="{6E21F7B0-C648-4F4B-8A60-36A0DA76017C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I55" authorId="1" shapeId="0" xr:uid="{F17BAFAC-79A8-48DD-BA68-090A5BD10D5A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J55" authorId="1" shapeId="0" xr:uid="{74AD70DA-1916-4BBF-B93C-D9048A66546F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K55" authorId="1" shapeId="0" xr:uid="{9CC7ECB8-629C-4327-A5F1-0917441C91A0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L55" authorId="1" shapeId="0" xr:uid="{DB59E7C8-93A4-472E-926A-62FC55409A1D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M55" authorId="1" shapeId="0" xr:uid="{8A0B9F79-C92E-42CD-81BD-09BF7A32BFA6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N55" authorId="1" shapeId="0" xr:uid="{3955FB3C-5424-49E7-B036-768334C802A3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O55" authorId="1" shapeId="0" xr:uid="{69C5C829-F59F-439F-80A0-C09DF7E627B8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E56" authorId="0" shapeId="0" xr:uid="{38CF6683-2C2F-4064-A69D-D01BF7199EDA}">
      <text>
        <r>
          <rPr>
            <b/>
            <sz val="9"/>
            <color indexed="81"/>
            <rFont val="Tahoma"/>
            <family val="2"/>
          </rPr>
          <t>18-FEB-25
REC-16774</t>
        </r>
      </text>
    </comment>
    <comment ref="F56" authorId="0" shapeId="0" xr:uid="{85224D79-49D8-4293-A2BB-F67A1C993533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G56" authorId="0" shapeId="0" xr:uid="{0C12445D-CD15-40BC-B5B7-349E3D92346C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E57" authorId="0" shapeId="0" xr:uid="{D9EFD16F-BD59-41A6-B348-039F50D5DAB7}">
      <text>
        <r>
          <rPr>
            <b/>
            <sz val="9"/>
            <color indexed="81"/>
            <rFont val="Tahoma"/>
            <family val="2"/>
          </rPr>
          <t>18-FEB-25
REC-16772</t>
        </r>
      </text>
    </comment>
    <comment ref="F57" authorId="0" shapeId="0" xr:uid="{C5CC81BC-512B-4323-BCB6-D023538794C4}">
      <text>
        <r>
          <rPr>
            <b/>
            <sz val="9"/>
            <color indexed="81"/>
            <rFont val="Tahoma"/>
            <charset val="1"/>
          </rPr>
          <t>16-MAR-2025
REC-16955</t>
        </r>
      </text>
    </comment>
    <comment ref="G57" authorId="0" shapeId="0" xr:uid="{44EE6F5B-1FDA-4698-8412-834E2B4C14EA}">
      <text>
        <r>
          <rPr>
            <b/>
            <sz val="9"/>
            <color indexed="81"/>
            <rFont val="Tahoma"/>
            <charset val="1"/>
          </rPr>
          <t>02-ABR-2025
REC-17070</t>
        </r>
      </text>
    </comment>
    <comment ref="H57" authorId="0" shapeId="0" xr:uid="{8A8ACE88-994C-40AE-AFAF-284758393A6C}">
      <text>
        <r>
          <rPr>
            <b/>
            <sz val="9"/>
            <color indexed="81"/>
            <rFont val="Tahoma"/>
            <family val="2"/>
          </rPr>
          <t>09-MAY-2025
REC-17277</t>
        </r>
      </text>
    </comment>
    <comment ref="I57" authorId="1" shapeId="0" xr:uid="{2EEBFDE4-A2D1-40C8-A6A1-75AE2DB13625}">
      <text>
        <r>
          <rPr>
            <sz val="11"/>
            <color theme="1"/>
            <rFont val="Calibri"/>
            <family val="2"/>
            <scheme val="minor"/>
          </rPr>
          <t>21-JUN-25
REC-17471</t>
        </r>
      </text>
    </comment>
    <comment ref="J57" authorId="1" shapeId="0" xr:uid="{E312DECF-7A3C-4ED5-8201-0E67CD90E315}">
      <text>
        <r>
          <rPr>
            <sz val="11"/>
            <color theme="1"/>
            <rFont val="Calibri"/>
            <family val="2"/>
            <scheme val="minor"/>
          </rPr>
          <t>24/JUL/25
REC-17607</t>
        </r>
      </text>
    </comment>
    <comment ref="K57" authorId="1" shapeId="0" xr:uid="{AC99D00E-D515-4B1D-A390-D42D78ABD986}">
      <text>
        <r>
          <rPr>
            <sz val="11"/>
            <color theme="1"/>
            <rFont val="Calibri"/>
            <family val="2"/>
            <scheme val="minor"/>
          </rPr>
          <t>20-09-25
REC-17914</t>
        </r>
      </text>
    </comment>
    <comment ref="L57" authorId="1" shapeId="0" xr:uid="{6EA4B42A-4D9E-460B-B854-9C1EE767EC94}">
      <text>
        <r>
          <rPr>
            <sz val="11"/>
            <color theme="1"/>
            <rFont val="Calibri"/>
            <family val="2"/>
            <scheme val="minor"/>
          </rPr>
          <t>30/10/25
REC-18032</t>
        </r>
      </text>
    </comment>
    <comment ref="M57" authorId="1" shapeId="0" xr:uid="{CCFDEED1-9BF5-42DE-8F04-8F59FB93DB90}">
      <text>
        <r>
          <rPr>
            <sz val="11"/>
            <color theme="1"/>
            <rFont val="Calibri"/>
            <family val="2"/>
            <scheme val="minor"/>
          </rPr>
          <t>15-11-25
REC-18126</t>
        </r>
      </text>
    </comment>
    <comment ref="N57" authorId="1" shapeId="0" xr:uid="{4BFE5918-FF9C-46A7-B620-CF0C094C8314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O57" authorId="1" shapeId="0" xr:uid="{895AACA2-EFCE-4F3B-B35F-82B8B45DB550}">
      <text>
        <r>
          <rPr>
            <sz val="11"/>
            <color theme="1"/>
            <rFont val="Calibri"/>
            <family val="2"/>
            <scheme val="minor"/>
          </rPr>
          <t>03-01-26
REC-18384</t>
        </r>
      </text>
    </comment>
    <comment ref="D58" authorId="0" shapeId="0" xr:uid="{960FFCCD-AC7E-4968-B979-603B8EFDD471}">
      <text>
        <r>
          <rPr>
            <b/>
            <sz val="9"/>
            <color indexed="81"/>
            <rFont val="Tahoma"/>
            <family val="2"/>
          </rPr>
          <t>08-feb-2025
REC-16733</t>
        </r>
      </text>
    </comment>
    <comment ref="E58" authorId="0" shapeId="0" xr:uid="{BEA61DCF-0E44-4DD9-9260-4EA72B9CB24D}">
      <text>
        <r>
          <rPr>
            <b/>
            <sz val="9"/>
            <color indexed="81"/>
            <rFont val="Tahoma"/>
            <family val="2"/>
          </rPr>
          <t>18-feb-25
rec-16770</t>
        </r>
      </text>
    </comment>
    <comment ref="F58" authorId="0" shapeId="0" xr:uid="{60B3FE7F-7E9E-4131-9DC6-2998913DD579}">
      <text>
        <r>
          <rPr>
            <b/>
            <sz val="9"/>
            <color indexed="81"/>
            <rFont val="Tahoma"/>
            <family val="2"/>
          </rPr>
          <t>04-MAR-25
REC-16846</t>
        </r>
      </text>
    </comment>
    <comment ref="G58" authorId="0" shapeId="0" xr:uid="{6799E003-B525-4488-829F-08E4BF2DC574}">
      <text>
        <r>
          <rPr>
            <b/>
            <sz val="9"/>
            <color indexed="81"/>
            <rFont val="Tahoma"/>
            <charset val="1"/>
          </rPr>
          <t>31-MAR-2025
REC-17053</t>
        </r>
      </text>
    </comment>
    <comment ref="H58" authorId="0" shapeId="0" xr:uid="{D61769DB-48E9-4FED-BD36-5A004033F72D}">
      <text>
        <r>
          <rPr>
            <b/>
            <sz val="9"/>
            <color indexed="81"/>
            <rFont val="Tahoma"/>
            <charset val="1"/>
          </rPr>
          <t>05-MAY-2025
REC-17248</t>
        </r>
      </text>
    </comment>
    <comment ref="I58" authorId="0" shapeId="0" xr:uid="{09ED35F7-FB30-4F44-A37C-724818ED5762}">
      <text>
        <r>
          <rPr>
            <b/>
            <sz val="9"/>
            <color indexed="81"/>
            <rFont val="Tahoma"/>
            <charset val="1"/>
          </rPr>
          <t>03-06-25
REC-17386</t>
        </r>
      </text>
    </comment>
    <comment ref="J58" authorId="1" shapeId="0" xr:uid="{3DE6E45A-FAB1-472C-B21D-DC1940321BD2}">
      <text>
        <r>
          <rPr>
            <sz val="11"/>
            <color theme="1"/>
            <rFont val="Calibri"/>
            <family val="2"/>
            <scheme val="minor"/>
          </rPr>
          <t>01-JUL-25
REC-17508</t>
        </r>
      </text>
    </comment>
    <comment ref="K58" authorId="1" shapeId="0" xr:uid="{4F7AEE85-32F2-4854-8E23-BC6365BA013D}">
      <text>
        <r>
          <rPr>
            <sz val="11"/>
            <color theme="1"/>
            <rFont val="Calibri"/>
            <family val="2"/>
            <scheme val="minor"/>
          </rPr>
          <t>30-JUL-25
REC-17627</t>
        </r>
      </text>
    </comment>
    <comment ref="L58" authorId="1" shapeId="0" xr:uid="{4B192790-63C5-4800-B476-AAD6080E3A55}">
      <text>
        <r>
          <rPr>
            <sz val="11"/>
            <color theme="1"/>
            <rFont val="Calibri"/>
            <family val="2"/>
            <scheme val="minor"/>
          </rPr>
          <t>15/08/25
REC-17722</t>
        </r>
      </text>
    </comment>
    <comment ref="M58" authorId="1" shapeId="0" xr:uid="{09EF48BF-66F5-4A6D-9FEF-AA6E13BD0A7A}">
      <text>
        <r>
          <rPr>
            <sz val="11"/>
            <color theme="1"/>
            <rFont val="Calibri"/>
            <family val="2"/>
            <scheme val="minor"/>
          </rPr>
          <t>19-09-25
REC-17913</t>
        </r>
      </text>
    </comment>
    <comment ref="N58" authorId="1" shapeId="0" xr:uid="{1145572F-309B-4F24-8894-D48A4911B7D9}">
      <text>
        <r>
          <rPr>
            <sz val="11"/>
            <color theme="1"/>
            <rFont val="Calibri"/>
            <family val="2"/>
            <scheme val="minor"/>
          </rPr>
          <t>14/10/25
REC-17997</t>
        </r>
      </text>
    </comment>
    <comment ref="O58" authorId="1" shapeId="0" xr:uid="{4A5F93CB-BDB6-4E14-ACB1-2C2AC86E530D}">
      <text>
        <r>
          <rPr>
            <sz val="11"/>
            <color theme="1"/>
            <rFont val="Calibri"/>
            <family val="2"/>
            <scheme val="minor"/>
          </rPr>
          <t>14-11-25
REC-18123</t>
        </r>
      </text>
    </comment>
    <comment ref="P58" authorId="1" shapeId="0" xr:uid="{4033BB42-DF73-4EAD-B219-AAF9464FFE7F}">
      <text>
        <r>
          <rPr>
            <sz val="11"/>
            <color theme="1"/>
            <rFont val="Calibri"/>
            <family val="2"/>
            <scheme val="minor"/>
          </rPr>
          <t>29/12/25
REC-18344</t>
        </r>
      </text>
    </comment>
    <comment ref="Q58" authorId="1" shapeId="0" xr:uid="{9151B9A6-2118-4314-881B-42498A5D5743}">
      <text>
        <r>
          <rPr>
            <sz val="11"/>
            <color theme="1"/>
            <rFont val="Calibri"/>
            <family val="2"/>
            <scheme val="minor"/>
          </rPr>
          <t>22/01/26
REC-18473</t>
        </r>
      </text>
    </comment>
    <comment ref="D59" authorId="0" shapeId="0" xr:uid="{A37058DA-C421-46D8-9C8F-E9CB83A89F56}">
      <text>
        <r>
          <rPr>
            <b/>
            <sz val="9"/>
            <color indexed="81"/>
            <rFont val="Tahoma"/>
            <family val="2"/>
          </rPr>
          <t>19-FEB-25
REC-16859</t>
        </r>
      </text>
    </comment>
    <comment ref="E59" authorId="0" shapeId="0" xr:uid="{680CD82B-C6E6-442F-B362-F6ACB18D8F78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9" authorId="0" shapeId="0" xr:uid="{97B0B4FD-475C-44F7-BE3A-47DDC68C89FE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59" authorId="0" shapeId="0" xr:uid="{A89C6E2A-A5A9-4DB1-A35A-B2BC97F1B57F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59" authorId="1" shapeId="0" xr:uid="{4B3E458E-6A66-4ED9-9DBB-F67F0AFAB2EA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I59" authorId="1" shapeId="0" xr:uid="{E67ACA23-322D-4DED-8C3B-9E3B3EA1EBA2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J59" authorId="1" shapeId="0" xr:uid="{54D41213-CCDF-4CA2-B180-36E3675816BA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K59" authorId="1" shapeId="0" xr:uid="{161FC31B-8E02-4776-87A7-C35B6D3C54B7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L59" authorId="1" shapeId="0" xr:uid="{AB26C08B-F6E9-413F-B73D-F6A4DF964545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M59" authorId="1" shapeId="0" xr:uid="{CFAFDBB8-8C56-4FD5-A01E-BE2E523E3E58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D60" authorId="0" shapeId="0" xr:uid="{7DD1DC70-A569-4111-893C-A190BE6AD115}">
      <text>
        <r>
          <rPr>
            <b/>
            <sz val="9"/>
            <color indexed="81"/>
            <rFont val="Tahoma"/>
            <family val="2"/>
          </rPr>
          <t>18-FEB-25
REC-16771</t>
        </r>
      </text>
    </comment>
    <comment ref="E60" authorId="0" shapeId="0" xr:uid="{A33CA8A0-3004-4A88-90C7-465347227D80}">
      <text>
        <r>
          <rPr>
            <b/>
            <sz val="9"/>
            <color indexed="81"/>
            <rFont val="Tahoma"/>
            <charset val="1"/>
          </rPr>
          <t>17-MAR-2025
REC-16982</t>
        </r>
      </text>
    </comment>
    <comment ref="F60" authorId="0" shapeId="0" xr:uid="{5BBD1CE8-9BE9-462D-8A4C-76F0244A008D}">
      <text>
        <r>
          <rPr>
            <b/>
            <sz val="9"/>
            <color indexed="81"/>
            <rFont val="Tahoma"/>
            <charset val="1"/>
          </rPr>
          <t>02-ABR-2025
REC-17077</t>
        </r>
      </text>
    </comment>
    <comment ref="G60" authorId="1" shapeId="0" xr:uid="{C8500982-47CB-4A3D-94DE-E05F926B657A}">
      <text>
        <r>
          <rPr>
            <sz val="11"/>
            <color theme="1"/>
            <rFont val="Calibri"/>
            <family val="2"/>
            <scheme val="minor"/>
          </rPr>
          <t>08-jul-2025
REC-17550</t>
        </r>
      </text>
    </comment>
    <comment ref="H60" authorId="1" shapeId="0" xr:uid="{6DF09D11-881F-45B9-86C6-2B71641B8468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I60" authorId="1" shapeId="0" xr:uid="{44CC6B62-0C2D-4B0A-953C-8DA7D23ECE17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J60" authorId="1" shapeId="0" xr:uid="{D44DE71D-459C-4330-B063-C8BDAA7121A4}">
      <text>
        <r>
          <rPr>
            <sz val="11"/>
            <color theme="1"/>
            <rFont val="Calibri"/>
            <family val="2"/>
            <scheme val="minor"/>
          </rPr>
          <t>12/01/26
REC-18411</t>
        </r>
      </text>
    </comment>
    <comment ref="K60" authorId="1" shapeId="0" xr:uid="{1695B6D3-44A4-45DF-8828-E110E1638ACC}">
      <text>
        <r>
          <rPr>
            <sz val="11"/>
            <color theme="1"/>
            <rFont val="Calibri"/>
            <family val="2"/>
            <scheme val="minor"/>
          </rPr>
          <t>12/01/26
REC-18411</t>
        </r>
      </text>
    </comment>
    <comment ref="E61" authorId="0" shapeId="0" xr:uid="{5431EF3E-0A49-4BB7-BD42-C704C2853558}">
      <text>
        <r>
          <rPr>
            <b/>
            <sz val="9"/>
            <color indexed="81"/>
            <rFont val="Tahoma"/>
            <family val="2"/>
          </rPr>
          <t>16-feb-2025
REC-16759</t>
        </r>
      </text>
    </comment>
    <comment ref="F61" authorId="0" shapeId="0" xr:uid="{3EA09D7B-2816-45F6-9C76-F9B3E9D18AC0}">
      <text>
        <r>
          <rPr>
            <b/>
            <sz val="9"/>
            <color indexed="81"/>
            <rFont val="Tahoma"/>
            <charset val="1"/>
          </rPr>
          <t>21-MAR-2025
REC-16931</t>
        </r>
      </text>
    </comment>
    <comment ref="G61" authorId="0" shapeId="0" xr:uid="{CB1C42BD-F2EF-44E1-BE64-076B694BA7D0}">
      <text>
        <r>
          <rPr>
            <b/>
            <sz val="9"/>
            <color indexed="81"/>
            <rFont val="Tahoma"/>
            <charset val="1"/>
          </rPr>
          <t>12-ABR-2025
REC-17094</t>
        </r>
      </text>
    </comment>
    <comment ref="H61" authorId="0" shapeId="0" xr:uid="{EC33445B-0309-43C8-B37C-F45E57DE2A0F}">
      <text>
        <r>
          <rPr>
            <b/>
            <sz val="9"/>
            <color indexed="81"/>
            <rFont val="Tahoma"/>
            <charset val="1"/>
          </rPr>
          <t>07-MAY-2025
REC-17259</t>
        </r>
      </text>
    </comment>
    <comment ref="I61" authorId="0" shapeId="0" xr:uid="{7C2C3E09-DCCC-4388-8977-4E3F17EB99F9}">
      <text>
        <r>
          <rPr>
            <b/>
            <sz val="9"/>
            <color indexed="81"/>
            <rFont val="Tahoma"/>
            <family val="2"/>
          </rPr>
          <t>08-jun-25
REC-17406</t>
        </r>
      </text>
    </comment>
    <comment ref="J61" authorId="1" shapeId="0" xr:uid="{CDDA8068-C988-4CAE-833B-3BCBB95416F8}">
      <text>
        <r>
          <rPr>
            <sz val="11"/>
            <color theme="1"/>
            <rFont val="Calibri"/>
            <family val="2"/>
            <scheme val="minor"/>
          </rPr>
          <t xml:space="preserve">14-jul/25
rec-17546 </t>
        </r>
      </text>
    </comment>
    <comment ref="K61" authorId="1" shapeId="0" xr:uid="{EEFAD199-4211-4C25-A4D6-A33E97CF33C2}">
      <text>
        <r>
          <rPr>
            <sz val="11"/>
            <color theme="1"/>
            <rFont val="Calibri"/>
            <family val="2"/>
            <scheme val="minor"/>
          </rPr>
          <t>05/08/25
rec-17646</t>
        </r>
      </text>
    </comment>
    <comment ref="L61" authorId="1" shapeId="0" xr:uid="{9160F524-37FA-4E59-A863-1CD379F0ECC8}">
      <text>
        <r>
          <rPr>
            <sz val="11"/>
            <color theme="1"/>
            <rFont val="Calibri"/>
            <family val="2"/>
            <scheme val="minor"/>
          </rPr>
          <t>07/09/25
REC-17805</t>
        </r>
      </text>
    </comment>
    <comment ref="M61" authorId="1" shapeId="0" xr:uid="{F6521BFA-7EAF-4C84-9089-D8221A634058}">
      <text>
        <r>
          <rPr>
            <sz val="11"/>
            <color theme="1"/>
            <rFont val="Calibri"/>
            <family val="2"/>
            <scheme val="minor"/>
          </rPr>
          <t>15/10/25
REC-18030</t>
        </r>
      </text>
    </comment>
    <comment ref="N61" authorId="1" shapeId="0" xr:uid="{6924F7BA-F510-4AEA-BD47-CB52259D2F21}">
      <text>
        <r>
          <rPr>
            <sz val="11"/>
            <color theme="1"/>
            <rFont val="Calibri"/>
            <family val="2"/>
            <scheme val="minor"/>
          </rPr>
          <t>05-11-25
REC-18084</t>
        </r>
      </text>
    </comment>
    <comment ref="O61" authorId="1" shapeId="0" xr:uid="{5E020A67-7239-46F1-9269-9574373B15FC}">
      <text>
        <r>
          <rPr>
            <sz val="11"/>
            <color theme="1"/>
            <rFont val="Calibri"/>
            <family val="2"/>
            <scheme val="minor"/>
          </rPr>
          <t>03-12-25
REC-18200</t>
        </r>
      </text>
    </comment>
    <comment ref="P61" authorId="1" shapeId="0" xr:uid="{66F739E6-15ED-4EF7-B941-CEF3EC24A0DE}">
      <text>
        <r>
          <rPr>
            <sz val="11"/>
            <color theme="1"/>
            <rFont val="Calibri"/>
            <family val="2"/>
            <scheme val="minor"/>
          </rPr>
          <t>06-01-26
REC-18402</t>
        </r>
      </text>
    </comment>
    <comment ref="D62" authorId="0" shapeId="0" xr:uid="{707F0F90-DCFF-492E-969D-0044620133F0}">
      <text>
        <r>
          <rPr>
            <b/>
            <sz val="9"/>
            <color indexed="81"/>
            <rFont val="Tahoma"/>
            <family val="2"/>
          </rPr>
          <t>14-feb-2025
REC-16749</t>
        </r>
      </text>
    </comment>
    <comment ref="E62" authorId="0" shapeId="0" xr:uid="{01E56938-1BD0-402E-A889-48AC20DC79D6}">
      <text>
        <r>
          <rPr>
            <b/>
            <sz val="9"/>
            <color indexed="81"/>
            <rFont val="Tahoma"/>
            <family val="2"/>
          </rPr>
          <t>28-FEB-2025
REC-16812</t>
        </r>
      </text>
    </comment>
    <comment ref="F62" authorId="0" shapeId="0" xr:uid="{B87B242B-908A-4F2C-89C1-C99A58261686}">
      <text>
        <r>
          <rPr>
            <b/>
            <sz val="9"/>
            <color indexed="81"/>
            <rFont val="Tahoma"/>
            <charset val="1"/>
          </rPr>
          <t>01-ABR-2025
REC-17063</t>
        </r>
      </text>
    </comment>
    <comment ref="G62" authorId="0" shapeId="0" xr:uid="{79802A7C-1E92-4528-A717-9231D0377A3B}">
      <text>
        <r>
          <rPr>
            <b/>
            <sz val="9"/>
            <color indexed="81"/>
            <rFont val="Tahoma"/>
            <charset val="1"/>
          </rPr>
          <t>29-ABR-2025
REC-17197</t>
        </r>
      </text>
    </comment>
    <comment ref="H62" authorId="1" shapeId="0" xr:uid="{5B84A633-7B1C-4BBC-80F7-85DEE933F50D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I62" authorId="1" shapeId="0" xr:uid="{900588C8-FD40-4479-B86B-51B84519DB0C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J62" authorId="1" shapeId="0" xr:uid="{63CFF307-5D0B-49B9-B2FF-A4063EF34EB0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K62" authorId="1" shapeId="0" xr:uid="{A8E3A3CC-B779-42F3-9341-37FA822F7404}">
      <text>
        <r>
          <rPr>
            <sz val="11"/>
            <color theme="1"/>
            <rFont val="Calibri"/>
            <family val="2"/>
            <scheme val="minor"/>
          </rPr>
          <t>30/JUL/25
REC-17629</t>
        </r>
      </text>
    </comment>
    <comment ref="L62" authorId="1" shapeId="0" xr:uid="{937C9A4F-A2BB-42BB-8263-F2D42A7D1227}">
      <text>
        <r>
          <rPr>
            <sz val="11"/>
            <color theme="1"/>
            <rFont val="Calibri"/>
            <family val="2"/>
            <scheme val="minor"/>
          </rPr>
          <t>15-09-25
REC-17890</t>
        </r>
      </text>
    </comment>
    <comment ref="M62" authorId="1" shapeId="0" xr:uid="{3F93FEC6-AE58-46E5-8477-286125A192D1}">
      <text>
        <r>
          <rPr>
            <sz val="11"/>
            <color theme="1"/>
            <rFont val="Calibri"/>
            <family val="2"/>
            <scheme val="minor"/>
          </rPr>
          <t>14-10/25
REC-17995</t>
        </r>
      </text>
    </comment>
    <comment ref="N62" authorId="1" shapeId="0" xr:uid="{BA9A7849-5C84-4287-A15C-D9445E65FFA0}">
      <text>
        <r>
          <rPr>
            <sz val="11"/>
            <color theme="1"/>
            <rFont val="Calibri"/>
            <family val="2"/>
            <scheme val="minor"/>
          </rPr>
          <t>14-11-25
REC-18120</t>
        </r>
      </text>
    </comment>
    <comment ref="O62" authorId="1" shapeId="0" xr:uid="{E4545CB9-68D1-444A-95F6-314E13EC1161}">
      <text>
        <r>
          <rPr>
            <sz val="11"/>
            <color theme="1"/>
            <rFont val="Calibri"/>
            <family val="2"/>
            <scheme val="minor"/>
          </rPr>
          <t>30-12-25
REC-18350</t>
        </r>
      </text>
    </comment>
    <comment ref="P62" authorId="1" shapeId="0" xr:uid="{C2E79330-9A2B-4C0E-8B53-B20559E20F8B}">
      <text>
        <r>
          <rPr>
            <sz val="11"/>
            <color theme="1"/>
            <rFont val="Calibri"/>
            <family val="2"/>
            <scheme val="minor"/>
          </rPr>
          <t>07-01-26
REC-18400</t>
        </r>
      </text>
    </comment>
    <comment ref="Q62" authorId="1" shapeId="0" xr:uid="{90664976-55AF-4DFB-B11D-EBD20A9E9F98}">
      <text>
        <r>
          <rPr>
            <sz val="11"/>
            <color theme="1"/>
            <rFont val="Calibri"/>
            <family val="2"/>
            <scheme val="minor"/>
          </rPr>
          <t>20/01/26
REC-18467</t>
        </r>
      </text>
    </comment>
    <comment ref="D63" authorId="0" shapeId="0" xr:uid="{BFFA791E-8EAE-46BE-A448-71CF330AA9DB}">
      <text>
        <r>
          <rPr>
            <b/>
            <sz val="9"/>
            <color indexed="81"/>
            <rFont val="Tahoma"/>
            <family val="2"/>
          </rPr>
          <t>13-feb-2025
REC-16745</t>
        </r>
      </text>
    </comment>
    <comment ref="E63" authorId="0" shapeId="0" xr:uid="{9E0BC297-C3D0-4BE9-9244-522E32F781CC}">
      <text>
        <r>
          <rPr>
            <b/>
            <sz val="9"/>
            <color indexed="81"/>
            <rFont val="Tahoma"/>
            <family val="2"/>
          </rPr>
          <t>08-mar-25
REC-16862</t>
        </r>
      </text>
    </comment>
    <comment ref="F63" authorId="0" shapeId="0" xr:uid="{1479E6E6-FDD6-4C8A-AFA3-912CC2D67F77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G63" authorId="0" shapeId="0" xr:uid="{129ED289-32C8-4E27-BAED-40C8EAC1ABCD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H63" authorId="0" shapeId="0" xr:uid="{EF254F60-F483-43DB-9304-7C4CCC70359C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I63" authorId="0" shapeId="0" xr:uid="{E30930FC-16BD-4689-A4B9-0DED5BD30F8D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J63" authorId="1" shapeId="0" xr:uid="{468F393A-6FA7-4338-A54E-0171B44EEE21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K63" authorId="1" shapeId="0" xr:uid="{A609CAD2-4CA6-41E1-9146-38DD9C5A6E01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L63" authorId="1" shapeId="0" xr:uid="{359A1BE8-3621-4191-90E9-1F4018580F1A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M63" authorId="1" shapeId="0" xr:uid="{597BDF1F-3EDD-4652-96AD-9727EC028CAD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N63" authorId="1" shapeId="0" xr:uid="{EBCDA78C-4674-4858-AA67-3C88F679C6DB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O63" authorId="1" shapeId="0" xr:uid="{11738E86-A916-44E7-BE41-A632EBE10507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P63" authorId="1" shapeId="0" xr:uid="{784AE4C8-913B-4107-B8BD-AEDC2113083F}">
      <text>
        <r>
          <rPr>
            <sz val="11"/>
            <color theme="1"/>
            <rFont val="Calibri"/>
            <family val="2"/>
            <scheme val="minor"/>
          </rPr>
          <t>12/01/26
REC-18410</t>
        </r>
      </text>
    </comment>
    <comment ref="Q63" authorId="1" shapeId="0" xr:uid="{6F2B25AA-1639-4D2B-9ADA-A86A5F19CB9C}">
      <text>
        <r>
          <rPr>
            <sz val="11"/>
            <color theme="1"/>
            <rFont val="Calibri"/>
            <family val="2"/>
            <scheme val="minor"/>
          </rPr>
          <t>12/01/26
REC-18410</t>
        </r>
      </text>
    </comment>
    <comment ref="D65" authorId="0" shapeId="0" xr:uid="{1C06D1C7-7CE8-418E-952E-C85421C50270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E65" authorId="0" shapeId="0" xr:uid="{A40316C3-ADB1-44C6-81E7-60B57A6E5650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F65" authorId="0" shapeId="0" xr:uid="{F73F35BF-8841-4972-858C-F13F24597C58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G65" authorId="1" shapeId="0" xr:uid="{3BF0A795-B373-4DD0-A26B-912C330EB0FB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H65" authorId="1" shapeId="0" xr:uid="{0F260D2A-ABDA-44E9-80A5-BDB29159A77D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I65" authorId="1" shapeId="0" xr:uid="{2164D014-14FA-415B-B766-03219DD590FE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J65" authorId="1" shapeId="0" xr:uid="{B6ED20A9-39D2-459C-8936-387D147931B6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K65" authorId="1" shapeId="0" xr:uid="{57D135E4-9358-41DB-8AE5-C47DD8D41D0C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E66" authorId="0" shapeId="0" xr:uid="{1E1DFE58-1FCB-4395-8966-8FA590078ADA}">
      <text>
        <r>
          <rPr>
            <b/>
            <sz val="9"/>
            <color indexed="81"/>
            <rFont val="Tahoma"/>
            <charset val="1"/>
          </rPr>
          <t>20-MAR-2025
REC-17001</t>
        </r>
      </text>
    </comment>
    <comment ref="F66" authorId="0" shapeId="0" xr:uid="{2DD57265-39C0-40BC-AB10-81FA48CBB627}">
      <text>
        <r>
          <rPr>
            <b/>
            <sz val="9"/>
            <color indexed="81"/>
            <rFont val="Tahoma"/>
            <charset val="1"/>
          </rPr>
          <t>10-ABR-2025
REC-17134</t>
        </r>
      </text>
    </comment>
    <comment ref="G66" authorId="1" shapeId="0" xr:uid="{898621D5-EEE5-46CF-939C-5CFF3F6B5B92}">
      <text>
        <r>
          <rPr>
            <sz val="11"/>
            <color theme="1"/>
            <rFont val="Calibri"/>
            <family val="2"/>
            <scheme val="minor"/>
          </rPr>
          <t>04-AGO-25
REC-17680</t>
        </r>
      </text>
    </comment>
    <comment ref="H66" authorId="1" shapeId="0" xr:uid="{1069A96C-A785-499B-98F5-2CAFE8C02DCF}">
      <text>
        <r>
          <rPr>
            <sz val="11"/>
            <color theme="1"/>
            <rFont val="Calibri"/>
            <family val="2"/>
            <scheme val="minor"/>
          </rPr>
          <t>17-09-25
REC-17901</t>
        </r>
      </text>
    </comment>
    <comment ref="I66" authorId="1" shapeId="0" xr:uid="{8CC0BED2-C8C8-4B68-9F45-C7BB81C7DE1A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J66" authorId="1" shapeId="0" xr:uid="{0C5D0BD7-86E4-46F6-975D-6A9C7D6EBB0C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K66" authorId="1" shapeId="0" xr:uid="{7BDC2D13-3E8C-41C9-9A2C-4AD48235876D}">
      <text>
        <r>
          <rPr>
            <sz val="11"/>
            <color theme="1"/>
            <rFont val="Calibri"/>
            <family val="2"/>
            <scheme val="minor"/>
          </rPr>
          <t>20-01-26
REC-18464</t>
        </r>
      </text>
    </comment>
    <comment ref="D67" authorId="0" shapeId="0" xr:uid="{840533F4-1AE3-431E-BCC3-81F90D9C281F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E67" authorId="0" shapeId="0" xr:uid="{1D71EBB7-9E1D-4E52-AB4A-306024B63D52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F67" authorId="0" shapeId="0" xr:uid="{F73F69DF-50D4-4242-A6D9-F68A1C3EC185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G67" authorId="0" shapeId="0" xr:uid="{5825631F-C9D5-4C8C-A6F0-908080015B54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H67" authorId="0" shapeId="0" xr:uid="{8B6A6597-2EB3-48AF-8E62-0396F42D9650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I67" authorId="0" shapeId="0" xr:uid="{F5DF1991-3B7F-4C88-8B3D-AD95539D40D3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J67" authorId="1" shapeId="0" xr:uid="{0BBA005A-0EEB-4F68-A3C4-F5157DA69B82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K67" authorId="1" shapeId="0" xr:uid="{6021B691-888A-4D10-8631-AFC025BF858B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L67" authorId="1" shapeId="0" xr:uid="{0F46ACE1-DBE1-4E91-BD9A-0864F91F2C95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M67" authorId="1" shapeId="0" xr:uid="{F7147CC1-0009-43D3-B5C9-79BCAFD82E61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N67" authorId="1" shapeId="0" xr:uid="{2204EC31-4D41-4EE9-B49F-5D076D5F1A84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O67" authorId="1" shapeId="0" xr:uid="{1B5AD0FE-A31A-4B72-8D6E-D38DF4D2FA27}">
      <text>
        <r>
          <rPr>
            <sz val="11"/>
            <color theme="1"/>
            <rFont val="Calibri"/>
            <family val="2"/>
            <scheme val="minor"/>
          </rPr>
          <t>03-01-26
REC-18383</t>
        </r>
      </text>
    </comment>
    <comment ref="P67" authorId="1" shapeId="0" xr:uid="{AD02B095-C066-4FF9-9EEA-A625F13738F5}">
      <text>
        <r>
          <rPr>
            <sz val="11"/>
            <color theme="1"/>
            <rFont val="Calibri"/>
            <family val="2"/>
            <scheme val="minor"/>
          </rPr>
          <t>03-01-26
REC-18383</t>
        </r>
      </text>
    </comment>
    <comment ref="D68" authorId="0" shapeId="0" xr:uid="{BCCB6E38-E9ED-4855-B116-E84F54AA2C9E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E68" authorId="0" shapeId="0" xr:uid="{8DAA1770-E7AF-419C-9704-35E4B7B82B22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F68" authorId="0" shapeId="0" xr:uid="{63BA79AF-7C3B-471E-A16B-EA07A939DC6C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G68" authorId="0" shapeId="0" xr:uid="{A64CA3F5-0043-42B8-B8D4-0F9DAEF3C2BD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H68" authorId="0" shapeId="0" xr:uid="{2B6A4AF8-CF23-4751-AB69-D0638CCD4F0D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I68" authorId="0" shapeId="0" xr:uid="{DCC1107E-FBD6-4263-B58A-DFCF4F09D0A3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J68" authorId="1" shapeId="0" xr:uid="{6D47A2FA-E3F6-426D-899C-65E0EB19E330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K68" authorId="1" shapeId="0" xr:uid="{71CE0490-D9EB-460B-ABAB-183DD4A8AE4A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L68" authorId="1" shapeId="0" xr:uid="{788648C2-3CE1-40F4-A679-A6D6903F98E1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M68" authorId="1" shapeId="0" xr:uid="{84CADD58-7CAA-4CDA-AE3C-4F207634A8C9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N68" authorId="1" shapeId="0" xr:uid="{B78AEEFF-CE98-4FDF-A834-EA5D35D899F8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O68" authorId="1" shapeId="0" xr:uid="{48B13CEE-0EFC-4C46-8BC9-322E140D0930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P68" authorId="1" shapeId="0" xr:uid="{B5AC0D45-E17B-4204-B607-7D30AC5EB962}">
      <text>
        <r>
          <rPr>
            <sz val="11"/>
            <color theme="1"/>
            <rFont val="Calibri"/>
            <family val="2"/>
            <scheme val="minor"/>
          </rPr>
          <t>02-01-26
REC-18380</t>
        </r>
      </text>
    </comment>
    <comment ref="Q68" authorId="1" shapeId="0" xr:uid="{A9A1BA89-CA08-43A0-A4D4-E2B02F642031}">
      <text>
        <r>
          <rPr>
            <sz val="11"/>
            <color theme="1"/>
            <rFont val="Calibri"/>
            <family val="2"/>
            <scheme val="minor"/>
          </rPr>
          <t>02-01-26
REC-18380</t>
        </r>
      </text>
    </comment>
    <comment ref="E69" authorId="0" shapeId="0" xr:uid="{7AC7D9FB-1543-4CC9-B3D9-851B43ED3605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F69" authorId="0" shapeId="0" xr:uid="{386E59A7-2715-417A-9801-A954CFDD7680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G69" authorId="0" shapeId="0" xr:uid="{95F35B88-39EC-4EC6-BFDD-F59A69840A4A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H69" authorId="0" shapeId="0" xr:uid="{54F1D095-821C-48A7-82DB-1210C3AD49CB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I69" authorId="1" shapeId="0" xr:uid="{0F89CC24-6045-4BF4-8BC6-37722BE9257D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J69" authorId="1" shapeId="0" xr:uid="{6F08ACA5-2F66-45E8-9B33-34484DC9CB70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K69" authorId="1" shapeId="0" xr:uid="{95CBCB9D-BAAF-44D1-93DC-0063B12F9EDF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L69" authorId="1" shapeId="0" xr:uid="{B87FABFD-1E20-4AEE-A68B-2E201949E945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M69" authorId="1" shapeId="0" xr:uid="{29B99E1F-4D5C-41F9-9A8D-34C9517F49B3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N69" authorId="1" shapeId="0" xr:uid="{4DAFA014-F971-4A8A-A1A1-5B703306C1AE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O69" authorId="1" shapeId="0" xr:uid="{DCF6F032-9D96-455C-B4C5-63A39FF2D4FF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D71" authorId="0" shapeId="0" xr:uid="{242E1B11-440D-47B7-800D-230BDC1489AD}">
      <text>
        <r>
          <rPr>
            <b/>
            <sz val="9"/>
            <color indexed="81"/>
            <rFont val="Tahoma"/>
            <family val="2"/>
          </rPr>
          <t>27-FEB-25
REC-16809</t>
        </r>
      </text>
    </comment>
    <comment ref="E71" authorId="0" shapeId="0" xr:uid="{2210E707-F9DC-4B1E-A49B-34F50754A79D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F71" authorId="0" shapeId="0" xr:uid="{3032509A-9E98-420F-901E-E014C79819AD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G71" authorId="0" shapeId="0" xr:uid="{2E351337-F2A3-4945-B8D8-878C4E2FF9B3}">
      <text>
        <r>
          <rPr>
            <b/>
            <sz val="9"/>
            <color indexed="81"/>
            <rFont val="Tahoma"/>
            <charset val="1"/>
          </rPr>
          <t>02-MAY-2025
REC-17223</t>
        </r>
      </text>
    </comment>
    <comment ref="H71" authorId="1" shapeId="0" xr:uid="{D5BF2915-7CF2-46CA-8F32-57F5FE2F26CD}">
      <text>
        <r>
          <rPr>
            <sz val="11"/>
            <color theme="1"/>
            <rFont val="Calibri"/>
            <family val="2"/>
            <scheme val="minor"/>
          </rPr>
          <t>11/jun/2025
REC-17423</t>
        </r>
      </text>
    </comment>
    <comment ref="I71" authorId="1" shapeId="0" xr:uid="{7FC6BBC6-AAB5-4DFF-985E-687BF605B436}">
      <text>
        <r>
          <rPr>
            <sz val="11"/>
            <color theme="1"/>
            <rFont val="Calibri"/>
            <family val="2"/>
            <scheme val="minor"/>
          </rPr>
          <t>25/JUL/25
REC-17611</t>
        </r>
      </text>
    </comment>
    <comment ref="J71" authorId="1" shapeId="0" xr:uid="{7C5EFEE0-8AC4-44BF-94AC-11272F6D529B}">
      <text>
        <r>
          <rPr>
            <sz val="11"/>
            <color theme="1"/>
            <rFont val="Calibri"/>
            <family val="2"/>
            <scheme val="minor"/>
          </rPr>
          <t>29-10-25
REC-18058</t>
        </r>
      </text>
    </comment>
    <comment ref="K71" authorId="1" shapeId="0" xr:uid="{E51FB8D6-327C-479F-BB3B-4EBE22B2EA54}">
      <text>
        <r>
          <rPr>
            <sz val="11"/>
            <color theme="1"/>
            <rFont val="Calibri"/>
            <family val="2"/>
            <scheme val="minor"/>
          </rPr>
          <t>01-12-25
REC-18229</t>
        </r>
      </text>
    </comment>
    <comment ref="L71" authorId="1" shapeId="0" xr:uid="{5B9EB62B-44C7-4B46-990F-7B5B5CFB394A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M71" authorId="1" shapeId="0" xr:uid="{7F356E47-42F9-4F65-BECD-9443147F59EF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E72" authorId="0" shapeId="0" xr:uid="{D74D56F7-DE04-4B7A-8EAE-92B064435942}">
      <text>
        <r>
          <rPr>
            <b/>
            <sz val="9"/>
            <color indexed="81"/>
            <rFont val="Tahoma"/>
            <family val="2"/>
          </rPr>
          <t>24-FEB-25
REC-16798</t>
        </r>
      </text>
    </comment>
    <comment ref="F72" authorId="0" shapeId="0" xr:uid="{B036547D-07DA-4025-A0C5-C11698C82A44}">
      <text>
        <r>
          <rPr>
            <b/>
            <sz val="9"/>
            <color indexed="81"/>
            <rFont val="Tahoma"/>
            <charset val="1"/>
          </rPr>
          <t>11-MAR-2025
REC-16912</t>
        </r>
      </text>
    </comment>
    <comment ref="G72" authorId="0" shapeId="0" xr:uid="{D53CBDB5-17DD-4DBC-86E1-BD75D9481F28}">
      <text>
        <r>
          <rPr>
            <b/>
            <sz val="9"/>
            <color indexed="81"/>
            <rFont val="Tahoma"/>
            <charset val="1"/>
          </rPr>
          <t>07-MAY-2025
REC-17260</t>
        </r>
      </text>
    </comment>
    <comment ref="H72" authorId="1" shapeId="0" xr:uid="{EC9CE468-CB59-4713-8209-DE28D857518E}">
      <text>
        <r>
          <rPr>
            <sz val="11"/>
            <color theme="1"/>
            <rFont val="Calibri"/>
            <family val="2"/>
            <scheme val="minor"/>
          </rPr>
          <t>16/JUL/25
REC-17617</t>
        </r>
      </text>
    </comment>
    <comment ref="I72" authorId="1" shapeId="0" xr:uid="{4042B3D6-CBFD-4110-B746-05EF5869E948}">
      <text>
        <r>
          <rPr>
            <sz val="11"/>
            <color theme="1"/>
            <rFont val="Calibri"/>
            <family val="2"/>
            <scheme val="minor"/>
          </rPr>
          <t>04-AGO-25
REC-17678</t>
        </r>
      </text>
    </comment>
    <comment ref="J72" authorId="1" shapeId="0" xr:uid="{70453723-A708-4732-9730-CD1605019F7B}">
      <text>
        <r>
          <rPr>
            <sz val="11"/>
            <color theme="1"/>
            <rFont val="Calibri"/>
            <family val="2"/>
            <scheme val="minor"/>
          </rPr>
          <t>03-10-25
REC-17964</t>
        </r>
      </text>
    </comment>
    <comment ref="D73" authorId="1" shapeId="0" xr:uid="{12BAF379-F4F4-4104-A7A8-6876F4E62FAB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E73" authorId="1" shapeId="0" xr:uid="{BECB5982-BF82-4341-820B-725F4C56F141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F73" authorId="1" shapeId="0" xr:uid="{1A7734EC-BC50-4F35-844E-60AB908AB25D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G73" authorId="1" shapeId="0" xr:uid="{9C49104D-C520-45DE-A69B-CA7E0F1DDCE5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H73" authorId="1" shapeId="0" xr:uid="{7CC65F73-0B14-4592-B6FA-6CC9E22E999C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I73" authorId="1" shapeId="0" xr:uid="{B0815954-D93E-472D-A2CB-F5782C752446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J73" authorId="1" shapeId="0" xr:uid="{34A63CC8-3DAD-49AC-9F07-77A97F669DE9}">
      <text>
        <r>
          <rPr>
            <sz val="11"/>
            <color theme="1"/>
            <rFont val="Calibri"/>
            <family val="2"/>
            <scheme val="minor"/>
          </rPr>
          <t>01-11-25
REC-18141</t>
        </r>
      </text>
    </comment>
    <comment ref="K73" authorId="1" shapeId="0" xr:uid="{4AE2C49B-11C9-4FF2-ADBB-17CC5CE02645}">
      <text>
        <r>
          <rPr>
            <sz val="11"/>
            <color theme="1"/>
            <rFont val="Calibri"/>
            <family val="2"/>
            <scheme val="minor"/>
          </rPr>
          <t>02-12-25
REC-18236</t>
        </r>
      </text>
    </comment>
    <comment ref="D75" authorId="0" shapeId="0" xr:uid="{713A99CE-7AA9-4F7F-A6AF-151CE6BB2A26}">
      <text>
        <r>
          <rPr>
            <b/>
            <sz val="9"/>
            <color indexed="81"/>
            <rFont val="Tahoma"/>
            <family val="2"/>
          </rPr>
          <t>09-feb-25
REC-16734</t>
        </r>
      </text>
    </comment>
    <comment ref="E75" authorId="0" shapeId="0" xr:uid="{27104194-0DEE-4EE1-B996-161D680EB852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F75" authorId="0" shapeId="0" xr:uid="{CC7A32DC-03AB-4241-9059-F768E15167A9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G75" authorId="0" shapeId="0" xr:uid="{E6A8C4D2-7C6A-4715-BCE3-86C7DC80BCE7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H75" authorId="0" shapeId="0" xr:uid="{87BF315E-401A-4683-A8B4-CD9AD393B86C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I75" authorId="1" shapeId="0" xr:uid="{565B7B80-C028-4127-93AA-0A33BFE16A69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J75" authorId="1" shapeId="0" xr:uid="{58CD5DD2-7F4F-4EE0-8D5F-41BE170FB384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K75" authorId="1" shapeId="0" xr:uid="{ED6624A0-C027-48C6-BEF2-C6DF32599149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L75" authorId="1" shapeId="0" xr:uid="{52B005F0-699E-4E39-945E-57CACA3E1AD8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M75" authorId="1" shapeId="0" xr:uid="{631BEA19-9EBD-4C99-865D-6F2084F342DF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N75" authorId="1" shapeId="0" xr:uid="{72257CD8-F956-4485-A22C-37FF086C8F82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O75" authorId="1" shapeId="0" xr:uid="{A85931B4-70D7-4ABB-9427-298E8660799D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D77" authorId="0" shapeId="0" xr:uid="{619BB5CC-040A-43E2-930C-904E442F8F3E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E77" authorId="0" shapeId="0" xr:uid="{245045B6-8603-45A2-B93C-F8F5C6218B44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F77" authorId="0" shapeId="0" xr:uid="{901E1B3E-F205-4C4D-A00C-109913248E46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G77" authorId="0" shapeId="0" xr:uid="{07BD6A57-0D58-4D54-B3D6-77440C7BEC98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D79" authorId="0" shapeId="0" xr:uid="{AAF9A734-A316-4B85-8E76-EE8CF62AC6EB}">
      <text>
        <r>
          <rPr>
            <b/>
            <sz val="9"/>
            <color indexed="81"/>
            <rFont val="Tahoma"/>
            <family val="2"/>
          </rPr>
          <t>16-feb-2025
REC-16758</t>
        </r>
      </text>
    </comment>
    <comment ref="E79" authorId="0" shapeId="0" xr:uid="{F164F429-120B-4A8F-B917-6DC6F8752A5C}">
      <text>
        <r>
          <rPr>
            <b/>
            <sz val="9"/>
            <color indexed="81"/>
            <rFont val="Tahoma"/>
            <family val="2"/>
          </rPr>
          <t>17-feb-2025
rec-16769</t>
        </r>
      </text>
    </comment>
    <comment ref="F79" authorId="0" shapeId="0" xr:uid="{3C5C8874-B41C-4DAE-BA00-C0F53BFE4329}">
      <text>
        <r>
          <rPr>
            <b/>
            <sz val="9"/>
            <color indexed="81"/>
            <rFont val="Tahoma"/>
            <charset val="1"/>
          </rPr>
          <t>29-MAR-2025
REC-17034</t>
        </r>
      </text>
    </comment>
    <comment ref="G79" authorId="0" shapeId="0" xr:uid="{2E70FDD0-98C7-4407-9D6A-C8C35FD87574}">
      <text>
        <r>
          <rPr>
            <b/>
            <sz val="9"/>
            <color indexed="81"/>
            <rFont val="Tahoma"/>
            <charset val="1"/>
          </rPr>
          <t>01-MAY-2025
REC-17217</t>
        </r>
      </text>
    </comment>
    <comment ref="H79" authorId="1" shapeId="0" xr:uid="{5DC45502-BAFE-46FE-A0FF-CEE87D5A3277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I79" authorId="1" shapeId="0" xr:uid="{FE1D0F35-CD1A-4716-B779-7BE9893CAF98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J79" authorId="1" shapeId="0" xr:uid="{C40A3F9D-5B0C-4E51-B213-0CFD1812E413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K79" authorId="1" shapeId="0" xr:uid="{35E8EE93-6E6B-43D4-A9C5-B928343007A0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L79" authorId="1" shapeId="0" xr:uid="{67E21D6E-53EA-4E73-9CCE-2954B9F6480A}">
      <text>
        <r>
          <rPr>
            <sz val="11"/>
            <color theme="1"/>
            <rFont val="Calibri"/>
            <family val="2"/>
            <scheme val="minor"/>
          </rPr>
          <t>29/09/25
REC-17935</t>
        </r>
      </text>
    </comment>
    <comment ref="M79" authorId="1" shapeId="0" xr:uid="{A04ED452-B11C-4B98-B31D-9734DD75CF20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N79" authorId="1" shapeId="0" xr:uid="{D97AA21C-9933-4874-BF0E-0746071E980D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O79" authorId="1" shapeId="0" xr:uid="{B4FB9D9A-A5DE-487D-AE12-CF65EB57A7DD}">
      <text>
        <r>
          <rPr>
            <sz val="11"/>
            <color theme="1"/>
            <rFont val="Calibri"/>
            <family val="2"/>
            <scheme val="minor"/>
          </rPr>
          <t>12-12-25
REC-18281</t>
        </r>
      </text>
    </comment>
    <comment ref="P79" authorId="1" shapeId="0" xr:uid="{E54BABBA-10C4-4CA9-9B35-CCFF74E4C116}">
      <text>
        <r>
          <rPr>
            <sz val="11"/>
            <color theme="1"/>
            <rFont val="Calibri"/>
            <family val="2"/>
            <scheme val="minor"/>
          </rPr>
          <t>30-12-25
REC-18353</t>
        </r>
      </text>
    </comment>
    <comment ref="D81" authorId="0" shapeId="0" xr:uid="{F2D3BF08-43AD-4DCC-8D97-646D6BB558DC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E81" authorId="0" shapeId="0" xr:uid="{81F0C338-3F60-4410-AD07-1B20F8A13BB0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F81" authorId="0" shapeId="0" xr:uid="{B54AC46F-D541-4704-BC73-29F7B1BE6D14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G81" authorId="0" shapeId="0" xr:uid="{2B74A238-5E7A-4D2C-A3D9-F76A896CF329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H81" authorId="0" shapeId="0" xr:uid="{B9CA18C7-D40B-4DB1-BD60-3838A765F35E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I81" authorId="0" shapeId="0" xr:uid="{019F1EEB-C177-43B7-A2C3-1351969ACD2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J81" authorId="0" shapeId="0" xr:uid="{C2969E95-7BE0-4D20-9727-EF6B9591BDEB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K81" authorId="0" shapeId="0" xr:uid="{83EBB073-CE72-403C-8BB0-CCF1E01E359B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L81" authorId="0" shapeId="0" xr:uid="{E1901EA4-FE63-436D-A2F7-0E457DC4A06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M81" authorId="0" shapeId="0" xr:uid="{E0B26ED8-B7FA-49C5-ABB6-C5AA742D2473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N81" authorId="0" shapeId="0" xr:uid="{B1718EFE-CFF9-489B-A791-28122F704BC2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O81" authorId="0" shapeId="0" xr:uid="{339AA479-8A7C-429E-8D5C-F20EFB825F8F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P81" authorId="0" shapeId="0" xr:uid="{00CD5A04-AA45-4799-94F2-5F9DD5E17C6F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D82" authorId="0" shapeId="0" xr:uid="{98501B93-105A-4A3D-87B9-2C8F8E996577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E82" authorId="0" shapeId="0" xr:uid="{9B0E9AE7-64DC-414F-9CC2-D8F1934D77B9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F82" authorId="0" shapeId="0" xr:uid="{A95B7649-6DF9-497D-A06F-5E5009F57990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G82" authorId="0" shapeId="0" xr:uid="{23DA1B4E-788F-43C2-8FD4-4320AFF0A52E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H82" authorId="1" shapeId="0" xr:uid="{C461DC8E-41F1-4C7D-9ACF-436F7D8F1A23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I82" authorId="1" shapeId="0" xr:uid="{650FB25A-D5D0-4351-80E1-016E11A46F02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J82" authorId="1" shapeId="0" xr:uid="{C10E7E1A-59B5-49C0-B8A5-043799A98A99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K82" authorId="1" shapeId="0" xr:uid="{39845A80-00B7-4AC8-BEED-E99E28F7E968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L82" authorId="1" shapeId="0" xr:uid="{063EC29B-771F-41B0-A0EA-6AFC3BC6E215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M82" authorId="1" shapeId="0" xr:uid="{80E5313D-41C6-4CD7-8060-BE60A2D97421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N82" authorId="1" shapeId="0" xr:uid="{AE35D466-35FE-4A31-9A07-73EE78867B04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O82" authorId="1" shapeId="0" xr:uid="{16A0AD02-5B95-4A24-B7DE-05F3F0BA547C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P82" authorId="1" shapeId="0" xr:uid="{9F2366D3-01F1-4DEE-A28F-637E8AE9EB52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Q82" authorId="1" shapeId="0" xr:uid="{B2E982E7-F21D-4C92-AE4E-1A0E2C4A48F8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D83" authorId="0" shapeId="0" xr:uid="{8B257779-1826-496C-AFED-7085759EA2FC}">
      <text>
        <r>
          <rPr>
            <b/>
            <sz val="9"/>
            <color indexed="81"/>
            <rFont val="Tahoma"/>
            <family val="2"/>
          </rPr>
          <t>28-FEB-25
REC-16817</t>
        </r>
      </text>
    </comment>
    <comment ref="E83" authorId="0" shapeId="0" xr:uid="{A0320AAB-E306-40AB-BE66-BE43099254DB}">
      <text>
        <r>
          <rPr>
            <b/>
            <sz val="9"/>
            <color indexed="81"/>
            <rFont val="Tahoma"/>
            <charset val="1"/>
          </rPr>
          <t>01-ABR-2025
REC-17064</t>
        </r>
      </text>
    </comment>
    <comment ref="F83" authorId="1" shapeId="0" xr:uid="{F178812A-4D9D-469E-8801-1B47DF75EFCE}">
      <text>
        <r>
          <rPr>
            <sz val="11"/>
            <color theme="1"/>
            <rFont val="Calibri"/>
            <family val="2"/>
            <scheme val="minor"/>
          </rPr>
          <t>29-jun-25
REC-17491</t>
        </r>
      </text>
    </comment>
    <comment ref="G83" authorId="1" shapeId="0" xr:uid="{1C8C1908-6035-4EEC-B88E-F968E30E6FB2}">
      <text>
        <r>
          <rPr>
            <sz val="11"/>
            <color theme="1"/>
            <rFont val="Calibri"/>
            <family val="2"/>
            <scheme val="minor"/>
          </rPr>
          <t>06-AGO-25
REC-17687</t>
        </r>
      </text>
    </comment>
    <comment ref="H83" authorId="1" shapeId="0" xr:uid="{F8D07275-15A5-45B6-9C0D-CBE33580585D}">
      <text>
        <r>
          <rPr>
            <sz val="11"/>
            <color theme="1"/>
            <rFont val="Calibri"/>
            <family val="2"/>
            <scheme val="minor"/>
          </rPr>
          <t xml:space="preserve">29-AGO-25
REC-17780
</t>
        </r>
      </text>
    </comment>
    <comment ref="I83" authorId="1" shapeId="0" xr:uid="{A09E471E-4750-44FF-9C9E-41FAE956939D}">
      <text>
        <r>
          <rPr>
            <sz val="11"/>
            <color theme="1"/>
            <rFont val="Calibri"/>
            <family val="2"/>
            <scheme val="minor"/>
          </rPr>
          <t>29/09/25
REC-17932</t>
        </r>
      </text>
    </comment>
    <comment ref="J83" authorId="1" shapeId="0" xr:uid="{FC9A3B70-67CB-4405-B9D3-CAB96DFC4B71}">
      <text>
        <r>
          <rPr>
            <sz val="11"/>
            <color theme="1"/>
            <rFont val="Calibri"/>
            <family val="2"/>
            <scheme val="minor"/>
          </rPr>
          <t>30-10-25
REC-18062</t>
        </r>
      </text>
    </comment>
    <comment ref="K83" authorId="1" shapeId="0" xr:uid="{B397B86D-6248-4506-9DFE-34CD3AD3F9C7}">
      <text>
        <r>
          <rPr>
            <sz val="11"/>
            <color theme="1"/>
            <rFont val="Calibri"/>
            <family val="2"/>
            <scheme val="minor"/>
          </rPr>
          <t>28-11-25
REC-18204</t>
        </r>
      </text>
    </comment>
    <comment ref="L83" authorId="1" shapeId="0" xr:uid="{A57F2734-E0D3-4397-8D91-D4E8C0DAE799}">
      <text>
        <r>
          <rPr>
            <sz val="11"/>
            <color theme="1"/>
            <rFont val="Calibri"/>
            <family val="2"/>
            <scheme val="minor"/>
          </rPr>
          <t>31-12-25
REC-18360</t>
        </r>
      </text>
    </comment>
    <comment ref="D84" authorId="0" shapeId="0" xr:uid="{CACABDC4-EF3E-41B5-AA91-5B0BA19CDD93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E84" authorId="0" shapeId="0" xr:uid="{AC48FBF3-D26C-480F-B19C-9C868B00180B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F84" authorId="0" shapeId="0" xr:uid="{CDCD2337-A0E5-4711-83DE-CE6ED5DFC095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G84" authorId="0" shapeId="0" xr:uid="{62E97DC0-5CE4-45EE-816E-A217285704A5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H84" authorId="0" shapeId="0" xr:uid="{A4150F45-F4F9-4B92-AC07-72A701EE973B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I84" authorId="0" shapeId="0" xr:uid="{543E0249-8C50-4C49-8D15-98AF52E60FD9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J84" authorId="1" shapeId="0" xr:uid="{22CF913D-EAC2-44F3-9955-F1E3BD63615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K84" authorId="1" shapeId="0" xr:uid="{C5FE3272-8A05-46C2-87BC-1219A02C202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L84" authorId="1" shapeId="0" xr:uid="{4720D32D-4324-4C9B-83FC-226A67DC0280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M84" authorId="1" shapeId="0" xr:uid="{87C81BD2-85F4-4338-ADEB-6F28A743E4D3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N84" authorId="1" shapeId="0" xr:uid="{D388CA0B-ED0E-4C39-AED1-FCC8095A1B0E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O84" authorId="1" shapeId="0" xr:uid="{39ABCE4F-379E-4E80-88C2-3C8378245A96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P84" authorId="1" shapeId="0" xr:uid="{9F7D6C68-808A-4CBE-8A95-1FDFEEFE9AD4}">
      <text>
        <r>
          <rPr>
            <sz val="11"/>
            <color theme="1"/>
            <rFont val="Calibri"/>
            <family val="2"/>
            <scheme val="minor"/>
          </rPr>
          <t>16/01/26
REC-18444</t>
        </r>
      </text>
    </comment>
    <comment ref="Q84" authorId="1" shapeId="0" xr:uid="{DF4EC5DC-FA95-4B50-9F7D-07F2EC193BD3}">
      <text>
        <r>
          <rPr>
            <sz val="11"/>
            <color theme="1"/>
            <rFont val="Calibri"/>
            <family val="2"/>
            <scheme val="minor"/>
          </rPr>
          <t>16/01/26
REC-18444</t>
        </r>
      </text>
    </comment>
    <comment ref="D86" authorId="0" shapeId="0" xr:uid="{721A0A29-671E-427A-B8C1-8CB5EC66EA0F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E86" authorId="0" shapeId="0" xr:uid="{12BCE7DF-9427-4C07-B826-8DB11A5B183F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F86" authorId="0" shapeId="0" xr:uid="{981667B7-47DB-46EB-B074-27D93CC8F22F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M86" authorId="1" shapeId="0" xr:uid="{43306BB1-0BFC-4A58-AF53-7D6A8AFB81D7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N86" authorId="1" shapeId="0" xr:uid="{7221E4BF-F3D7-4E60-8B19-E6AAA935FA8E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O86" authorId="1" shapeId="0" xr:uid="{6CEFA0B3-314C-4D5D-8332-58B0E32C2299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E89" authorId="0" shapeId="0" xr:uid="{8C8C47FF-2ADC-4CA8-BEF9-BB93467F4165}">
      <text>
        <r>
          <rPr>
            <b/>
            <sz val="9"/>
            <color indexed="81"/>
            <rFont val="Tahoma"/>
            <family val="2"/>
          </rPr>
          <t xml:space="preserve">pendiente </t>
        </r>
      </text>
    </comment>
    <comment ref="F89" authorId="0" shapeId="0" xr:uid="{FC575FE6-7262-4537-B395-62F00D68998F}">
      <text>
        <r>
          <rPr>
            <b/>
            <sz val="9"/>
            <color indexed="81"/>
            <rFont val="Tahoma"/>
            <family val="2"/>
          </rPr>
          <t>16/03/2025
REC-16962</t>
        </r>
      </text>
    </comment>
    <comment ref="G89" authorId="0" shapeId="0" xr:uid="{DA5AD0BE-C7BF-4C1E-86C9-BD7E2F66F401}">
      <text>
        <r>
          <rPr>
            <b/>
            <sz val="9"/>
            <color indexed="81"/>
            <rFont val="Tahoma"/>
            <family val="2"/>
          </rPr>
          <t>08-05-2025
REC-17275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9" authorId="0" shapeId="0" xr:uid="{045510AC-A899-486A-BBF2-FE38B90D3A2F}">
      <text>
        <r>
          <rPr>
            <b/>
            <sz val="9"/>
            <color indexed="81"/>
            <rFont val="Tahoma"/>
            <family val="2"/>
          </rPr>
          <t>30-05-2025</t>
        </r>
        <r>
          <rPr>
            <sz val="9"/>
            <color indexed="81"/>
            <rFont val="Tahoma"/>
            <family val="2"/>
          </rPr>
          <t xml:space="preserve">
REC-17362</t>
        </r>
      </text>
    </comment>
    <comment ref="I89" authorId="1" shapeId="0" xr:uid="{E28F270E-2B2E-4E16-9459-EE461AD81D61}">
      <text>
        <r>
          <rPr>
            <sz val="11"/>
            <color theme="1"/>
            <rFont val="Calibri"/>
            <family val="2"/>
            <scheme val="minor"/>
          </rPr>
          <t>01-AGO-25
REC-17658</t>
        </r>
      </text>
    </comment>
    <comment ref="J89" authorId="1" shapeId="0" xr:uid="{4C40CDEF-87DB-4F2D-9D06-76B41B6245D2}">
      <text>
        <r>
          <rPr>
            <sz val="11"/>
            <color theme="1"/>
            <rFont val="Calibri"/>
            <family val="2"/>
            <scheme val="minor"/>
          </rPr>
          <t>13-09-25
REC-17871</t>
        </r>
      </text>
    </comment>
    <comment ref="K89" authorId="1" shapeId="0" xr:uid="{75F59467-03BD-441E-840A-93D0F6CE1173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L89" authorId="1" shapeId="0" xr:uid="{D6124E75-C2CD-425D-95BF-45E8147CBF76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M89" authorId="1" shapeId="0" xr:uid="{68798D8E-60C3-43E9-A5C3-88544B93CB1A}">
      <text>
        <r>
          <rPr>
            <sz val="11"/>
            <color theme="1"/>
            <rFont val="Calibri"/>
            <family val="2"/>
            <scheme val="minor"/>
          </rPr>
          <t>30/11/25
REC-18215</t>
        </r>
      </text>
    </comment>
    <comment ref="N89" authorId="1" shapeId="0" xr:uid="{1D93BFCF-56FA-47BA-AC3F-C59AC28E88D8}">
      <text>
        <r>
          <rPr>
            <sz val="11"/>
            <color theme="1"/>
            <rFont val="Calibri"/>
            <family val="2"/>
            <scheme val="minor"/>
          </rPr>
          <t>14-12-25
REC-18288</t>
        </r>
      </text>
    </comment>
    <comment ref="O89" authorId="1" shapeId="0" xr:uid="{EBCF9E28-802C-4292-9A5D-73774B37E962}">
      <text>
        <r>
          <rPr>
            <sz val="11"/>
            <color theme="1"/>
            <rFont val="Calibri"/>
            <family val="2"/>
            <scheme val="minor"/>
          </rPr>
          <t>13/01/26
REC-18413</t>
        </r>
      </text>
    </comment>
    <comment ref="D90" authorId="0" shapeId="0" xr:uid="{09067379-E660-4337-B78D-24A32D51AE31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E90" authorId="0" shapeId="0" xr:uid="{BBAD91E2-3FD9-4727-9624-3568873CF27B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F90" authorId="0" shapeId="0" xr:uid="{3C6F2649-25C8-402B-93E5-E1F86BCF7BB0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G90" authorId="0" shapeId="0" xr:uid="{D3A7B6D9-0BA2-4A38-8C8D-9D52CB70B54E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H90" authorId="0" shapeId="0" xr:uid="{7AB8B440-CD3C-4A6D-96DD-F74296CB9FF0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I90" authorId="1" shapeId="0" xr:uid="{9B92C567-6B8E-4CDC-8336-F0BFDA41942B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J90" authorId="1" shapeId="0" xr:uid="{8B6AFBEC-CBE5-4C24-A99B-07FC2C271EF0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K90" authorId="1" shapeId="0" xr:uid="{7F9EC10E-443A-4742-B86D-1D11FB31DDF1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L90" authorId="1" shapeId="0" xr:uid="{17E22F21-14D7-4137-A23A-7102891C522E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M90" authorId="1" shapeId="0" xr:uid="{E1E21F77-66D4-4BB9-8E3C-A82DE497D766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N90" authorId="1" shapeId="0" xr:uid="{6A8E68E1-DB8D-4E93-8564-8BF42E3F19DD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O90" authorId="1" shapeId="0" xr:uid="{05634332-30BA-4ABD-8057-96976132CE31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P90" authorId="1" shapeId="0" xr:uid="{B091B7FE-316B-4557-A401-3C3808D6DC77}">
      <text>
        <r>
          <rPr>
            <sz val="11"/>
            <color theme="1"/>
            <rFont val="Calibri"/>
            <family val="2"/>
            <scheme val="minor"/>
          </rPr>
          <t>05-01-26
REC-18390</t>
        </r>
      </text>
    </comment>
    <comment ref="Q90" authorId="1" shapeId="0" xr:uid="{9F1B2B6E-C448-47A0-B1BB-4BD628D37457}">
      <text>
        <r>
          <rPr>
            <sz val="11"/>
            <color theme="1"/>
            <rFont val="Calibri"/>
            <family val="2"/>
            <scheme val="minor"/>
          </rPr>
          <t>05-01-26
REC-18390</t>
        </r>
      </text>
    </comment>
    <comment ref="R90" authorId="1" shapeId="0" xr:uid="{1BB4F021-DAD1-471D-AF52-7A99BDF5BB38}">
      <text>
        <r>
          <rPr>
            <sz val="11"/>
            <color theme="1"/>
            <rFont val="Calibri"/>
            <family val="2"/>
            <scheme val="minor"/>
          </rPr>
          <t>05-01-26
REC-18390</t>
        </r>
      </text>
    </comment>
    <comment ref="D92" authorId="0" shapeId="0" xr:uid="{5A6B24ED-B69E-4BA3-89EF-3793A5DDB921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E92" authorId="0" shapeId="0" xr:uid="{6F380472-04B3-412F-ABF2-678020E56C7C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F92" authorId="0" shapeId="0" xr:uid="{7D075D5E-AB9A-4F0D-9917-BE889EAB95D0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G92" authorId="0" shapeId="0" xr:uid="{93665FE8-5590-4811-BBF0-D735AAE83A71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H92" authorId="1" shapeId="0" xr:uid="{F7233505-60DF-4918-9EE8-1D02704A6E79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I92" authorId="1" shapeId="0" xr:uid="{E26BC3C7-8327-4AD2-917F-530AED22B3D2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J92" authorId="1" shapeId="0" xr:uid="{437B3646-39A1-45C4-96F4-6A69BA275DF4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K92" authorId="1" shapeId="0" xr:uid="{8B18672F-6D64-43E8-BDD1-C59FCB9A5D36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L92" authorId="1" shapeId="0" xr:uid="{26CA8353-CE9E-47E6-9B67-6AA760E8505E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M92" authorId="1" shapeId="0" xr:uid="{E8D32D25-4C27-4405-BB14-7600519F13B3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N92" authorId="1" shapeId="0" xr:uid="{FCF07141-5C4C-4898-87A5-DAEF9AE6F466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O92" authorId="1" shapeId="0" xr:uid="{348E5285-E989-4AC3-B0D3-A73EBED1932B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D93" authorId="0" shapeId="0" xr:uid="{114FE370-DC66-45C4-B96B-FBD18C60AAE1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E93" authorId="0" shapeId="0" xr:uid="{C7E16DDC-5605-4A94-8AC5-730254B9B865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F93" authorId="0" shapeId="0" xr:uid="{695A88DD-5EF8-42CA-A371-7FE39C76CD02}">
      <text>
        <r>
          <rPr>
            <b/>
            <sz val="9"/>
            <color indexed="81"/>
            <rFont val="Tahoma"/>
            <charset val="1"/>
          </rPr>
          <t>19-MAR-2025
REC-16930</t>
        </r>
      </text>
    </comment>
    <comment ref="G93" authorId="0" shapeId="0" xr:uid="{97D2532D-6894-49EF-99A1-61160BE9F09D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H93" authorId="0" shapeId="0" xr:uid="{6220F30C-4A5B-4A4D-BAD5-A97E667714BB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I93" authorId="0" shapeId="0" xr:uid="{4D0FE453-EE72-42CA-B5F1-F871F58A4601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J93" authorId="0" shapeId="0" xr:uid="{9F1D3116-3084-42AA-8A40-0517C050ACF0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K93" authorId="1" shapeId="0" xr:uid="{7276D519-4404-4920-8978-766E0BEEDF01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L93" authorId="1" shapeId="0" xr:uid="{E4893BAC-ACEB-44E1-90B0-350DB3FF5E1D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M93" authorId="1" shapeId="0" xr:uid="{0ACAC79D-B86E-47EF-81ED-9813C7E4DCAD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N93" authorId="1" shapeId="0" xr:uid="{0EB78265-8FF8-4329-8CCD-EFAC97407F16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O93" authorId="1" shapeId="0" xr:uid="{FBD2B96D-5C20-4AE5-A4C6-9D3E3D2374A6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P93" authorId="1" shapeId="0" xr:uid="{3CFA54F2-698F-470B-9D65-0F64E88E875B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Q93" authorId="1" shapeId="0" xr:uid="{B517D7B7-2CE1-4B6A-980D-17AE5AE9B80A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R93" authorId="1" shapeId="0" xr:uid="{0BF69673-FD73-4CF6-BAA4-D4ADEF91B827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D94" authorId="0" shapeId="0" xr:uid="{5F2CF5F9-8BD3-46A4-A057-89C7DA511A8B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E94" authorId="0" shapeId="0" xr:uid="{996CED00-1C43-413A-8D64-4F74AB47449D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F94" authorId="0" shapeId="0" xr:uid="{6EE8E855-972C-4E91-BA54-1770244E61D7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G94" authorId="0" shapeId="0" xr:uid="{FC5042CF-2253-4B14-BE5C-9F52EA4BC070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H94" authorId="1" shapeId="0" xr:uid="{9B3C0636-499B-4078-B7E1-B59E97A4129F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I94" authorId="1" shapeId="0" xr:uid="{7E0E3EBC-4D23-4AD5-B44E-1AA9E217655B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J94" authorId="1" shapeId="0" xr:uid="{C425D4A2-826C-4AC4-8032-6CB055788AF8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K94" authorId="1" shapeId="0" xr:uid="{4EE747AE-2C1B-403C-AF89-2E1AC788E0EB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L94" authorId="1" shapeId="0" xr:uid="{0E754AC7-7B03-48FC-A3EA-A3DCB91040A4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D95" authorId="0" shapeId="0" xr:uid="{CC9EA03F-215C-4D04-8A31-361E60C5951E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E95" authorId="0" shapeId="0" xr:uid="{ACEC01E4-BF84-4B16-8F8D-238F1EA4746B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F95" authorId="0" shapeId="0" xr:uid="{2441F54E-8196-4C07-812C-CAD44131C2F0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G95" authorId="0" shapeId="0" xr:uid="{523025BF-1FD7-4CFE-A0DD-18228A4A7514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H95" authorId="0" shapeId="0" xr:uid="{6AAFB016-AB5B-43D4-9666-D16B912B2AE6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I95" authorId="0" shapeId="0" xr:uid="{C9DFA76C-F2AF-45CC-B041-59C9354ABC85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J95" authorId="1" shapeId="0" xr:uid="{6CD7190F-7C39-4F82-818B-52A8B94D1E95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K95" authorId="1" shapeId="0" xr:uid="{15DC02C3-22CE-4210-B74C-326E108D1E38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L95" authorId="1" shapeId="0" xr:uid="{5DB78C5B-C322-4717-8775-2CEDA9B1EAC3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M95" authorId="1" shapeId="0" xr:uid="{16728F18-89A1-4A98-9602-19EEFC4F4E14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N95" authorId="1" shapeId="0" xr:uid="{D40E7ADF-F8DB-4A39-84EB-E1C9F4B641C2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O95" authorId="1" shapeId="0" xr:uid="{50BC3945-3B9A-4857-9919-A6A42CF978CA}">
      <text>
        <r>
          <rPr>
            <sz val="11"/>
            <color theme="1"/>
            <rFont val="Calibri"/>
            <family val="2"/>
            <scheme val="minor"/>
          </rPr>
          <t>05-12-25
REC-18261</t>
        </r>
      </text>
    </comment>
    <comment ref="D96" authorId="0" shapeId="0" xr:uid="{963E4F07-69FE-4D36-A5E7-6B74D700D101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E96" authorId="0" shapeId="0" xr:uid="{46A25408-02FC-46DE-9F5D-8486BBA4C182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F96" authorId="0" shapeId="0" xr:uid="{CC006188-25D2-4F8D-950B-1D6B53655B4C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G96" authorId="0" shapeId="0" xr:uid="{2F130A42-6980-4E08-B477-584653C3A5CF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H96" authorId="0" shapeId="0" xr:uid="{4984E5D5-7D08-44FE-84F0-517E9CD52921}">
      <text>
        <r>
          <rPr>
            <b/>
            <sz val="9"/>
            <color indexed="81"/>
            <rFont val="Tahoma"/>
            <family val="2"/>
          </rPr>
          <t>29-MAY-2025
REC-17352</t>
        </r>
      </text>
    </comment>
    <comment ref="I96" authorId="1" shapeId="0" xr:uid="{21F75698-6939-4B67-BBF7-00AC14262AA2}">
      <text>
        <r>
          <rPr>
            <sz val="11"/>
            <color theme="1"/>
            <rFont val="Calibri"/>
            <family val="2"/>
            <scheme val="minor"/>
          </rPr>
          <t>27/JUL/25
REC-17612</t>
        </r>
      </text>
    </comment>
    <comment ref="J96" authorId="1" shapeId="0" xr:uid="{205908E3-AA0F-4CD9-99E8-A7EEFFCC7DCB}">
      <text>
        <r>
          <rPr>
            <sz val="11"/>
            <color theme="1"/>
            <rFont val="Calibri"/>
            <family val="2"/>
            <scheme val="minor"/>
          </rPr>
          <t>27/JUL/25
REC-17612</t>
        </r>
      </text>
    </comment>
    <comment ref="K96" authorId="1" shapeId="0" xr:uid="{28AB1371-90FB-4870-9DD9-E747AAB9A8E2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L96" authorId="1" shapeId="0" xr:uid="{B98AD66D-5655-4146-90ED-9DF604BDD809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M96" authorId="1" shapeId="0" xr:uid="{66C62B02-C2FB-4963-9918-ED30F591FB24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N96" authorId="1" shapeId="0" xr:uid="{1B84D311-71F9-407D-A156-CF218E088420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D99" authorId="0" shapeId="0" xr:uid="{0212AFB3-92E4-4EAA-9B9E-17BB4BEE1364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E99" authorId="0" shapeId="0" xr:uid="{F40B6A0F-3177-4AB2-BB13-4778F31FB78B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F99" authorId="0" shapeId="0" xr:uid="{7C204375-B74B-4262-A247-1B897B5D5DC5}">
      <text>
        <r>
          <rPr>
            <b/>
            <sz val="9"/>
            <color indexed="81"/>
            <rFont val="Tahoma"/>
            <charset val="1"/>
          </rPr>
          <t>31-MAR-2025
REC-17049</t>
        </r>
      </text>
    </comment>
    <comment ref="G99" authorId="0" shapeId="0" xr:uid="{469FCC76-39E4-4910-AA86-E30F975A6AB0}">
      <text>
        <r>
          <rPr>
            <b/>
            <sz val="9"/>
            <color indexed="81"/>
            <rFont val="Tahoma"/>
            <charset val="1"/>
          </rPr>
          <t>05-MAY-2025
REC-17251</t>
        </r>
      </text>
    </comment>
    <comment ref="H99" authorId="0" shapeId="0" xr:uid="{68BE70A7-27FD-43BB-9CDF-127E1A660DB1}">
      <text>
        <r>
          <rPr>
            <b/>
            <sz val="9"/>
            <color indexed="81"/>
            <rFont val="Tahoma"/>
            <charset val="1"/>
          </rPr>
          <t>02-06-25
REC-17383</t>
        </r>
      </text>
    </comment>
    <comment ref="I99" authorId="1" shapeId="0" xr:uid="{23EB9D7B-EBCE-402D-819D-571099D4DE92}">
      <text>
        <r>
          <rPr>
            <sz val="11"/>
            <color theme="1"/>
            <rFont val="Calibri"/>
            <family val="2"/>
            <scheme val="minor"/>
          </rPr>
          <t>02-JUL-25
REC-17514</t>
        </r>
      </text>
    </comment>
    <comment ref="J99" authorId="1" shapeId="0" xr:uid="{231B9661-7A08-4A28-A9AB-9728A8ECA98F}">
      <text>
        <r>
          <rPr>
            <sz val="11"/>
            <color theme="1"/>
            <rFont val="Calibri"/>
            <family val="2"/>
            <scheme val="minor"/>
          </rPr>
          <t xml:space="preserve">30-JUL-25
REC-17630
</t>
        </r>
      </text>
    </comment>
    <comment ref="K99" authorId="1" shapeId="0" xr:uid="{8217916A-3706-48AD-AE02-2C20D9364519}">
      <text>
        <r>
          <rPr>
            <sz val="11"/>
            <color theme="1"/>
            <rFont val="Calibri"/>
            <family val="2"/>
            <scheme val="minor"/>
          </rPr>
          <t>28-08-25
REC-17813</t>
        </r>
      </text>
    </comment>
    <comment ref="L99" authorId="1" shapeId="0" xr:uid="{93503130-F25C-4D5A-8B3D-40D0DD3BF694}">
      <text>
        <r>
          <rPr>
            <sz val="11"/>
            <color theme="1"/>
            <rFont val="Calibri"/>
            <family val="2"/>
            <scheme val="minor"/>
          </rPr>
          <t>03-10-25
REC-17961</t>
        </r>
      </text>
    </comment>
    <comment ref="M99" authorId="1" shapeId="0" xr:uid="{A8EE2E49-F722-4FF9-9272-2753F9DE5B14}">
      <text>
        <r>
          <rPr>
            <sz val="11"/>
            <color theme="1"/>
            <rFont val="Calibri"/>
            <family val="2"/>
            <scheme val="minor"/>
          </rPr>
          <t>06-11-25
REC-18086</t>
        </r>
      </text>
    </comment>
    <comment ref="N99" authorId="1" shapeId="0" xr:uid="{D3E3C0A1-C519-4536-A735-9E861ADC1BEA}">
      <text>
        <r>
          <rPr>
            <sz val="11"/>
            <color theme="1"/>
            <rFont val="Calibri"/>
            <family val="2"/>
            <scheme val="minor"/>
          </rPr>
          <t>27-11-25
REC-18187</t>
        </r>
      </text>
    </comment>
    <comment ref="O99" authorId="1" shapeId="0" xr:uid="{E89FA93A-54C7-4E0A-BBE9-3A202BF0E5D3}">
      <text>
        <r>
          <rPr>
            <sz val="11"/>
            <color theme="1"/>
            <rFont val="Calibri"/>
            <family val="2"/>
            <scheme val="minor"/>
          </rPr>
          <t>31-12-25
REC-18363</t>
        </r>
      </text>
    </comment>
    <comment ref="D101" authorId="0" shapeId="0" xr:uid="{125AB8FF-0683-4F6F-8A7E-E2B6E4F9ED12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E101" authorId="0" shapeId="0" xr:uid="{6AA5F799-5905-43C2-8D7E-220574807C91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F101" authorId="0" shapeId="0" xr:uid="{3D07C50A-8FF6-4197-ABD5-E746F9E746AF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G101" authorId="1" shapeId="0" xr:uid="{04678E58-3EB1-4B1C-943B-6ED7382DB1A3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H101" authorId="1" shapeId="0" xr:uid="{9686970C-2265-49B9-BB35-F6145BF779ED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I101" authorId="1" shapeId="0" xr:uid="{B48CEF77-BF5A-4FAD-A36C-FAEB210C02A8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J101" authorId="1" shapeId="0" xr:uid="{2CE71E25-0DF9-4338-A516-A0241820BA0E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K101" authorId="1" shapeId="0" xr:uid="{48CAE92C-BDB0-46D3-BF33-617C1911EDEF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L101" authorId="1" shapeId="0" xr:uid="{628BC23D-3648-4373-A1D9-488382F67EE0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M101" authorId="1" shapeId="0" xr:uid="{EAAE727A-11A0-49F8-8EF7-769C5EE19D0F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N101" authorId="1" shapeId="0" xr:uid="{894B1605-AB06-4567-87AF-40ABB063851B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O101" authorId="1" shapeId="0" xr:uid="{6E688181-F53D-45D1-9CB6-9AE54DCA8FF7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D103" authorId="0" shapeId="0" xr:uid="{7B3A73E7-44D9-405B-903C-41DBE1DF22B1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E103" authorId="0" shapeId="0" xr:uid="{5F6B13BC-8C07-43BE-97D6-0FE16C4857F7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F103" authorId="0" shapeId="0" xr:uid="{9E7442E1-1B81-4986-85B2-8748CE5C8A4C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G103" authorId="0" shapeId="0" xr:uid="{27F060B2-9F8E-4BA7-814F-D6B11C7E77F9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H103" authorId="0" shapeId="0" xr:uid="{FE94051A-2448-44C5-85C9-30A97465711C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I103" authorId="0" shapeId="0" xr:uid="{4FE4214A-31F2-4C3D-BE92-B8B760B991B0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J103" authorId="1" shapeId="0" xr:uid="{22677E82-3300-4352-92C0-C498BA83FB0B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K103" authorId="1" shapeId="0" xr:uid="{34ACF8FF-A486-4057-90B2-A68A49FCBBC9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L103" authorId="1" shapeId="0" xr:uid="{979B623B-5E81-4BF2-BB2C-76202D062911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M103" authorId="1" shapeId="0" xr:uid="{FE74F7DE-B045-46E4-8DD0-490D3F5745C4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D104" authorId="0" shapeId="0" xr:uid="{91255F49-1720-48C2-B24A-DC2F75E6966A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E104" authorId="0" shapeId="0" xr:uid="{640A85B8-3D2D-450A-8433-4A75C09964C4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F104" authorId="0" shapeId="0" xr:uid="{1D116214-AF34-4784-BD76-6E76BDB23FF1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G104" authorId="0" shapeId="0" xr:uid="{E0586ADB-2BC8-49E5-B85F-99A6CE48DBA5}">
      <text>
        <r>
          <rPr>
            <b/>
            <sz val="9"/>
            <color indexed="81"/>
            <rFont val="Tahoma"/>
            <charset val="1"/>
          </rPr>
          <t>05-MAY-2025
REC-17253</t>
        </r>
      </text>
    </comment>
    <comment ref="H104" authorId="1" shapeId="0" xr:uid="{EA8A3EC6-9F6B-4487-9B9A-E087673AD221}">
      <text>
        <r>
          <rPr>
            <sz val="11"/>
            <color theme="1"/>
            <rFont val="Calibri"/>
            <family val="2"/>
            <scheme val="minor"/>
          </rPr>
          <t>20-06-25
rec-17469</t>
        </r>
      </text>
    </comment>
    <comment ref="I104" authorId="1" shapeId="0" xr:uid="{DBAC5F9F-42D8-4CA5-9E1B-9ABEEE469456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J104" authorId="1" shapeId="0" xr:uid="{144CF745-AC3A-4147-B8D2-C038816C99C7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K104" authorId="1" shapeId="0" xr:uid="{2D4CB806-D788-41CF-A4B9-F06561677BA1}">
      <text>
        <r>
          <rPr>
            <sz val="11"/>
            <color theme="1"/>
            <rFont val="Calibri"/>
            <family val="2"/>
            <scheme val="minor"/>
          </rPr>
          <t>15/08/25
REC-17732</t>
        </r>
      </text>
    </comment>
    <comment ref="L104" authorId="1" shapeId="0" xr:uid="{674FBB6D-4F49-4647-AE67-48611EF60598}">
      <text>
        <r>
          <rPr>
            <sz val="11"/>
            <color theme="1"/>
            <rFont val="Calibri"/>
            <family val="2"/>
            <scheme val="minor"/>
          </rPr>
          <t>11/10/25
REC-17992</t>
        </r>
      </text>
    </comment>
    <comment ref="M104" authorId="1" shapeId="0" xr:uid="{756DABEE-D6E3-428A-8EA3-DE8A13BBF46A}">
      <text>
        <r>
          <rPr>
            <sz val="11"/>
            <color theme="1"/>
            <rFont val="Calibri"/>
            <family val="2"/>
            <scheme val="minor"/>
          </rPr>
          <t>02-11-25
REC-18160</t>
        </r>
      </text>
    </comment>
    <comment ref="N104" authorId="1" shapeId="0" xr:uid="{83DF73DE-C30C-4594-B1A5-2D0D0979B536}">
      <text>
        <r>
          <rPr>
            <sz val="11"/>
            <color theme="1"/>
            <rFont val="Calibri"/>
            <family val="2"/>
            <scheme val="minor"/>
          </rPr>
          <t>20/11/25
rec-18164</t>
        </r>
      </text>
    </comment>
    <comment ref="O104" authorId="1" shapeId="0" xr:uid="{7A507027-256C-41C3-B3C0-10F71207B50E}">
      <text>
        <r>
          <rPr>
            <sz val="11"/>
            <color theme="1"/>
            <rFont val="Calibri"/>
            <family val="2"/>
            <scheme val="minor"/>
          </rPr>
          <t>23-12-25
REC-18321</t>
        </r>
      </text>
    </comment>
    <comment ref="D105" authorId="0" shapeId="0" xr:uid="{BDAFE5BB-49B7-41F7-BF60-AFE0E0849EDC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E105" authorId="0" shapeId="0" xr:uid="{2D5BB759-0074-4A26-BDE5-C521EF1CB4C1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F105" authorId="0" shapeId="0" xr:uid="{11B9677E-6A3E-4469-BD52-E52870CE5D2A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G105" authorId="0" shapeId="0" xr:uid="{6CC5EF1C-9C67-4B34-BBA3-74CEE086309E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H105" authorId="1" shapeId="0" xr:uid="{F1CAA268-9189-4BA0-A3E1-2F4C443FD273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I105" authorId="1" shapeId="0" xr:uid="{F60D9778-A848-4375-94EC-819139BCA589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J105" authorId="1" shapeId="0" xr:uid="{7ACF0042-D8B0-4935-9C58-8CD0621573D0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K105" authorId="1" shapeId="0" xr:uid="{E8588EE6-9620-4354-8255-EA524F1CF4A6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L105" authorId="1" shapeId="0" xr:uid="{7F4F7DBC-FF95-4FEB-905D-C2F1E0B5FFBF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M105" authorId="1" shapeId="0" xr:uid="{68006F65-11EF-48BD-AF65-56C776828E5F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N105" authorId="1" shapeId="0" xr:uid="{2DCEC7D5-02F9-4FF3-903C-5DCF40882994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O105" authorId="1" shapeId="0" xr:uid="{2C25A2F6-C0A9-466B-844B-ED72A94E16E3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D107" authorId="0" shapeId="0" xr:uid="{0727BAE3-9E96-4427-9EC5-74BA63E3FF95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E107" authorId="0" shapeId="0" xr:uid="{527681EC-DD9E-4FD1-B279-08752F930467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F107" authorId="0" shapeId="0" xr:uid="{86962296-964E-40FF-ACF5-EEA94B6B4BA2}">
      <text>
        <r>
          <rPr>
            <b/>
            <sz val="9"/>
            <color indexed="81"/>
            <rFont val="Tahoma"/>
            <charset val="1"/>
          </rPr>
          <t>19-MAR-2025
REC-16993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7" authorId="0" shapeId="0" xr:uid="{66E2AA68-20CE-440C-81B8-DA4DAA1005C0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H107" authorId="0" shapeId="0" xr:uid="{DF8A4EC1-839D-4CDF-9A9C-7DF88D9D1A2A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I107" authorId="0" shapeId="0" xr:uid="{BA093839-21F5-4242-879E-C84F13E845DC}">
      <text>
        <r>
          <rPr>
            <b/>
            <sz val="9"/>
            <color indexed="81"/>
            <rFont val="Tahoma"/>
            <charset val="1"/>
          </rPr>
          <t>03-06-25
REC-17389</t>
        </r>
      </text>
    </comment>
    <comment ref="J107" authorId="1" shapeId="0" xr:uid="{213DCA1F-05E4-4481-95E7-3C8AC5A7B455}">
      <text>
        <r>
          <rPr>
            <sz val="11"/>
            <color theme="1"/>
            <rFont val="Calibri"/>
            <family val="2"/>
            <scheme val="minor"/>
          </rPr>
          <t>11-JUL-25
REC-17559</t>
        </r>
      </text>
    </comment>
    <comment ref="K107" authorId="1" shapeId="0" xr:uid="{DF35AC51-CC19-40CF-90D3-6458E1EA67ED}">
      <text>
        <r>
          <rPr>
            <sz val="11"/>
            <color theme="1"/>
            <rFont val="Calibri"/>
            <family val="2"/>
            <scheme val="minor"/>
          </rPr>
          <t>27/09/25
REC-17924</t>
        </r>
      </text>
    </comment>
    <comment ref="L107" authorId="1" shapeId="0" xr:uid="{142376CA-AC37-4E43-AD85-A6711BC4D01C}">
      <text>
        <r>
          <rPr>
            <sz val="11"/>
            <color theme="1"/>
            <rFont val="Calibri"/>
            <family val="2"/>
            <scheme val="minor"/>
          </rPr>
          <t>27/09/25
REC-17926</t>
        </r>
      </text>
    </comment>
    <comment ref="M107" authorId="1" shapeId="0" xr:uid="{D282DD96-D680-4227-BA93-D8162C8E4045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N107" authorId="1" shapeId="0" xr:uid="{8DFC17D7-CF8C-4AE8-9A48-97767D5C735B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O107" authorId="1" shapeId="0" xr:uid="{4E786055-9DCC-41D9-AB48-AC3EC66BB623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D108" authorId="0" shapeId="0" xr:uid="{F6C02D14-4718-43F2-A75E-ED900E162B88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08" authorId="0" shapeId="0" xr:uid="{0EFC6536-B66F-495B-8C36-24547575BE88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08" authorId="0" shapeId="0" xr:uid="{DFC72B8E-A04A-4650-BB3E-C8944B121369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08" authorId="0" shapeId="0" xr:uid="{1F715ED1-41F6-4980-8F58-F597A0213E9A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08" authorId="0" shapeId="0" xr:uid="{5F4B5B84-2122-4634-806C-BE39DFE3D66D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08" authorId="1" shapeId="0" xr:uid="{A9ECC30F-9CE3-4611-A0E4-F1BC5F2D2A01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08" authorId="1" shapeId="0" xr:uid="{57A7789F-24AD-4585-BB65-AF4B80FCAE15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08" authorId="1" shapeId="0" xr:uid="{B2DCB0D9-37D1-4A8A-A885-4D52105B660E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08" authorId="1" shapeId="0" xr:uid="{B7661651-A35A-44E3-81F8-3CCB1B3E70D4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08" authorId="1" shapeId="0" xr:uid="{FE2A1212-ABDA-474A-AA90-A980B426185E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08" authorId="1" shapeId="0" xr:uid="{8C1B68D3-01FA-4C76-A0EB-EF6AD079C675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08" authorId="1" shapeId="0" xr:uid="{FEC5BC5F-DC03-405C-8D6B-7AF5CCDAD70B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08" authorId="1" shapeId="0" xr:uid="{2DCE5B71-A485-48DB-B1B3-531E7A72DAD4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D109" authorId="0" shapeId="0" xr:uid="{C74C5E0F-321D-4C03-8F87-332582D1A043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E109" authorId="0" shapeId="0" xr:uid="{90CE7327-35F4-403A-8472-2B93A6F29447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F109" authorId="0" shapeId="0" xr:uid="{70A25AD5-9839-48CA-AC3A-ECEF71FE70EA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G109" authorId="0" shapeId="0" xr:uid="{C7973652-7A35-4817-84E3-62B62BC156EE}">
      <text>
        <r>
          <rPr>
            <b/>
            <sz val="9"/>
            <color indexed="81"/>
            <rFont val="Tahoma"/>
            <charset val="1"/>
          </rPr>
          <t>14-ABR-2025
REC-17125</t>
        </r>
      </text>
    </comment>
    <comment ref="H109" authorId="0" shapeId="0" xr:uid="{2F1660E0-B406-4F66-B0E5-D200D104FAEB}">
      <text>
        <r>
          <rPr>
            <b/>
            <sz val="9"/>
            <color indexed="81"/>
            <rFont val="Tahoma"/>
            <family val="2"/>
          </rPr>
          <t>16-MAY-2025
REC-17323</t>
        </r>
      </text>
    </comment>
    <comment ref="I109" authorId="1" shapeId="0" xr:uid="{B7EB5F95-BE0D-472C-8A0E-7F0233D48B3C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J109" authorId="1" shapeId="0" xr:uid="{CD6BC6DE-0999-406B-8D49-2BD7DB7ECAC9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K109" authorId="1" shapeId="0" xr:uid="{155FDA15-41BF-4E2D-8FC5-66A6A5C9F0C3}">
      <text>
        <r>
          <rPr>
            <sz val="11"/>
            <color theme="1"/>
            <rFont val="Calibri"/>
            <family val="2"/>
            <scheme val="minor"/>
          </rPr>
          <t>14-AGO-25
REC-17713</t>
        </r>
      </text>
    </comment>
    <comment ref="L109" authorId="1" shapeId="0" xr:uid="{4110358B-6568-440D-AE5F-D83D3D930809}">
      <text>
        <r>
          <rPr>
            <sz val="11"/>
            <color theme="1"/>
            <rFont val="Calibri"/>
            <family val="2"/>
            <scheme val="minor"/>
          </rPr>
          <t>12-09-25
REC-17856</t>
        </r>
      </text>
    </comment>
    <comment ref="M109" authorId="1" shapeId="0" xr:uid="{8B53E705-333B-45D1-80D5-006ADA7EC2C8}">
      <text>
        <r>
          <rPr>
            <sz val="11"/>
            <color theme="1"/>
            <rFont val="Calibri"/>
            <family val="2"/>
            <scheme val="minor"/>
          </rPr>
          <t>14/10/25
REC-17999</t>
        </r>
      </text>
    </comment>
    <comment ref="N109" authorId="1" shapeId="0" xr:uid="{37117035-0A15-4B61-92E6-BFF376BD7191}">
      <text>
        <r>
          <rPr>
            <sz val="11"/>
            <color theme="1"/>
            <rFont val="Calibri"/>
            <family val="2"/>
            <scheme val="minor"/>
          </rPr>
          <t>14-11-25
REC-18117</t>
        </r>
      </text>
    </comment>
    <comment ref="O109" authorId="1" shapeId="0" xr:uid="{BDB31E93-7A11-4043-A276-4DE95AC5E1DC}">
      <text>
        <r>
          <rPr>
            <sz val="11"/>
            <color theme="1"/>
            <rFont val="Calibri"/>
            <family val="2"/>
            <scheme val="minor"/>
          </rPr>
          <t>13-12-25
REC-18283</t>
        </r>
      </text>
    </comment>
    <comment ref="P109" authorId="1" shapeId="0" xr:uid="{A28B3A90-451A-4C70-A697-707D2793F758}">
      <text>
        <r>
          <rPr>
            <sz val="11"/>
            <color theme="1"/>
            <rFont val="Calibri"/>
            <family val="2"/>
            <scheme val="minor"/>
          </rPr>
          <t>14/01/26
REC-18422</t>
        </r>
      </text>
    </comment>
    <comment ref="D110" authorId="0" shapeId="0" xr:uid="{B09DC277-FD54-44C6-9CF0-2A3403EE4378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E110" authorId="0" shapeId="0" xr:uid="{22057C8F-B864-4C3A-9E71-9AFBD02039BF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F110" authorId="0" shapeId="0" xr:uid="{32D1D823-8E24-4331-9309-0168C33D6875}">
      <text>
        <r>
          <rPr>
            <b/>
            <sz val="9"/>
            <color indexed="81"/>
            <rFont val="Tahoma"/>
            <charset val="1"/>
          </rPr>
          <t>28-MAR-2025
REC-17026</t>
        </r>
      </text>
    </comment>
    <comment ref="G110" authorId="0" shapeId="0" xr:uid="{5142F745-80BE-47BE-B0E2-2A7F84F681B6}">
      <text>
        <r>
          <rPr>
            <b/>
            <sz val="9"/>
            <color indexed="81"/>
            <rFont val="Tahoma"/>
            <charset val="1"/>
          </rPr>
          <t>25-ABR-2025
REC-17183</t>
        </r>
      </text>
    </comment>
    <comment ref="H110" authorId="0" shapeId="0" xr:uid="{D6FF8D1E-14EF-460A-B79D-404793F34F76}">
      <text>
        <r>
          <rPr>
            <b/>
            <sz val="9"/>
            <color indexed="81"/>
            <rFont val="Tahoma"/>
            <family val="2"/>
          </rPr>
          <t>31-MAY-2025
REC-17372</t>
        </r>
      </text>
    </comment>
    <comment ref="I110" authorId="1" shapeId="0" xr:uid="{1C2AB323-D693-489B-BAD0-EBC4B4921759}">
      <text>
        <r>
          <rPr>
            <sz val="11"/>
            <color theme="1"/>
            <rFont val="Calibri"/>
            <family val="2"/>
            <scheme val="minor"/>
          </rPr>
          <t>05-JUL-2025
REC-17531</t>
        </r>
      </text>
    </comment>
    <comment ref="J110" authorId="1" shapeId="0" xr:uid="{07EBD060-FD15-45B4-9B74-433DCBADB24B}">
      <text>
        <r>
          <rPr>
            <sz val="11"/>
            <color theme="1"/>
            <rFont val="Calibri"/>
            <family val="2"/>
            <scheme val="minor"/>
          </rPr>
          <t>01/AGO/25
REC-17645</t>
        </r>
      </text>
    </comment>
    <comment ref="K110" authorId="1" shapeId="0" xr:uid="{1D1A3F1B-6B9F-4051-B951-531F0BF50D8D}">
      <text>
        <r>
          <rPr>
            <sz val="11"/>
            <color theme="1"/>
            <rFont val="Calibri"/>
            <family val="2"/>
            <scheme val="minor"/>
          </rPr>
          <t>13-09-25
REC-17862</t>
        </r>
      </text>
    </comment>
    <comment ref="L110" authorId="1" shapeId="0" xr:uid="{FB4A1792-0702-40B0-A7E8-F9231F14BF8D}">
      <text>
        <r>
          <rPr>
            <sz val="11"/>
            <color theme="1"/>
            <rFont val="Calibri"/>
            <family val="2"/>
            <scheme val="minor"/>
          </rPr>
          <t>26-09-25
REC-17922</t>
        </r>
      </text>
    </comment>
    <comment ref="M110" authorId="1" shapeId="0" xr:uid="{46380FDB-91ED-4D4C-87AC-3F5BA836A3F2}">
      <text>
        <r>
          <rPr>
            <sz val="11"/>
            <color theme="1"/>
            <rFont val="Calibri"/>
            <family val="2"/>
            <scheme val="minor"/>
          </rPr>
          <t>21-11-25
REC-18168</t>
        </r>
      </text>
    </comment>
    <comment ref="N110" authorId="1" shapeId="0" xr:uid="{89C1B9B3-15A5-487D-8DF4-9404F417DA36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O110" authorId="1" shapeId="0" xr:uid="{0F394186-9535-4A0D-A115-6D87933B6E82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D111" authorId="0" shapeId="0" xr:uid="{68B8697F-B202-4A0F-A710-435EA291830C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E111" authorId="0" shapeId="0" xr:uid="{49806386-127E-4C9F-A460-239AB20FDC06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F111" authorId="0" shapeId="0" xr:uid="{C21284C7-05FC-4127-B772-1801B1B93BE2}">
      <text>
        <r>
          <rPr>
            <b/>
            <sz val="9"/>
            <color indexed="81"/>
            <rFont val="Tahoma"/>
            <charset val="1"/>
          </rPr>
          <t>28-MAR-2025
REC-17022</t>
        </r>
      </text>
    </comment>
    <comment ref="G111" authorId="0" shapeId="0" xr:uid="{B4524F05-0539-4BB9-B015-10CDE6EA84F1}">
      <text>
        <r>
          <rPr>
            <b/>
            <sz val="9"/>
            <color indexed="81"/>
            <rFont val="Tahoma"/>
            <charset val="1"/>
          </rPr>
          <t>30-ABR-2025
REC-17205</t>
        </r>
      </text>
    </comment>
    <comment ref="H111" authorId="0" shapeId="0" xr:uid="{91E897D4-BE98-40D8-8C71-4598190190D4}">
      <text>
        <r>
          <rPr>
            <b/>
            <sz val="9"/>
            <color indexed="81"/>
            <rFont val="Tahoma"/>
            <family val="2"/>
          </rPr>
          <t>15-MAY-2025
REC-17306</t>
        </r>
      </text>
    </comment>
    <comment ref="I111" authorId="1" shapeId="0" xr:uid="{0B3A2DE5-0BAF-49F1-9457-49A8F7BA9D5E}">
      <text>
        <r>
          <rPr>
            <sz val="11"/>
            <color theme="1"/>
            <rFont val="Calibri"/>
            <family val="2"/>
            <scheme val="minor"/>
          </rPr>
          <t>30-JUN-25
REC-17493</t>
        </r>
      </text>
    </comment>
    <comment ref="J111" authorId="1" shapeId="0" xr:uid="{AF0E4ACB-9459-483C-BF3C-E6EBC8D99114}">
      <text>
        <r>
          <rPr>
            <sz val="11"/>
            <color theme="1"/>
            <rFont val="Calibri"/>
            <family val="2"/>
            <scheme val="minor"/>
          </rPr>
          <t>15-JUL-25
REC-17568</t>
        </r>
      </text>
    </comment>
    <comment ref="K111" authorId="1" shapeId="0" xr:uid="{E975BA7B-70B0-43EB-9BC1-C40A74F51152}">
      <text>
        <r>
          <rPr>
            <sz val="11"/>
            <color theme="1"/>
            <rFont val="Calibri"/>
            <family val="2"/>
            <scheme val="minor"/>
          </rPr>
          <t>30-JUL-25
REC-17626</t>
        </r>
      </text>
    </comment>
    <comment ref="L111" authorId="1" shapeId="0" xr:uid="{5405ADA8-8499-47B9-A8C9-C725158F0EAA}">
      <text>
        <r>
          <rPr>
            <sz val="11"/>
            <color theme="1"/>
            <rFont val="Calibri"/>
            <family val="2"/>
            <scheme val="minor"/>
          </rPr>
          <t>15/08/25
REC-17730</t>
        </r>
      </text>
    </comment>
    <comment ref="M111" authorId="1" shapeId="0" xr:uid="{5549EF8E-B562-4250-AED1-EAD313E36FBC}">
      <text>
        <r>
          <rPr>
            <sz val="11"/>
            <color theme="1"/>
            <rFont val="Calibri"/>
            <family val="2"/>
            <scheme val="minor"/>
          </rPr>
          <t>13-09-25
REC-17868</t>
        </r>
      </text>
    </comment>
    <comment ref="N111" authorId="1" shapeId="0" xr:uid="{DEA65A9E-B814-4CB8-AA67-640A51EC911B}">
      <text>
        <r>
          <rPr>
            <sz val="11"/>
            <color theme="1"/>
            <rFont val="Calibri"/>
            <family val="2"/>
            <scheme val="minor"/>
          </rPr>
          <t>15/10/25
REC-18001</t>
        </r>
      </text>
    </comment>
    <comment ref="O111" authorId="1" shapeId="0" xr:uid="{F4A697A9-C26C-4D26-8680-9A2DA97FE9E6}">
      <text>
        <r>
          <rPr>
            <sz val="11"/>
            <color theme="1"/>
            <rFont val="Calibri"/>
            <family val="2"/>
            <scheme val="minor"/>
          </rPr>
          <t xml:space="preserve">14-11-25
REC-18124
</t>
        </r>
      </text>
    </comment>
    <comment ref="P111" authorId="1" shapeId="0" xr:uid="{60CD69E2-A66E-4139-88CA-743964E371EB}">
      <text>
        <r>
          <rPr>
            <sz val="11"/>
            <color theme="1"/>
            <rFont val="Calibri"/>
            <family val="2"/>
            <scheme val="minor"/>
          </rPr>
          <t>15-12-25
REC-18289  15.00 ENERO/26</t>
        </r>
      </text>
    </comment>
    <comment ref="Q111" authorId="1" shapeId="0" xr:uid="{F1D9097C-057C-4D4D-814B-3444733825F4}">
      <text>
        <r>
          <rPr>
            <sz val="11"/>
            <color theme="1"/>
            <rFont val="Calibri"/>
            <family val="2"/>
            <scheme val="minor"/>
          </rPr>
          <t>15/01/26
REC-18429</t>
        </r>
      </text>
    </comment>
    <comment ref="D112" authorId="0" shapeId="0" xr:uid="{23B80678-12F9-488E-A083-E135CBF6C2F9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E112" authorId="0" shapeId="0" xr:uid="{34FC61EC-4847-4963-8420-ADE18C5AB9ED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D114" authorId="0" shapeId="0" xr:uid="{986D20CC-93E2-4982-96D3-FC9AA4F4E5B0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E114" authorId="0" shapeId="0" xr:uid="{D7A6A609-86D4-41A0-A055-EAED2AE3573C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F114" authorId="0" shapeId="0" xr:uid="{EE6F2C19-6E52-4E55-80E2-3310030B6E68}">
      <text>
        <r>
          <rPr>
            <b/>
            <sz val="9"/>
            <color indexed="81"/>
            <rFont val="Tahoma"/>
            <charset val="1"/>
          </rPr>
          <t>02-MAY-2025
REC-17235</t>
        </r>
      </text>
    </comment>
    <comment ref="G114" authorId="0" shapeId="0" xr:uid="{7B6D1C7C-91A7-4987-9497-F8A19A5FE5DC}">
      <text>
        <r>
          <rPr>
            <b/>
            <sz val="9"/>
            <color indexed="81"/>
            <rFont val="Tahoma"/>
            <family val="2"/>
          </rPr>
          <t>30-MAY-2025
REC-17364</t>
        </r>
      </text>
    </comment>
    <comment ref="H114" authorId="1" shapeId="0" xr:uid="{DE77AED8-41B3-4F2B-83CF-E885D9E4F310}">
      <text>
        <r>
          <rPr>
            <sz val="11"/>
            <color theme="1"/>
            <rFont val="Calibri"/>
            <family val="2"/>
            <scheme val="minor"/>
          </rPr>
          <t>05-JUL-25
REC-17532</t>
        </r>
      </text>
    </comment>
    <comment ref="I114" authorId="1" shapeId="0" xr:uid="{6CF3D194-B66A-44BE-91CC-C139B2F6045E}">
      <text>
        <r>
          <rPr>
            <sz val="11"/>
            <color theme="1"/>
            <rFont val="Calibri"/>
            <family val="2"/>
            <scheme val="minor"/>
          </rPr>
          <t>01-AGO-2025
REC-17664</t>
        </r>
      </text>
    </comment>
    <comment ref="J114" authorId="1" shapeId="0" xr:uid="{2D94E489-14CF-4F4C-9B15-55962CED0D2D}">
      <text>
        <r>
          <rPr>
            <sz val="11"/>
            <color theme="1"/>
            <rFont val="Calibri"/>
            <family val="2"/>
            <scheme val="minor"/>
          </rPr>
          <t>01-SEP-25
REC-17799</t>
        </r>
      </text>
    </comment>
    <comment ref="K114" authorId="1" shapeId="0" xr:uid="{48F4EA49-84FA-4A07-A1C3-3950CB0B88E0}">
      <text>
        <r>
          <rPr>
            <sz val="11"/>
            <color theme="1"/>
            <rFont val="Calibri"/>
            <family val="2"/>
            <scheme val="minor"/>
          </rPr>
          <t>30/09/25
rec-17940</t>
        </r>
      </text>
    </comment>
    <comment ref="L114" authorId="1" shapeId="0" xr:uid="{28F4367F-552A-4C62-BC7C-4B0F746B8467}">
      <text>
        <r>
          <rPr>
            <sz val="11"/>
            <color theme="1"/>
            <rFont val="Calibri"/>
            <family val="2"/>
            <scheme val="minor"/>
          </rPr>
          <t>02-11-25
REC-18150</t>
        </r>
      </text>
    </comment>
    <comment ref="M114" authorId="1" shapeId="0" xr:uid="{EA9A7C3F-38B1-494A-AA1B-D76522EB5F23}">
      <text>
        <r>
          <rPr>
            <sz val="11"/>
            <color theme="1"/>
            <rFont val="Calibri"/>
            <family val="2"/>
            <scheme val="minor"/>
          </rPr>
          <t>01-12-25
REC-</t>
        </r>
      </text>
    </comment>
    <comment ref="N114" authorId="1" shapeId="0" xr:uid="{BE4924A3-DE32-464D-8DE7-A4F7F74A3371}">
      <text>
        <r>
          <rPr>
            <sz val="11"/>
            <color theme="1"/>
            <rFont val="Calibri"/>
            <family val="2"/>
            <scheme val="minor"/>
          </rPr>
          <t>12-12-25
REC-18276</t>
        </r>
      </text>
    </comment>
    <comment ref="O114" authorId="1" shapeId="0" xr:uid="{4D4B8975-9D04-48EC-AAAA-0F60D8CC645C}">
      <text>
        <r>
          <rPr>
            <sz val="11"/>
            <color theme="1"/>
            <rFont val="Calibri"/>
            <family val="2"/>
            <scheme val="minor"/>
          </rPr>
          <t>08/01/26
REC-18408</t>
        </r>
      </text>
    </comment>
    <comment ref="D115" authorId="0" shapeId="0" xr:uid="{55202409-1106-49FD-AE06-2794E557A4DB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E115" authorId="0" shapeId="0" xr:uid="{2655FF97-5A68-4589-9DBB-67D6025EF810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F115" authorId="0" shapeId="0" xr:uid="{9E258FB9-F618-4259-A30F-9FF553E9AD38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G115" authorId="0" shapeId="0" xr:uid="{A5BA75AF-FBAC-465D-9465-D43E1CB06366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H115" authorId="0" shapeId="0" xr:uid="{0C4FE6A2-2C29-4108-909B-D5F1A785149B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I115" authorId="1" shapeId="0" xr:uid="{A62FB26D-3986-47B6-AF01-95EB49163F20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J115" authorId="1" shapeId="0" xr:uid="{6DC3BCEA-FBB1-43AD-907F-C2F39A37DD94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K115" authorId="1" shapeId="0" xr:uid="{4A1EDF67-2888-4C21-9CF9-155834BFAD54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L115" authorId="1" shapeId="0" xr:uid="{7268146F-F891-4F66-AFA4-65A85801F16D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M115" authorId="1" shapeId="0" xr:uid="{759E3ED3-AFBE-495A-BE32-82CAA03A5F2F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N115" authorId="1" shapeId="0" xr:uid="{56CE9E93-D61A-4F77-873A-5BAC9F0E4AA4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O115" authorId="1" shapeId="0" xr:uid="{F4EF1647-A7CA-4642-95F8-456E5CC68995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P115" authorId="1" shapeId="0" xr:uid="{6B161BE9-5CF1-4BC5-AF65-0AECAE49B541}">
      <text>
        <r>
          <rPr>
            <sz val="11"/>
            <color theme="1"/>
            <rFont val="Calibri"/>
            <family val="2"/>
            <scheme val="minor"/>
          </rPr>
          <t>23/01/26
REC-18482</t>
        </r>
      </text>
    </comment>
    <comment ref="Q115" authorId="1" shapeId="0" xr:uid="{823CC31F-19FA-454B-807E-8B9F779A67E4}">
      <text>
        <r>
          <rPr>
            <sz val="11"/>
            <color theme="1"/>
            <rFont val="Calibri"/>
            <family val="2"/>
            <scheme val="minor"/>
          </rPr>
          <t>23/01/26
REC-18482</t>
        </r>
      </text>
    </comment>
    <comment ref="D116" authorId="0" shapeId="0" xr:uid="{7A52CF95-300D-4602-A9DD-63450809CE26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E116" authorId="0" shapeId="0" xr:uid="{F2B6110D-6EEB-40AA-8D86-9A83C1B87F11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F116" authorId="0" shapeId="0" xr:uid="{F9AF856C-D7DC-4210-A733-10980FB2B67C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G116" authorId="0" shapeId="0" xr:uid="{9EB0088B-11AE-4E95-8D75-7ECF0424CB73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H116" authorId="0" shapeId="0" xr:uid="{ECD9619E-B414-4A6D-9B6A-B14D502AD737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I116" authorId="0" shapeId="0" xr:uid="{D7412D79-F300-4740-AC9E-F3F39E8F4921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J116" authorId="1" shapeId="0" xr:uid="{4C23255C-05C6-482F-B46A-4461625C770C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K116" authorId="1" shapeId="0" xr:uid="{5C4AF952-7D15-4B6D-98DD-DD9CF868469D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L116" authorId="1" shapeId="0" xr:uid="{4CD854D9-B1E8-493A-B2EA-316E0CD48C77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M116" authorId="1" shapeId="0" xr:uid="{DE0D6100-C8DC-4195-BFC3-AA21AEF8DB33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N116" authorId="1" shapeId="0" xr:uid="{B93B8264-168B-4B2C-8642-234FFB954B61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O116" authorId="1" shapeId="0" xr:uid="{F33A5662-6398-44F1-8B18-B7B4A6C621D1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P116" authorId="1" shapeId="0" xr:uid="{D4F695F7-0D64-4B82-BD67-B02983F11068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Q116" authorId="1" shapeId="0" xr:uid="{AE173555-0388-4927-BF5E-626A7CDD2BD1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R116" authorId="1" shapeId="0" xr:uid="{92C67746-04FF-4DBE-8B10-40B3E492CF1D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S116" authorId="1" shapeId="0" xr:uid="{E635F098-A9F2-4EF2-968E-8A25D104ABBD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T116" authorId="1" shapeId="0" xr:uid="{7B2914E2-6C30-495F-8086-F8C1C95702A7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U116" authorId="1" shapeId="0" xr:uid="{7A28F87E-AEE4-4D6B-9E93-334977E84224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E117" authorId="0" shapeId="0" xr:uid="{A7750035-0577-4AA0-8482-5778F7AA8BCE}">
      <text>
        <r>
          <rPr>
            <b/>
            <sz val="9"/>
            <color indexed="81"/>
            <rFont val="Tahoma"/>
            <family val="2"/>
          </rPr>
          <t>06-MAR-2025
REC-16867</t>
        </r>
      </text>
    </comment>
    <comment ref="F117" authorId="0" shapeId="0" xr:uid="{2DBFD55B-B5A8-407C-9642-A3D1DEBCA4E7}">
      <text>
        <r>
          <rPr>
            <b/>
            <sz val="9"/>
            <color indexed="81"/>
            <rFont val="Tahoma"/>
            <charset val="1"/>
          </rPr>
          <t>20-MAR-2025
REC-16999</t>
        </r>
      </text>
    </comment>
    <comment ref="G117" authorId="0" shapeId="0" xr:uid="{120D8F12-942B-489F-89A3-86A7F36960AD}">
      <text>
        <r>
          <rPr>
            <b/>
            <sz val="9"/>
            <color indexed="81"/>
            <rFont val="Tahoma"/>
            <charset val="1"/>
          </rPr>
          <t>06-MAY-2025
REC-17263</t>
        </r>
      </text>
    </comment>
    <comment ref="H117" authorId="1" shapeId="0" xr:uid="{98FA8DE4-52EF-47D8-BD47-647EBB0F22ED}">
      <text>
        <r>
          <rPr>
            <sz val="11"/>
            <color theme="1"/>
            <rFont val="Calibri"/>
            <family val="2"/>
            <scheme val="minor"/>
          </rPr>
          <t>18-JUN-25
REC-17456</t>
        </r>
      </text>
    </comment>
    <comment ref="I117" authorId="1" shapeId="0" xr:uid="{E074DE57-35CA-4B92-A854-39ABDB221054}">
      <text>
        <r>
          <rPr>
            <sz val="11"/>
            <color theme="1"/>
            <rFont val="Calibri"/>
            <family val="2"/>
            <scheme val="minor"/>
          </rPr>
          <t>06-AGO-25
REC-17689</t>
        </r>
      </text>
    </comment>
    <comment ref="J117" authorId="1" shapeId="0" xr:uid="{F146A676-BD27-430C-9467-CFF542E6211A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K117" authorId="1" shapeId="0" xr:uid="{124194DD-BA8D-4800-9171-E489B80BB299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L117" authorId="1" shapeId="0" xr:uid="{5BC677E3-8673-4559-B3B5-5AC4F24F5DFF}">
      <text>
        <r>
          <rPr>
            <sz val="11"/>
            <color theme="1"/>
            <rFont val="Calibri"/>
            <family val="2"/>
            <scheme val="minor"/>
          </rPr>
          <t>31-AGO-25
REC-17792</t>
        </r>
      </text>
    </comment>
    <comment ref="M117" authorId="1" shapeId="0" xr:uid="{E24E17AB-5227-4CED-8F5D-3315C4917EDE}">
      <text>
        <r>
          <rPr>
            <sz val="11"/>
            <color theme="1"/>
            <rFont val="Calibri"/>
            <family val="2"/>
            <scheme val="minor"/>
          </rPr>
          <t>01-10-25
REC-17946</t>
        </r>
      </text>
    </comment>
    <comment ref="N117" authorId="1" shapeId="0" xr:uid="{E13C7774-0C49-47D5-9E53-40AD4D365AC8}">
      <text>
        <r>
          <rPr>
            <sz val="11"/>
            <color theme="1"/>
            <rFont val="Calibri"/>
            <family val="2"/>
            <scheme val="minor"/>
          </rPr>
          <t>02-11-25
REC-18052</t>
        </r>
      </text>
    </comment>
    <comment ref="O117" authorId="1" shapeId="0" xr:uid="{5EDAFC3E-0EE7-466C-A40D-F294F321507E}">
      <text>
        <r>
          <rPr>
            <sz val="11"/>
            <color theme="1"/>
            <rFont val="Calibri"/>
            <family val="2"/>
            <scheme val="minor"/>
          </rPr>
          <t>30-11-25
REC-18222</t>
        </r>
      </text>
    </comment>
    <comment ref="P117" authorId="1" shapeId="0" xr:uid="{A74B8E96-0B5C-472A-A931-7EBF01C2C731}">
      <text>
        <r>
          <rPr>
            <sz val="11"/>
            <color theme="1"/>
            <rFont val="Calibri"/>
            <family val="2"/>
            <scheme val="minor"/>
          </rPr>
          <t>31-12-25
REC-18362</t>
        </r>
      </text>
    </comment>
    <comment ref="D119" authorId="0" shapeId="0" xr:uid="{BDEF4C1F-8896-4406-8FB3-6D919086819D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E119" authorId="0" shapeId="0" xr:uid="{9FD2A30E-385E-4419-BF7F-991383517CBA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F119" authorId="0" shapeId="0" xr:uid="{58E6BC31-0C46-4EF4-AF34-3C3D1B84634F}">
      <text>
        <r>
          <rPr>
            <b/>
            <sz val="9"/>
            <color indexed="81"/>
            <rFont val="Tahoma"/>
            <charset val="1"/>
          </rPr>
          <t>25-mar-2025
REC-17009</t>
        </r>
      </text>
    </comment>
    <comment ref="G119" authorId="0" shapeId="0" xr:uid="{02AC489D-64D2-4ACC-8331-F64F14086BF9}">
      <text>
        <r>
          <rPr>
            <b/>
            <sz val="9"/>
            <color indexed="81"/>
            <rFont val="Tahoma"/>
            <family val="2"/>
          </rPr>
          <t>09-MAY-2025
REC-17280</t>
        </r>
      </text>
    </comment>
    <comment ref="D120" authorId="0" shapeId="0" xr:uid="{8575A862-255A-4321-92D3-DBC1B92FAD7F}">
      <text>
        <r>
          <rPr>
            <b/>
            <sz val="9"/>
            <color indexed="81"/>
            <rFont val="Tahoma"/>
            <charset val="1"/>
          </rPr>
          <t>12-ABR-2025
REC-17075</t>
        </r>
      </text>
    </comment>
    <comment ref="D121" authorId="0" shapeId="0" xr:uid="{6AA8D536-2206-4479-80C7-A3283FC86598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E121" authorId="0" shapeId="0" xr:uid="{6FB320EC-19A0-4997-B1F7-8D36F9606996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F121" authorId="0" shapeId="0" xr:uid="{BD8149B3-33FD-4BC0-A62A-D26C231A8F0D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G121" authorId="0" shapeId="0" xr:uid="{05B94C68-21FA-4BD0-905D-EB2C215A7097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H121" authorId="0" shapeId="0" xr:uid="{839D8C22-F446-4089-8EE8-44B106DF7BC6}">
      <text>
        <r>
          <rPr>
            <b/>
            <sz val="9"/>
            <color indexed="81"/>
            <rFont val="Tahoma"/>
            <charset val="1"/>
          </rPr>
          <t>02-MAY-2025
REC-17224</t>
        </r>
      </text>
    </comment>
    <comment ref="I121" authorId="0" shapeId="0" xr:uid="{D652F482-FD83-4877-AB32-84F08E767012}">
      <text>
        <r>
          <rPr>
            <b/>
            <sz val="9"/>
            <color indexed="81"/>
            <rFont val="Tahoma"/>
            <family val="2"/>
          </rPr>
          <t>30-MAY-2025
REC-17359</t>
        </r>
      </text>
    </comment>
    <comment ref="J121" authorId="1" shapeId="0" xr:uid="{0ECE475D-1798-4249-974E-2DB953FBC44A}">
      <text>
        <r>
          <rPr>
            <sz val="11"/>
            <color theme="1"/>
            <rFont val="Calibri"/>
            <family val="2"/>
            <scheme val="minor"/>
          </rPr>
          <t>30-JUN-25
REC-17497</t>
        </r>
      </text>
    </comment>
    <comment ref="K121" authorId="1" shapeId="0" xr:uid="{156BF779-3D43-41EB-83F6-4C010C2B8197}">
      <text>
        <r>
          <rPr>
            <sz val="11"/>
            <color theme="1"/>
            <rFont val="Calibri"/>
            <family val="2"/>
            <scheme val="minor"/>
          </rPr>
          <t>29/JUL/25
REC-17621</t>
        </r>
      </text>
    </comment>
    <comment ref="L121" authorId="1" shapeId="0" xr:uid="{A5BF52EF-8B0D-4758-A241-3A03030F6503}">
      <text>
        <r>
          <rPr>
            <sz val="11"/>
            <color theme="1"/>
            <rFont val="Calibri"/>
            <family val="2"/>
            <scheme val="minor"/>
          </rPr>
          <t>30-AGO-25
REC-17787</t>
        </r>
      </text>
    </comment>
    <comment ref="M121" authorId="1" shapeId="0" xr:uid="{316A5446-8EFF-4018-8249-8A79907CEAC6}">
      <text>
        <r>
          <rPr>
            <sz val="11"/>
            <color theme="1"/>
            <rFont val="Calibri"/>
            <family val="2"/>
            <scheme val="minor"/>
          </rPr>
          <t>01-10-25
REC-17945</t>
        </r>
      </text>
    </comment>
    <comment ref="N121" authorId="1" shapeId="0" xr:uid="{78C356A0-8455-4476-A6C4-27A0B6115702}">
      <text>
        <r>
          <rPr>
            <sz val="11"/>
            <color theme="1"/>
            <rFont val="Calibri"/>
            <family val="2"/>
            <scheme val="minor"/>
          </rPr>
          <t>01-11-25
REC-18145</t>
        </r>
      </text>
    </comment>
    <comment ref="O121" authorId="1" shapeId="0" xr:uid="{11D3664C-DBA1-4AFB-B032-930B133886FA}">
      <text>
        <r>
          <rPr>
            <sz val="11"/>
            <color theme="1"/>
            <rFont val="Calibri"/>
            <family val="2"/>
            <scheme val="minor"/>
          </rPr>
          <t>30-11-25
REC-18220</t>
        </r>
      </text>
    </comment>
    <comment ref="P121" authorId="1" shapeId="0" xr:uid="{F1F4D578-81CC-4A7C-9A90-CB5FE2E49D1E}">
      <text>
        <r>
          <rPr>
            <sz val="11"/>
            <color theme="1"/>
            <rFont val="Calibri"/>
            <family val="2"/>
            <scheme val="minor"/>
          </rPr>
          <t>30-12-25
REC-18355</t>
        </r>
      </text>
    </comment>
    <comment ref="D122" authorId="0" shapeId="0" xr:uid="{C2B92E46-4445-4CA8-95A4-995DB8E1A06F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E122" authorId="0" shapeId="0" xr:uid="{25F905D1-EA19-47C8-AB2A-CE56A2CBAE86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F122" authorId="0" shapeId="0" xr:uid="{F5458307-3CB1-4C12-8597-5FDA62075AC7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G122" authorId="0" shapeId="0" xr:uid="{592FEAE6-5BCC-4431-A47D-3100C3B93C12}">
      <text>
        <r>
          <rPr>
            <b/>
            <sz val="9"/>
            <color indexed="81"/>
            <rFont val="Tahoma"/>
            <charset val="1"/>
          </rPr>
          <t>24-ABR-2025
REC-17180</t>
        </r>
      </text>
    </comment>
    <comment ref="H122" authorId="1" shapeId="0" xr:uid="{879F4AE5-8874-4769-BDA4-B05E76D8990E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I122" authorId="1" shapeId="0" xr:uid="{CC4A62BC-55B7-4746-8A27-BB659EE5E0F9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J122" authorId="1" shapeId="0" xr:uid="{0EB83F20-4DB7-46DA-889F-F06A818876FB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K122" authorId="1" shapeId="0" xr:uid="{756A60FE-0729-4C82-BCA9-B0B075E60CB4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L122" authorId="1" shapeId="0" xr:uid="{25B4105E-04A7-4EEC-9501-B2B76DE29AD7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M122" authorId="1" shapeId="0" xr:uid="{A557BD54-5778-4E34-A93C-D471EE34023F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N122" authorId="1" shapeId="0" xr:uid="{E785201F-13C2-4E19-8A2F-7D0124C8E508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D123" authorId="0" shapeId="0" xr:uid="{450EEAAD-B8CC-470B-B2BA-8C66A412A119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E123" authorId="0" shapeId="0" xr:uid="{CD87916F-1BE4-4872-BF96-245F4C9E8541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F123" authorId="0" shapeId="0" xr:uid="{8A858045-B901-42E6-899E-3A575029DAEA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G123" authorId="0" shapeId="0" xr:uid="{DE1F3EA9-5689-49A5-A31C-52FB6EAA124E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H123" authorId="1" shapeId="0" xr:uid="{95221EB1-72E3-4648-8DFE-8ABCC467C105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I123" authorId="1" shapeId="0" xr:uid="{50DFEA10-896B-4019-9C2E-6EA2EE4071C8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J123" authorId="1" shapeId="0" xr:uid="{032377D3-AB0A-4B5F-859A-470A3A63B167}">
      <text>
        <r>
          <rPr>
            <sz val="11"/>
            <color theme="1"/>
            <rFont val="Calibri"/>
            <family val="2"/>
            <scheme val="minor"/>
          </rPr>
          <t>07-09-25
REC-17810</t>
        </r>
      </text>
    </comment>
    <comment ref="K123" authorId="1" shapeId="0" xr:uid="{E0658375-4435-4D8F-9E85-FBC21A60BD55}">
      <text>
        <r>
          <rPr>
            <sz val="11"/>
            <color theme="1"/>
            <rFont val="Calibri"/>
            <family val="2"/>
            <scheme val="minor"/>
          </rPr>
          <t>16-09-25
REC-17885</t>
        </r>
      </text>
    </comment>
    <comment ref="L123" authorId="1" shapeId="0" xr:uid="{A6332BFF-6560-4084-97BD-7CCEFA1DD17A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M123" authorId="1" shapeId="0" xr:uid="{1EA45C1A-91AF-4494-88E9-F1ACD4A38970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N123" authorId="1" shapeId="0" xr:uid="{9670E35C-140A-4D86-8BFC-6D913E8C42CC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O123" authorId="1" shapeId="0" xr:uid="{B2A6E240-8439-4770-8E3D-245D9BA4B059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P123" authorId="1" shapeId="0" xr:uid="{A65789C0-9949-4B9B-B212-2AAE7D287ABF}">
      <text>
        <r>
          <rPr>
            <sz val="11"/>
            <color theme="1"/>
            <rFont val="Calibri"/>
            <family val="2"/>
            <scheme val="minor"/>
          </rPr>
          <t>16/01/26
REC-18438</t>
        </r>
      </text>
    </comment>
    <comment ref="D124" authorId="0" shapeId="0" xr:uid="{5F076FD1-D924-4DD0-9B70-4FB32227870C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E124" authorId="0" shapeId="0" xr:uid="{D0036268-F7B5-4AA2-85A1-1B74DDA28A74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F124" authorId="0" shapeId="0" xr:uid="{6DE50CD6-516B-4A8F-B154-B491D25B5F7A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G124" authorId="0" shapeId="0" xr:uid="{A7D280C7-3219-432A-BB94-5AAEDDC35F68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H124" authorId="1" shapeId="0" xr:uid="{EFE551B2-8BD9-487E-A91D-98A0B3716056}">
      <text>
        <r>
          <rPr>
            <sz val="11"/>
            <color theme="1"/>
            <rFont val="Calibri"/>
            <family val="2"/>
            <scheme val="minor"/>
          </rPr>
          <t>11/06/25
REC-17421</t>
        </r>
      </text>
    </comment>
    <comment ref="I124" authorId="1" shapeId="0" xr:uid="{F0F748D3-B702-481D-9B70-50D145440E3F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J124" authorId="1" shapeId="0" xr:uid="{0D3481E8-CD2C-4AF5-902B-1438315ADA85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K124" authorId="1" shapeId="0" xr:uid="{BA6903C4-3D33-48A5-88E7-EDBCCBEAD149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L124" authorId="1" shapeId="0" xr:uid="{D6044A09-D2B8-4765-BCC0-921F83CCE5FE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M124" authorId="1" shapeId="0" xr:uid="{65506827-05CB-4745-9482-45D941BAC77F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N124" authorId="1" shapeId="0" xr:uid="{94795607-BBBB-4408-A88C-8E3F795E6D3C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O124" authorId="1" shapeId="0" xr:uid="{6BBDE969-2141-4221-B964-9BD84FD2E624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D125" authorId="0" shapeId="0" xr:uid="{24BAE01A-7E69-4424-8B45-D20467F2AD95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25" authorId="0" shapeId="0" xr:uid="{1808FC52-B267-4D74-8C33-F8541C17065B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25" authorId="0" shapeId="0" xr:uid="{ACC8FA15-5C23-4713-9446-04EBFA960727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25" authorId="0" shapeId="0" xr:uid="{AD3DFBF6-0B97-4837-B324-BC61E40E0A28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25" authorId="0" shapeId="0" xr:uid="{C11DF60C-DC25-43EE-BF57-5E96D2BD2179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25" authorId="1" shapeId="0" xr:uid="{A0035A63-4A91-4F27-9325-DAAF0B3B675F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25" authorId="1" shapeId="0" xr:uid="{CD291425-0852-4A8A-BA88-CCD99FA6E92E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25" authorId="1" shapeId="0" xr:uid="{D80F8CAD-11D4-40F8-BE9C-45E5F24F0E0E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25" authorId="1" shapeId="0" xr:uid="{55703182-4272-421C-984B-C4C85A1D652A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25" authorId="1" shapeId="0" xr:uid="{5958DFBB-61EF-4CD4-85F3-FCA9CDA57677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25" authorId="1" shapeId="0" xr:uid="{AE62807D-A296-44BD-B678-97B13CF81C54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25" authorId="1" shapeId="0" xr:uid="{3E4E4FE6-CA27-480B-A6DB-06B74EC8BC02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25" authorId="1" shapeId="0" xr:uid="{CF705F51-8C76-4D6D-850B-95C8AA92230C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D126" authorId="0" shapeId="0" xr:uid="{FB063B55-2EED-4D59-85A6-119F14B572B5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E126" authorId="0" shapeId="0" xr:uid="{4630B740-B322-4B0B-979C-39D000753CB4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F126" authorId="0" shapeId="0" xr:uid="{8DE6EAA8-C09A-4515-AE3D-32D62998BFF3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G126" authorId="0" shapeId="0" xr:uid="{5997516D-6AC4-4BE0-A2D9-F994350D3964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H126" authorId="1" shapeId="0" xr:uid="{09AAB8C9-3ADD-4D44-BF54-F10A8DFDCF6A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I126" authorId="1" shapeId="0" xr:uid="{627750B5-B1F0-439D-9C48-380F34822EE2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J126" authorId="1" shapeId="0" xr:uid="{40947B08-03C9-4917-932A-BA9DAC6624AB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K126" authorId="1" shapeId="0" xr:uid="{3D5966C4-5083-4E41-87B7-85D7DB0FBCE3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L126" authorId="1" shapeId="0" xr:uid="{00FD1DE0-5D68-4FCD-8600-D9AFD6A67D90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D127" authorId="0" shapeId="0" xr:uid="{81401B4E-8E62-4A87-9622-7EB437F190C4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E127" authorId="0" shapeId="0" xr:uid="{62D13210-4197-478C-AA1C-5AB99271B3EE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F127" authorId="0" shapeId="0" xr:uid="{9E163268-1ABA-45CD-8533-C747A4B6A590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G127" authorId="0" shapeId="0" xr:uid="{DD94CFB3-C97C-4E1A-AEF4-AD43E84E0306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H127" authorId="0" shapeId="0" xr:uid="{8CA083F6-D53E-47E3-AA6A-D800D2E101D4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I127" authorId="1" shapeId="0" xr:uid="{CCF50163-0382-4880-89DF-F8B5E3A3B735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J127" authorId="1" shapeId="0" xr:uid="{0E50DC9B-86F7-484C-BAEB-8DD14E349B81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K127" authorId="1" shapeId="0" xr:uid="{1E37F8E2-0EB8-41EE-AECC-BB29316DE1EE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L127" authorId="1" shapeId="0" xr:uid="{54A8105D-DA4B-4BF1-91B7-03D7A0B605C3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M127" authorId="1" shapeId="0" xr:uid="{5777AF84-FAFE-4843-89CC-F4BC6133BB9A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N127" authorId="1" shapeId="0" xr:uid="{3452F84B-D75F-4848-A558-37A796B82060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O127" authorId="1" shapeId="0" xr:uid="{7B0BF9D2-DD9F-463F-A399-D771B390FDA8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D134" authorId="0" shapeId="0" xr:uid="{1417356B-D35A-4536-A5A0-25C363E48EAA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E134" authorId="0" shapeId="0" xr:uid="{B0F2312E-E632-46BF-9AD3-FD37FA1E4AD8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D136" authorId="0" shapeId="0" xr:uid="{A46DB6A8-F06C-42FA-9232-CEC4EBC65DC3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E136" authorId="0" shapeId="0" xr:uid="{A95ED901-4A46-42C4-BB9C-516CB668395B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F136" authorId="0" shapeId="0" xr:uid="{B4350000-1854-4F28-9CFA-6FCE7BC330A9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G136" authorId="0" shapeId="0" xr:uid="{58478700-95DC-46A7-B65C-9C1BDB3D82B0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H136" authorId="0" shapeId="0" xr:uid="{9A8AA6E1-1F4B-402C-8580-527A06EA89A6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I136" authorId="1" shapeId="0" xr:uid="{F8D5B572-8199-4EA4-85D4-8DBBAC269EB4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J136" authorId="1" shapeId="0" xr:uid="{C9B065A3-DB76-4D4C-8644-2970F341F8D6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K136" authorId="1" shapeId="0" xr:uid="{D1257CEB-829D-4CCE-8469-082196F5E0CB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L136" authorId="1" shapeId="0" xr:uid="{038B54B7-72AB-4DC9-9D2D-566D5DF6DF66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M136" authorId="1" shapeId="0" xr:uid="{A7A6ED68-4F06-49B1-BDDC-1B0D9BF4F08A}">
      <text>
        <r>
          <rPr>
            <sz val="11"/>
            <color theme="1"/>
            <rFont val="Calibri"/>
            <family val="2"/>
            <scheme val="minor"/>
          </rPr>
          <t xml:space="preserve">02-01-26
REC-18379
</t>
        </r>
      </text>
    </comment>
    <comment ref="N136" authorId="1" shapeId="0" xr:uid="{7BCA5587-4C9E-42D2-B40F-234B19DE605C}">
      <text>
        <r>
          <rPr>
            <sz val="11"/>
            <color theme="1"/>
            <rFont val="Calibri"/>
            <family val="2"/>
            <scheme val="minor"/>
          </rPr>
          <t xml:space="preserve">02-01-26
REC-18379
</t>
        </r>
      </text>
    </comment>
    <comment ref="O136" authorId="1" shapeId="0" xr:uid="{3AB46C0C-198E-42ED-8BEC-82ECD3839F36}">
      <text>
        <r>
          <rPr>
            <sz val="11"/>
            <color theme="1"/>
            <rFont val="Calibri"/>
            <family val="2"/>
            <scheme val="minor"/>
          </rPr>
          <t xml:space="preserve">02-01-26
REC-18379
</t>
        </r>
      </text>
    </comment>
    <comment ref="E137" authorId="0" shapeId="0" xr:uid="{01F5C5FA-2491-41A2-8A0F-78616897EFCA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F137" authorId="0" shapeId="0" xr:uid="{54FB0C29-6C1F-4EC5-B7B7-8AE0BE39E5B2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G137" authorId="1" shapeId="0" xr:uid="{46E995CB-A7D9-46F9-8E95-D612F5F8889D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H137" authorId="1" shapeId="0" xr:uid="{06628CC6-7998-4E34-9532-C61D267ED66E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I137" authorId="1" shapeId="0" xr:uid="{DFFA3EC3-4DFD-406B-B92A-17238CCF730C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J137" authorId="1" shapeId="0" xr:uid="{562BAC42-54AD-4CFA-BAC8-1453D8387E15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K137" authorId="1" shapeId="0" xr:uid="{F56CE9BB-6E42-4394-8F47-F0F08D757FD6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L137" authorId="1" shapeId="0" xr:uid="{263496DB-3358-4DFB-A965-11C2B0303FFB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M137" authorId="1" shapeId="0" xr:uid="{6489B584-F14E-4AED-8E33-AA61B7881E48}">
      <text>
        <r>
          <rPr>
            <sz val="11"/>
            <color theme="1"/>
            <rFont val="Calibri"/>
            <family val="2"/>
            <scheme val="minor"/>
          </rPr>
          <t>17/10/25
REC-18020</t>
        </r>
      </text>
    </comment>
    <comment ref="N137" authorId="1" shapeId="0" xr:uid="{7145ECAB-5A3B-43F9-BF2C-398EC559D08A}">
      <text>
        <r>
          <rPr>
            <sz val="11"/>
            <color theme="1"/>
            <rFont val="Calibri"/>
            <family val="2"/>
            <scheme val="minor"/>
          </rPr>
          <t>20-11-25
REC-18166</t>
        </r>
      </text>
    </comment>
    <comment ref="O137" authorId="1" shapeId="0" xr:uid="{7CCA1EEA-2536-4F84-811A-67E554210B5E}">
      <text>
        <r>
          <rPr>
            <sz val="11"/>
            <color theme="1"/>
            <rFont val="Calibri"/>
            <family val="2"/>
            <scheme val="minor"/>
          </rPr>
          <t>01-01-26
REC-18376</t>
        </r>
      </text>
    </comment>
    <comment ref="F138" authorId="0" shapeId="0" xr:uid="{823F5CE2-DFC9-40EA-A771-B2BD88B7DE1B}">
      <text>
        <r>
          <rPr>
            <b/>
            <sz val="9"/>
            <color indexed="81"/>
            <rFont val="Tahoma"/>
            <charset val="1"/>
          </rPr>
          <t>28-MAR-2025
REC-17021</t>
        </r>
      </text>
    </comment>
    <comment ref="G138" authorId="0" shapeId="0" xr:uid="{F98F67D4-0254-4D86-9D72-39A2616E7AA0}">
      <text>
        <r>
          <rPr>
            <b/>
            <sz val="9"/>
            <color indexed="81"/>
            <rFont val="Tahoma"/>
            <charset val="1"/>
          </rPr>
          <t>16-ABR-2025
REC-17155</t>
        </r>
      </text>
    </comment>
    <comment ref="H138" authorId="1" shapeId="0" xr:uid="{425A87A1-C52A-4493-BDF4-202FA503ECB1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I138" authorId="1" shapeId="0" xr:uid="{A7263AA3-1A33-41A4-8354-16F0C7D7849D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J138" authorId="1" shapeId="0" xr:uid="{B8329A21-6B2D-4E19-A095-CDD22648AE91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K138" authorId="1" shapeId="0" xr:uid="{2FC803CE-1864-4771-AC4C-011DE53AC2C9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L138" authorId="1" shapeId="0" xr:uid="{39C4A105-F7C3-423C-8D53-243855CA50B8}">
      <text>
        <r>
          <rPr>
            <sz val="11"/>
            <color theme="1"/>
            <rFont val="Calibri"/>
            <family val="2"/>
            <scheme val="minor"/>
          </rPr>
          <t>07-09-25
REC-17833</t>
        </r>
      </text>
    </comment>
    <comment ref="M138" authorId="1" shapeId="0" xr:uid="{4C23D090-112D-44DF-8733-E3ABE2022EE9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N138" authorId="1" shapeId="0" xr:uid="{D9108DE9-3D56-432B-A533-C6E85EAEC78D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O138" authorId="1" shapeId="0" xr:uid="{796178B2-9713-425F-BAAC-A5A424EF327A}">
      <text>
        <r>
          <rPr>
            <sz val="11"/>
            <color theme="1"/>
            <rFont val="Calibri"/>
            <family val="2"/>
            <scheme val="minor"/>
          </rPr>
          <t xml:space="preserve">18/12/205
REC-18312
</t>
        </r>
      </text>
    </comment>
    <comment ref="P138" authorId="1" shapeId="0" xr:uid="{F87C7FB9-65CB-4AED-A01E-3FDF12D44E44}">
      <text>
        <r>
          <rPr>
            <sz val="11"/>
            <color theme="1"/>
            <rFont val="Calibri"/>
            <family val="2"/>
            <scheme val="minor"/>
          </rPr>
          <t>24/01/26
REC-18485</t>
        </r>
      </text>
    </comment>
    <comment ref="Q138" authorId="1" shapeId="0" xr:uid="{330FD373-99AD-487E-A7A7-5A8CC79220AC}">
      <text>
        <r>
          <rPr>
            <sz val="11"/>
            <color theme="1"/>
            <rFont val="Calibri"/>
            <family val="2"/>
            <scheme val="minor"/>
          </rPr>
          <t>24/01/26
REC-18485</t>
        </r>
      </text>
    </comment>
    <comment ref="D139" authorId="0" shapeId="0" xr:uid="{D7AF27FB-34D2-431B-AE0C-5C8C79020646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E139" authorId="0" shapeId="0" xr:uid="{139ED3AE-7623-4C28-93BD-12734087D024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F139" authorId="0" shapeId="0" xr:uid="{DCA76E8F-9ABF-40A5-9639-68AC8E89ADDE}">
      <text>
        <r>
          <rPr>
            <b/>
            <sz val="9"/>
            <color indexed="81"/>
            <rFont val="Tahoma"/>
            <family val="2"/>
          </rPr>
          <t>10-MAY-2025
REC-17288</t>
        </r>
      </text>
    </comment>
    <comment ref="G139" authorId="1" shapeId="0" xr:uid="{0391268F-4A5B-443C-ADD6-3204065BF50E}">
      <text>
        <r>
          <rPr>
            <sz val="11"/>
            <color theme="1"/>
            <rFont val="Calibri"/>
            <family val="2"/>
            <scheme val="minor"/>
          </rPr>
          <t>18/08/25
REC-17746</t>
        </r>
      </text>
    </comment>
    <comment ref="H139" authorId="1" shapeId="0" xr:uid="{4FD5061A-A663-44CB-BC04-9CBE474C9EFD}">
      <text>
        <r>
          <rPr>
            <sz val="11"/>
            <color theme="1"/>
            <rFont val="Calibri"/>
            <family val="2"/>
            <scheme val="minor"/>
          </rPr>
          <t>01-10-25
REC-17955</t>
        </r>
      </text>
    </comment>
    <comment ref="I139" authorId="1" shapeId="0" xr:uid="{6DD831A0-D25D-4B15-B0D2-BBAB8A50209A}">
      <text>
        <r>
          <rPr>
            <sz val="11"/>
            <color theme="1"/>
            <rFont val="Calibri"/>
            <family val="2"/>
            <scheme val="minor"/>
          </rPr>
          <t>15/12/25
REC-18297</t>
        </r>
      </text>
    </comment>
    <comment ref="D140" authorId="0" shapeId="0" xr:uid="{73EFADED-8632-4DCD-B400-BD66C3E85B86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E140" authorId="0" shapeId="0" xr:uid="{EC76CBAB-59F9-431A-BC3E-56A0AF9E7691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F140" authorId="0" shapeId="0" xr:uid="{81963149-EB90-4741-A6C8-2A162C74E6DB}">
      <text>
        <r>
          <rPr>
            <b/>
            <sz val="9"/>
            <color indexed="81"/>
            <rFont val="Tahoma"/>
            <charset val="1"/>
          </rPr>
          <t>16-MAR-2025
REC-16964</t>
        </r>
      </text>
    </comment>
    <comment ref="G140" authorId="0" shapeId="0" xr:uid="{147A9B6C-1588-4A9F-9A9B-8F83FE491992}">
      <text>
        <r>
          <rPr>
            <b/>
            <sz val="9"/>
            <color indexed="81"/>
            <rFont val="Tahoma"/>
            <charset val="1"/>
          </rPr>
          <t>14-ABR-2025
REC-17119</t>
        </r>
      </text>
    </comment>
    <comment ref="H140" authorId="0" shapeId="0" xr:uid="{C2E4EEC7-AB22-4055-9E34-FDBB4457FAED}">
      <text>
        <r>
          <rPr>
            <b/>
            <sz val="9"/>
            <color indexed="81"/>
            <rFont val="Tahoma"/>
            <family val="2"/>
          </rPr>
          <t>19-MAY-2025
REC-17328</t>
        </r>
      </text>
    </comment>
    <comment ref="I140" authorId="1" shapeId="0" xr:uid="{EB184171-6D38-42C0-9C7A-BACE68B50373}">
      <text>
        <r>
          <rPr>
            <sz val="11"/>
            <color theme="1"/>
            <rFont val="Calibri"/>
            <family val="2"/>
            <scheme val="minor"/>
          </rPr>
          <t>18-JUN-25
REC-17455</t>
        </r>
      </text>
    </comment>
    <comment ref="J140" authorId="1" shapeId="0" xr:uid="{E044B962-9E3A-452F-9EF8-826A2EB8A8E4}">
      <text>
        <r>
          <rPr>
            <sz val="11"/>
            <color theme="1"/>
            <rFont val="Calibri"/>
            <family val="2"/>
            <scheme val="minor"/>
          </rPr>
          <t>22/JUL/25
REC-17616</t>
        </r>
      </text>
    </comment>
    <comment ref="K140" authorId="1" shapeId="0" xr:uid="{8F18DAE3-F702-4B66-8742-85823072B7FD}">
      <text>
        <r>
          <rPr>
            <sz val="11"/>
            <color theme="1"/>
            <rFont val="Calibri"/>
            <family val="2"/>
            <scheme val="minor"/>
          </rPr>
          <t>19/08/25
REC-17759</t>
        </r>
      </text>
    </comment>
    <comment ref="L140" authorId="1" shapeId="0" xr:uid="{F77D2345-05AD-43B4-BAB9-26D6A5E281EE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M140" authorId="1" shapeId="0" xr:uid="{88F7A9FE-B42E-4D7F-B480-18C6E1278ECB}">
      <text>
        <r>
          <rPr>
            <sz val="11"/>
            <color theme="1"/>
            <rFont val="Calibri"/>
            <family val="2"/>
            <scheme val="minor"/>
          </rPr>
          <t>22/10/25
REC-18028</t>
        </r>
      </text>
    </comment>
    <comment ref="N140" authorId="1" shapeId="0" xr:uid="{0101BB91-B7BB-4DF9-A31E-EF95C65FA9DC}">
      <text>
        <r>
          <rPr>
            <sz val="11"/>
            <color theme="1"/>
            <rFont val="Calibri"/>
            <family val="2"/>
            <scheme val="minor"/>
          </rPr>
          <t>16-11-25
REC-18131</t>
        </r>
      </text>
    </comment>
    <comment ref="O140" authorId="1" shapeId="0" xr:uid="{36462A89-E8C0-4337-AF3F-75259A9FF691}">
      <text>
        <r>
          <rPr>
            <sz val="11"/>
            <color theme="1"/>
            <rFont val="Calibri"/>
            <family val="2"/>
            <scheme val="minor"/>
          </rPr>
          <t>29-12-25
REC-18345</t>
        </r>
      </text>
    </comment>
    <comment ref="P140" authorId="1" shapeId="0" xr:uid="{DD70B40E-5FB4-4EE0-BCD1-407803EDF91B}">
      <text>
        <r>
          <rPr>
            <sz val="11"/>
            <color theme="1"/>
            <rFont val="Calibri"/>
            <family val="2"/>
            <scheme val="minor"/>
          </rPr>
          <t>19/01/26
REC-18461</t>
        </r>
      </text>
    </comment>
    <comment ref="D141" authorId="0" shapeId="0" xr:uid="{E2C272C3-0EFF-447B-A7E1-B183F51C73A4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E141" authorId="0" shapeId="0" xr:uid="{71EA6861-7C5A-4092-82F9-73D9291F2E74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F141" authorId="0" shapeId="0" xr:uid="{71B949B9-0A81-43C8-92D2-EC5FFD7F8627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G141" authorId="0" shapeId="0" xr:uid="{DFC86320-7F58-4294-A8FA-A855DFF14064}">
      <text>
        <r>
          <rPr>
            <b/>
            <sz val="9"/>
            <color indexed="81"/>
            <rFont val="Tahoma"/>
            <charset val="1"/>
          </rPr>
          <t>12-ABR-2025
REC-17114</t>
        </r>
      </text>
    </comment>
    <comment ref="H141" authorId="0" shapeId="0" xr:uid="{EB237FD0-68EB-47B4-98AB-5C77F2778FE1}">
      <text>
        <r>
          <rPr>
            <b/>
            <sz val="9"/>
            <color indexed="81"/>
            <rFont val="Tahoma"/>
            <family val="2"/>
          </rPr>
          <t>10-MAY-2025
REC-17286</t>
        </r>
      </text>
    </comment>
    <comment ref="I141" authorId="1" shapeId="0" xr:uid="{102E2118-CD2A-4213-83AD-500FBE9ACB99}">
      <text>
        <r>
          <rPr>
            <sz val="11"/>
            <color theme="1"/>
            <rFont val="Calibri"/>
            <family val="2"/>
            <scheme val="minor"/>
          </rPr>
          <t>14-JUN-25
REC-17442</t>
        </r>
      </text>
    </comment>
    <comment ref="J141" authorId="1" shapeId="0" xr:uid="{2CBD904E-4E51-457A-A3C1-3581CC4A649C}">
      <text>
        <r>
          <rPr>
            <sz val="11"/>
            <color theme="1"/>
            <rFont val="Calibri"/>
            <family val="2"/>
            <scheme val="minor"/>
          </rPr>
          <t>19-JUL-25
REC-17597</t>
        </r>
      </text>
    </comment>
    <comment ref="K141" authorId="1" shapeId="0" xr:uid="{0CBC1A02-CFE0-4113-996E-155BFBBBC931}">
      <text>
        <r>
          <rPr>
            <sz val="11"/>
            <color theme="1"/>
            <rFont val="Calibri"/>
            <family val="2"/>
            <scheme val="minor"/>
          </rPr>
          <t>06-AGO-25
REC-17691</t>
        </r>
      </text>
    </comment>
    <comment ref="L141" authorId="1" shapeId="0" xr:uid="{DC7C3F0C-61D3-4E84-936C-2A914798A03F}">
      <text>
        <r>
          <rPr>
            <sz val="11"/>
            <color theme="1"/>
            <rFont val="Calibri"/>
            <family val="2"/>
            <scheme val="minor"/>
          </rPr>
          <t>13-09-25
REC-17863</t>
        </r>
      </text>
    </comment>
    <comment ref="M141" authorId="1" shapeId="0" xr:uid="{90BEA49E-D647-4BCA-AA71-FC284318C70D}">
      <text>
        <r>
          <rPr>
            <sz val="11"/>
            <color theme="1"/>
            <rFont val="Calibri"/>
            <family val="2"/>
            <scheme val="minor"/>
          </rPr>
          <t>15/10/25
REC-18013</t>
        </r>
      </text>
    </comment>
    <comment ref="N141" authorId="1" shapeId="0" xr:uid="{F8564770-A21B-4F7C-A435-7C744A521D59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O141" authorId="1" shapeId="0" xr:uid="{606183DA-FB2F-4C2E-BDFA-6F6670CC730C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D142" authorId="0" shapeId="0" xr:uid="{6ED3F4B2-ABF2-4EC0-8882-051B4257E9FE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E142" authorId="0" shapeId="0" xr:uid="{D2669F03-0DBA-4B86-8CE2-D956657F969F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D143" authorId="0" shapeId="0" xr:uid="{533B5D20-06FE-4380-BAD7-95FE71411BD6}">
      <text>
        <r>
          <rPr>
            <b/>
            <sz val="9"/>
            <color indexed="81"/>
            <rFont val="Tahoma"/>
            <charset val="1"/>
          </rPr>
          <t>17-MAR-2025
REC-16968</t>
        </r>
      </text>
    </comment>
    <comment ref="E143" authorId="0" shapeId="0" xr:uid="{671DBB01-D998-48FF-9935-DE8F4043AB1D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F143" authorId="0" shapeId="0" xr:uid="{3A0EA487-CF2E-4A8B-A631-62D518F19882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G143" authorId="0" shapeId="0" xr:uid="{9A7715D9-2ACD-4A1D-887C-EFEF7AC14F90}">
      <text>
        <r>
          <rPr>
            <b/>
            <sz val="9"/>
            <color indexed="81"/>
            <rFont val="Tahoma"/>
            <charset val="1"/>
          </rPr>
          <t>16-ABR-2025
REC-17156</t>
        </r>
      </text>
    </comment>
    <comment ref="H143" authorId="0" shapeId="0" xr:uid="{5F7D2320-3643-4A02-836E-491455CB1BB3}">
      <text>
        <r>
          <rPr>
            <b/>
            <sz val="9"/>
            <color indexed="81"/>
            <rFont val="Tahoma"/>
            <family val="2"/>
          </rPr>
          <t>16-MAY-2025
REC-17318</t>
        </r>
      </text>
    </comment>
    <comment ref="I143" authorId="1" shapeId="0" xr:uid="{3848DA0A-E321-444F-9226-1F4837335559}">
      <text>
        <r>
          <rPr>
            <sz val="11"/>
            <color theme="1"/>
            <rFont val="Calibri"/>
            <family val="2"/>
            <scheme val="minor"/>
          </rPr>
          <t>16-JUN-25
REC-17450</t>
        </r>
      </text>
    </comment>
    <comment ref="J143" authorId="1" shapeId="0" xr:uid="{ED277D3E-334D-4245-B212-5C1BC39C8372}">
      <text>
        <r>
          <rPr>
            <sz val="11"/>
            <color theme="1"/>
            <rFont val="Calibri"/>
            <family val="2"/>
            <scheme val="minor"/>
          </rPr>
          <t>14-JUL-25
REC-17567</t>
        </r>
      </text>
    </comment>
    <comment ref="K143" authorId="1" shapeId="0" xr:uid="{A87162BD-903D-47F0-9DB1-4154B7D2858C}">
      <text>
        <r>
          <rPr>
            <sz val="11"/>
            <color theme="1"/>
            <rFont val="Calibri"/>
            <family val="2"/>
            <scheme val="minor"/>
          </rPr>
          <t>17/08/25
REC-17745</t>
        </r>
      </text>
    </comment>
    <comment ref="L143" authorId="1" shapeId="0" xr:uid="{E439536A-28AB-4D87-8D36-771F437B8FAE}">
      <text>
        <r>
          <rPr>
            <sz val="11"/>
            <color theme="1"/>
            <rFont val="Calibri"/>
            <family val="2"/>
            <scheme val="minor"/>
          </rPr>
          <t>17-09-25
REC-17902</t>
        </r>
      </text>
    </comment>
    <comment ref="M143" authorId="1" shapeId="0" xr:uid="{1736FA3E-FB68-405D-849E-90D2D49B2F8B}">
      <text>
        <r>
          <rPr>
            <sz val="11"/>
            <color theme="1"/>
            <rFont val="Calibri"/>
            <family val="2"/>
            <scheme val="minor"/>
          </rPr>
          <t>15/10/25
REC-18011</t>
        </r>
      </text>
    </comment>
    <comment ref="N143" authorId="1" shapeId="0" xr:uid="{E937F454-DD21-4D83-AE57-9E5DCED4D333}">
      <text>
        <r>
          <rPr>
            <sz val="11"/>
            <color theme="1"/>
            <rFont val="Calibri"/>
            <family val="2"/>
            <scheme val="minor"/>
          </rPr>
          <t>17-11-25
REC-18137</t>
        </r>
      </text>
    </comment>
    <comment ref="O143" authorId="1" shapeId="0" xr:uid="{16D95DB1-A229-41B8-83D8-C4F77563DF3C}">
      <text>
        <r>
          <rPr>
            <sz val="11"/>
            <color theme="1"/>
            <rFont val="Calibri"/>
            <family val="2"/>
            <scheme val="minor"/>
          </rPr>
          <t>21-11-25
REC-18169</t>
        </r>
      </text>
    </comment>
    <comment ref="P143" authorId="1" shapeId="0" xr:uid="{9F896A3B-6BF2-4916-A608-B2100DD1C4C7}">
      <text>
        <r>
          <rPr>
            <sz val="11"/>
            <color theme="1"/>
            <rFont val="Calibri"/>
            <family val="2"/>
            <scheme val="minor"/>
          </rPr>
          <t>18/01/26
REC-18453</t>
        </r>
      </text>
    </comment>
    <comment ref="D144" authorId="0" shapeId="0" xr:uid="{1402E1DD-36F6-445B-AD69-F84D77B4C956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E144" authorId="0" shapeId="0" xr:uid="{D05134C2-E149-4DEA-9E75-288AA0E06DAB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D147" authorId="0" shapeId="0" xr:uid="{63AD2E11-8A9F-4A89-8606-D519B67C3CA8}">
      <text>
        <r>
          <rPr>
            <b/>
            <sz val="9"/>
            <color indexed="81"/>
            <rFont val="Tahoma"/>
            <family val="2"/>
          </rPr>
          <t>08-feb-2025
REC-16732</t>
        </r>
      </text>
    </comment>
    <comment ref="E147" authorId="0" shapeId="0" xr:uid="{4B078560-995E-4D46-A56A-09783D7CDA5C}">
      <text>
        <r>
          <rPr>
            <b/>
            <sz val="9"/>
            <color indexed="81"/>
            <rFont val="Tahoma"/>
            <family val="2"/>
          </rPr>
          <t>15-feb-25
REC-16753</t>
        </r>
      </text>
    </comment>
    <comment ref="F147" authorId="0" shapeId="0" xr:uid="{91497B66-1664-408E-B696-85F3E8686E99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G147" authorId="0" shapeId="0" xr:uid="{F37695F6-CD35-4DAC-87C8-7A77D599D021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H147" authorId="0" shapeId="0" xr:uid="{56258498-7E5A-4CA7-B5DF-2B6F4BE69069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I147" authorId="0" shapeId="0" xr:uid="{8BE3C77A-17A6-42B8-86AF-15630A2D5FF5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J147" authorId="1" shapeId="0" xr:uid="{FC98977E-599D-48B5-B2E2-8E70DB48E36B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K147" authorId="1" shapeId="0" xr:uid="{C8B64D9F-51BB-4D20-B60D-81C81BD0AEF5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L147" authorId="1" shapeId="0" xr:uid="{3B6710AC-4F90-4CE4-AF48-C9C56EA54EBB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M147" authorId="1" shapeId="0" xr:uid="{438D0AC1-DDE2-4F93-A2B3-C25B74F715CC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N147" authorId="1" shapeId="0" xr:uid="{4B8EF91B-8387-4736-B483-C17662D26430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O147" authorId="1" shapeId="0" xr:uid="{FC8ACA5E-1E4E-4EB9-8BFC-4C32340C92CB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P147" authorId="1" shapeId="0" xr:uid="{51BD365E-86C4-4863-95E5-BAD46BF4F1C0}">
      <text>
        <r>
          <rPr>
            <sz val="11"/>
            <color theme="1"/>
            <rFont val="Calibri"/>
            <family val="2"/>
            <scheme val="minor"/>
          </rPr>
          <t>01-01-2026
REC-18372</t>
        </r>
      </text>
    </comment>
    <comment ref="Q147" authorId="1" shapeId="0" xr:uid="{7E3550A0-E1CE-4E78-9ECB-422E70C50B71}">
      <text>
        <r>
          <rPr>
            <sz val="11"/>
            <color theme="1"/>
            <rFont val="Calibri"/>
            <family val="2"/>
            <scheme val="minor"/>
          </rPr>
          <t>01-01-2026
REC-18372</t>
        </r>
      </text>
    </comment>
    <comment ref="D149" authorId="0" shapeId="0" xr:uid="{428E4BB9-CD39-44EB-9352-B1DFB4B3427F}">
      <text>
        <r>
          <rPr>
            <b/>
            <sz val="9"/>
            <color indexed="81"/>
            <rFont val="Tahoma"/>
            <family val="2"/>
          </rPr>
          <t>17-feb-25
REC-16762</t>
        </r>
      </text>
    </comment>
    <comment ref="E149" authorId="0" shapeId="0" xr:uid="{5F7F09A8-C89C-45E6-BC0A-CF65154F456A}">
      <text>
        <r>
          <rPr>
            <b/>
            <sz val="9"/>
            <color indexed="81"/>
            <rFont val="Tahoma"/>
            <charset val="1"/>
          </rPr>
          <t>03-ABR-2025
REC-17231</t>
        </r>
      </text>
    </comment>
    <comment ref="F149" authorId="0" shapeId="0" xr:uid="{0714ABB2-0D98-4B94-91C3-992A63AF6CEF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G149" authorId="0" shapeId="0" xr:uid="{BBB2CC5B-6969-44F3-B0B6-568DB009AE7C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H149" authorId="0" shapeId="0" xr:uid="{57E040C1-80C1-4C0A-8441-5673E4555BF6}">
      <text>
        <r>
          <rPr>
            <b/>
            <sz val="9"/>
            <color indexed="81"/>
            <rFont val="Tahoma"/>
            <family val="2"/>
          </rPr>
          <t>30-MAY-2025
REC-17361</t>
        </r>
      </text>
    </comment>
    <comment ref="I149" authorId="1" shapeId="0" xr:uid="{97093F83-F009-4333-8E84-5024DD827C8D}">
      <text>
        <r>
          <rPr>
            <sz val="11"/>
            <color theme="1"/>
            <rFont val="Calibri"/>
            <family val="2"/>
            <scheme val="minor"/>
          </rPr>
          <t>02-JUL-25
REC-17521</t>
        </r>
      </text>
    </comment>
    <comment ref="J149" authorId="1" shapeId="0" xr:uid="{E9D18E37-9116-4BEB-959F-C2090BF66786}">
      <text>
        <r>
          <rPr>
            <sz val="11"/>
            <color theme="1"/>
            <rFont val="Calibri"/>
            <family val="2"/>
            <scheme val="minor"/>
          </rPr>
          <t>04-AGO-25
REC-17675</t>
        </r>
      </text>
    </comment>
    <comment ref="K149" authorId="1" shapeId="0" xr:uid="{24BF15DE-C525-417E-8861-B75574BE15D0}">
      <text>
        <r>
          <rPr>
            <sz val="11"/>
            <color theme="1"/>
            <rFont val="Calibri"/>
            <family val="2"/>
            <scheme val="minor"/>
          </rPr>
          <t>18/08/25
REC-17747</t>
        </r>
      </text>
    </comment>
    <comment ref="L149" authorId="1" shapeId="0" xr:uid="{6B789444-B930-4B54-A730-A5171BFA8406}">
      <text>
        <r>
          <rPr>
            <sz val="11"/>
            <color theme="1"/>
            <rFont val="Calibri"/>
            <family val="2"/>
            <scheme val="minor"/>
          </rPr>
          <t>17-09-25
REC-17907</t>
        </r>
      </text>
    </comment>
    <comment ref="M149" authorId="1" shapeId="0" xr:uid="{8A0FED89-4FDA-4A8B-8E33-08072F9C0E6D}">
      <text>
        <r>
          <rPr>
            <sz val="11"/>
            <color theme="1"/>
            <rFont val="Calibri"/>
            <family val="2"/>
            <scheme val="minor"/>
          </rPr>
          <t>31-10-25
REC-18074</t>
        </r>
      </text>
    </comment>
    <comment ref="N149" authorId="1" shapeId="0" xr:uid="{C08D15E8-5BA3-4216-8D84-F2C1AF70DE48}">
      <text>
        <r>
          <rPr>
            <sz val="11"/>
            <color theme="1"/>
            <rFont val="Calibri"/>
            <family val="2"/>
            <scheme val="minor"/>
          </rPr>
          <t>30-12-25
REC-18356</t>
        </r>
      </text>
    </comment>
    <comment ref="O149" authorId="1" shapeId="0" xr:uid="{15D05086-75B7-4FD7-86DB-7CB4E968E41A}">
      <text>
        <r>
          <rPr>
            <sz val="11"/>
            <color theme="1"/>
            <rFont val="Calibri"/>
            <family val="2"/>
            <scheme val="minor"/>
          </rPr>
          <t xml:space="preserve">23/01/26
REC-18484
</t>
        </r>
      </text>
    </comment>
    <comment ref="E150" authorId="0" shapeId="0" xr:uid="{CCC4AB31-7FCF-4DB2-86D7-EB059172029B}">
      <text>
        <r>
          <rPr>
            <b/>
            <sz val="9"/>
            <color indexed="81"/>
            <rFont val="Tahoma"/>
            <family val="2"/>
          </rPr>
          <t>28-FEB-2025
REC-16813</t>
        </r>
      </text>
    </comment>
    <comment ref="F150" authorId="1" shapeId="0" xr:uid="{7FDA85F8-94C4-4B9E-AFEB-9BB2BB6D49B2}">
      <text>
        <r>
          <rPr>
            <sz val="11"/>
            <color theme="1"/>
            <rFont val="Calibri"/>
            <family val="2"/>
            <scheme val="minor"/>
          </rPr>
          <t>21/JUL/25
REC-17602</t>
        </r>
      </text>
    </comment>
    <comment ref="D151" authorId="0" shapeId="0" xr:uid="{20772598-83DC-4E75-A08D-A5F82145C50C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E151" authorId="0" shapeId="0" xr:uid="{4380942B-998A-4D8F-8326-30D44E9B49FC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F151" authorId="0" shapeId="0" xr:uid="{E21E7A3C-D7B7-4A11-9A71-01B9F756F4DE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G151" authorId="1" shapeId="0" xr:uid="{6B7DBC8E-1D00-4C02-AB34-18BBDBDEEA9A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H151" authorId="1" shapeId="0" xr:uid="{B826773B-0D76-4E35-94F5-C7C372269904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I151" authorId="1" shapeId="0" xr:uid="{13CEF26E-E7E8-49E6-83FB-868A214B2840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J151" authorId="1" shapeId="0" xr:uid="{CEC267FD-F053-41FD-A3BE-9D000067083C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K151" authorId="1" shapeId="0" xr:uid="{C1001E9A-6EFB-4BEE-8D19-F34A4A56F8F8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L151" authorId="1" shapeId="0" xr:uid="{E6C52D72-E426-4233-91C3-1FD745A6DD75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D152" authorId="0" shapeId="0" xr:uid="{02256F5D-FB3C-4AD6-844B-A716967C0CE1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E152" authorId="0" shapeId="0" xr:uid="{FD972E21-4381-48CD-9126-7CA080CDF1B0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F152" authorId="0" shapeId="0" xr:uid="{BF591771-BD54-4F42-9600-B4A620C8215C}">
      <text>
        <r>
          <rPr>
            <b/>
            <sz val="9"/>
            <color indexed="81"/>
            <rFont val="Tahoma"/>
            <family val="2"/>
          </rPr>
          <t>11-MAR-25
REC-16897</t>
        </r>
      </text>
    </comment>
    <comment ref="G152" authorId="0" shapeId="0" xr:uid="{DA5930E7-A7F1-4DA4-8054-D2376DC8B3CF}">
      <text>
        <r>
          <rPr>
            <b/>
            <sz val="9"/>
            <color indexed="81"/>
            <rFont val="Tahoma"/>
            <charset val="1"/>
          </rPr>
          <t>03-ABR-2025
REC-17084</t>
        </r>
      </text>
    </comment>
    <comment ref="H152" authorId="0" shapeId="0" xr:uid="{12D143D3-56DC-4911-A601-359F60803EE3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I152" authorId="0" shapeId="0" xr:uid="{55BA5C91-87B9-4D9E-9602-0010581D13B7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J152" authorId="1" shapeId="0" xr:uid="{E6BFD16D-97E5-498E-984C-6DEAA768878F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K152" authorId="1" shapeId="0" xr:uid="{5C50179E-5F33-4EB3-88C6-0804D81595EF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L152" authorId="1" shapeId="0" xr:uid="{6512B7C9-1DB8-4780-8E4F-39E365E70253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M152" authorId="1" shapeId="0" xr:uid="{66CB9CDD-3D77-4FAC-B6AD-5FAF309FADDD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N152" authorId="1" shapeId="0" xr:uid="{28CBAC93-2E8D-4353-BEC6-F888254A529C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O152" authorId="1" shapeId="0" xr:uid="{6B9F5369-9DDE-404C-8A4B-57EA44E32D20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P152" authorId="1" shapeId="0" xr:uid="{25B51CBF-08F1-4ED5-B37D-B2A78EFCBB95}">
      <text>
        <r>
          <rPr>
            <sz val="11"/>
            <color theme="1"/>
            <rFont val="Calibri"/>
            <family val="2"/>
            <scheme val="minor"/>
          </rPr>
          <t>05-01-26
REC-18392</t>
        </r>
      </text>
    </comment>
    <comment ref="Q152" authorId="1" shapeId="0" xr:uid="{70E5AF42-C82A-43F2-A6A1-4C6610F8F374}">
      <text>
        <r>
          <rPr>
            <sz val="11"/>
            <color theme="1"/>
            <rFont val="Calibri"/>
            <family val="2"/>
            <scheme val="minor"/>
          </rPr>
          <t>05-01-26
REC-18392</t>
        </r>
      </text>
    </comment>
    <comment ref="D153" authorId="0" shapeId="0" xr:uid="{18B4314F-B35E-435C-B73A-A13B409FD5BA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E153" authorId="0" shapeId="0" xr:uid="{25F6305B-1061-4D09-9FC7-4ECE15CDCF9F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F153" authorId="0" shapeId="0" xr:uid="{C6ECD433-F96A-407D-B683-340DDA4CBCB7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G153" authorId="0" shapeId="0" xr:uid="{8F1A481F-95F8-4C0E-9A08-6C41E699E7BA}">
      <text>
        <r>
          <rPr>
            <b/>
            <sz val="9"/>
            <color indexed="81"/>
            <rFont val="Tahoma"/>
            <charset val="1"/>
          </rPr>
          <t>16-ABR-2025
REC-17152</t>
        </r>
      </text>
    </comment>
    <comment ref="H153" authorId="0" shapeId="0" xr:uid="{B7ECFE6A-6457-4099-8A46-D19C4F393280}">
      <text>
        <r>
          <rPr>
            <b/>
            <sz val="9"/>
            <color indexed="81"/>
            <rFont val="Tahoma"/>
            <family val="2"/>
          </rPr>
          <t>24-MAY-2025
REC-17338</t>
        </r>
      </text>
    </comment>
    <comment ref="I153" authorId="1" shapeId="0" xr:uid="{7F180081-4477-4590-B2B6-EB7A47A371DB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J153" authorId="1" shapeId="0" xr:uid="{31DEFC83-C2CA-4210-BDBD-3A505FE5AB7F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K153" authorId="1" shapeId="0" xr:uid="{8B92960D-9C4E-4B50-A381-1885B35E4C7C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D154" authorId="0" shapeId="0" xr:uid="{12C1F7F7-8107-4074-9AC5-E3CDE7C617A7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E154" authorId="0" shapeId="0" xr:uid="{EC0F4C80-848D-4B45-99A2-9F2C52612FA0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F154" authorId="0" shapeId="0" xr:uid="{D924C481-B376-43F7-8CCC-170ED98366DA}">
      <text>
        <r>
          <rPr>
            <b/>
            <sz val="9"/>
            <color indexed="81"/>
            <rFont val="Tahoma"/>
            <charset val="1"/>
          </rPr>
          <t>15-MARZO-2025
REC-16948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54" authorId="0" shapeId="0" xr:uid="{87EB8E94-E81E-4E39-A979-81A1D84862D7}">
      <text>
        <r>
          <rPr>
            <b/>
            <sz val="9"/>
            <color indexed="81"/>
            <rFont val="Tahoma"/>
            <charset val="1"/>
          </rPr>
          <t>08-ABR-2025
REC-17100</t>
        </r>
      </text>
    </comment>
    <comment ref="H154" authorId="0" shapeId="0" xr:uid="{2C10F1F7-B2F4-4A14-A86F-BDE9640E71F5}">
      <text>
        <r>
          <rPr>
            <b/>
            <sz val="9"/>
            <color indexed="81"/>
            <rFont val="Tahoma"/>
            <charset val="1"/>
          </rPr>
          <t>01-MAY-2025
REC-17219</t>
        </r>
      </text>
    </comment>
    <comment ref="I154" authorId="0" shapeId="0" xr:uid="{30D470E0-A4E2-4CC5-9D57-C8B47519FEC3}">
      <text>
        <r>
          <rPr>
            <b/>
            <sz val="9"/>
            <color indexed="81"/>
            <rFont val="Tahoma"/>
            <family val="2"/>
          </rPr>
          <t>24-MAY-2025
REC-17339</t>
        </r>
      </text>
    </comment>
    <comment ref="J154" authorId="1" shapeId="0" xr:uid="{938F65F4-4D80-4D90-8987-B3A70A264405}">
      <text>
        <r>
          <rPr>
            <sz val="11"/>
            <color theme="1"/>
            <rFont val="Calibri"/>
            <family val="2"/>
            <scheme val="minor"/>
          </rPr>
          <t>01-10-25
REC-17952</t>
        </r>
      </text>
    </comment>
    <comment ref="K154" authorId="1" shapeId="0" xr:uid="{29306269-008A-42CE-B303-7FCB395DD47C}">
      <text>
        <r>
          <rPr>
            <sz val="11"/>
            <color theme="1"/>
            <rFont val="Calibri"/>
            <family val="2"/>
            <scheme val="minor"/>
          </rPr>
          <t>28-10-25
REC-18049</t>
        </r>
      </text>
    </comment>
    <comment ref="L154" authorId="1" shapeId="0" xr:uid="{8792FDFE-02E9-47BE-B2DD-C574EC6C5E9F}">
      <text>
        <r>
          <rPr>
            <sz val="11"/>
            <color theme="1"/>
            <rFont val="Calibri"/>
            <family val="2"/>
            <scheme val="minor"/>
          </rPr>
          <t>17-12-25
REC-18306</t>
        </r>
      </text>
    </comment>
    <comment ref="M154" authorId="1" shapeId="0" xr:uid="{2F6564EF-ADEF-4FF7-AFEF-BF772B630B5A}">
      <text>
        <r>
          <rPr>
            <sz val="11"/>
            <color theme="1"/>
            <rFont val="Calibri"/>
            <family val="2"/>
            <scheme val="minor"/>
          </rPr>
          <t>16/01/26
REC-18441</t>
        </r>
      </text>
    </comment>
    <comment ref="D155" authorId="0" shapeId="0" xr:uid="{E6ED6873-2476-4911-B663-A2D71F7D76CC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E155" authorId="0" shapeId="0" xr:uid="{0A68BBF5-1735-4A73-A748-893A8103016B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F155" authorId="0" shapeId="0" xr:uid="{AD8D5935-F307-4371-A6D4-973DBDCECDA8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G155" authorId="0" shapeId="0" xr:uid="{599D7546-1DDD-4801-BCD5-C8C39F5A1631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H155" authorId="0" shapeId="0" xr:uid="{30487E69-9B31-4E9C-BFED-7C31CC19C433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I155" authorId="1" shapeId="0" xr:uid="{EDEB03EF-00D9-4E1E-A88F-EE29B1D97F0C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J155" authorId="1" shapeId="0" xr:uid="{136D2A37-5164-4788-A4CF-3B2DF943B0B4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K155" authorId="1" shapeId="0" xr:uid="{38C616DD-63A4-4707-BC92-B6934CEF1DC9}">
      <text>
        <r>
          <rPr>
            <sz val="11"/>
            <color theme="1"/>
            <rFont val="Calibri"/>
            <family val="2"/>
            <scheme val="minor"/>
          </rPr>
          <t>29/11/25
REC-18209</t>
        </r>
      </text>
    </comment>
    <comment ref="L155" authorId="1" shapeId="0" xr:uid="{8A63B9AB-AD3A-46AC-AA11-4029A23DC8DB}">
      <text>
        <r>
          <rPr>
            <sz val="11"/>
            <color theme="1"/>
            <rFont val="Calibri"/>
            <family val="2"/>
            <scheme val="minor"/>
          </rPr>
          <t>29/11/25
REC-18209</t>
        </r>
      </text>
    </comment>
    <comment ref="M155" authorId="1" shapeId="0" xr:uid="{E3D55D41-1A05-4B3F-AE56-4390FE8774E4}">
      <text>
        <r>
          <rPr>
            <sz val="11"/>
            <color theme="1"/>
            <rFont val="Calibri"/>
            <family val="2"/>
            <scheme val="minor"/>
          </rPr>
          <t>29/11/25
REC-18209</t>
        </r>
      </text>
    </comment>
    <comment ref="D158" authorId="0" shapeId="0" xr:uid="{0051C185-08D3-49DF-B89C-E9A795041B57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E158" authorId="0" shapeId="0" xr:uid="{31D4E9B6-6B7E-499D-A2C9-B8046670F6EB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F158" authorId="0" shapeId="0" xr:uid="{18BA1D8F-9D8E-4E4F-B0C2-B6A09723E473}">
      <text>
        <r>
          <rPr>
            <b/>
            <sz val="9"/>
            <color indexed="81"/>
            <rFont val="Tahoma"/>
            <charset val="1"/>
          </rPr>
          <t>05/05/25
REC-17252</t>
        </r>
      </text>
    </comment>
    <comment ref="G158" authorId="0" shapeId="0" xr:uid="{E8ABBFCA-7AC7-446E-889D-A29B950DCD7A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H158" authorId="0" shapeId="0" xr:uid="{EA1B4F73-1451-409F-88EA-41AEEF9A06EB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I158" authorId="1" shapeId="0" xr:uid="{1CFDAD03-0100-4626-99AE-3D73267E3EB5}">
      <text>
        <r>
          <rPr>
            <sz val="11"/>
            <color theme="1"/>
            <rFont val="Calibri"/>
            <family val="2"/>
            <scheme val="minor"/>
          </rPr>
          <t>23/JUL/25
REC-17606</t>
        </r>
      </text>
    </comment>
    <comment ref="J158" authorId="1" shapeId="0" xr:uid="{1101C3F1-8F7A-416D-9E80-8DF7BC34DF4B}">
      <text>
        <r>
          <rPr>
            <sz val="11"/>
            <color theme="1"/>
            <rFont val="Calibri"/>
            <family val="2"/>
            <scheme val="minor"/>
          </rPr>
          <t>12-AGO-25
REC-17704</t>
        </r>
      </text>
    </comment>
    <comment ref="K158" authorId="1" shapeId="0" xr:uid="{5584D47E-76B1-4EC1-B796-2E1B93BF28F8}">
      <text>
        <r>
          <rPr>
            <sz val="11"/>
            <color theme="1"/>
            <rFont val="Calibri"/>
            <family val="2"/>
            <scheme val="minor"/>
          </rPr>
          <t>17-09-25
REC-17905</t>
        </r>
      </text>
    </comment>
    <comment ref="L158" authorId="1" shapeId="0" xr:uid="{1377A989-5F7C-41D8-A770-25E9D9ABB106}">
      <text>
        <r>
          <rPr>
            <sz val="11"/>
            <color theme="1"/>
            <rFont val="Calibri"/>
            <family val="2"/>
            <scheme val="minor"/>
          </rPr>
          <t>19/10/25
REC-18024</t>
        </r>
      </text>
    </comment>
    <comment ref="M158" authorId="1" shapeId="0" xr:uid="{F7C447A9-4A5E-46E6-9EE2-1FC8EABD6D4A}">
      <text>
        <r>
          <rPr>
            <sz val="11"/>
            <color theme="1"/>
            <rFont val="Calibri"/>
            <family val="2"/>
            <scheme val="minor"/>
          </rPr>
          <t>14-11-25
REC-18116</t>
        </r>
      </text>
    </comment>
    <comment ref="N158" authorId="1" shapeId="0" xr:uid="{F8161E9E-4D09-45A6-8F6C-D36E99E78C62}">
      <text>
        <r>
          <rPr>
            <sz val="11"/>
            <color theme="1"/>
            <rFont val="Calibri"/>
            <family val="2"/>
            <scheme val="minor"/>
          </rPr>
          <t>14/12/25
REC-18287</t>
        </r>
      </text>
    </comment>
    <comment ref="O158" authorId="1" shapeId="0" xr:uid="{AAC4E4A3-B530-4F4F-A507-4CA438EF74ED}">
      <text>
        <r>
          <rPr>
            <sz val="11"/>
            <color theme="1"/>
            <rFont val="Calibri"/>
            <family val="2"/>
            <scheme val="minor"/>
          </rPr>
          <t>20/01/26
REC-18466</t>
        </r>
      </text>
    </comment>
    <comment ref="D159" authorId="0" shapeId="0" xr:uid="{D5E1FE87-9890-481E-BE34-0FEEFA7F9651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E159" authorId="0" shapeId="0" xr:uid="{76BAD481-BB4B-4FAE-A4E0-9A5EF7D34A5E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F159" authorId="0" shapeId="0" xr:uid="{F5785218-E9EC-49E9-BE6D-2B8101BCBE99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G159" authorId="0" shapeId="0" xr:uid="{B2DAD047-184F-4A3E-84D2-B1024B046C11}">
      <text>
        <r>
          <rPr>
            <b/>
            <sz val="9"/>
            <color indexed="81"/>
            <rFont val="Tahoma"/>
            <charset val="1"/>
          </rPr>
          <t>29-ABR-2025
REC-17196</t>
        </r>
      </text>
    </comment>
    <comment ref="H159" authorId="0" shapeId="0" xr:uid="{78F632BE-484E-4BE1-877D-FF32454F9990}">
      <text>
        <r>
          <rPr>
            <b/>
            <sz val="9"/>
            <color indexed="81"/>
            <rFont val="Tahoma"/>
            <family val="2"/>
          </rPr>
          <t>01-JUN-2025
REC-17375</t>
        </r>
      </text>
    </comment>
    <comment ref="I159" authorId="1" shapeId="0" xr:uid="{07E032D3-CA99-481A-8440-929A636FA566}">
      <text>
        <r>
          <rPr>
            <sz val="11"/>
            <color theme="1"/>
            <rFont val="Calibri"/>
            <family val="2"/>
            <scheme val="minor"/>
          </rPr>
          <t>27-JUN-25
REC-17478</t>
        </r>
      </text>
    </comment>
    <comment ref="J159" authorId="1" shapeId="0" xr:uid="{9EEEC1C2-8C21-47EE-8BB6-D76FA0C9654F}">
      <text>
        <r>
          <rPr>
            <sz val="11"/>
            <color theme="1"/>
            <rFont val="Calibri"/>
            <family val="2"/>
            <scheme val="minor"/>
          </rPr>
          <t>16-JUL-25
REC-17581</t>
        </r>
      </text>
    </comment>
    <comment ref="K159" authorId="1" shapeId="0" xr:uid="{77581F5F-61B4-4150-82E6-39069F605600}">
      <text>
        <r>
          <rPr>
            <sz val="11"/>
            <color theme="1"/>
            <rFont val="Calibri"/>
            <family val="2"/>
            <scheme val="minor"/>
          </rPr>
          <t>14-AGO-25
REC-17715</t>
        </r>
      </text>
    </comment>
    <comment ref="L159" authorId="1" shapeId="0" xr:uid="{C5762ED5-D01B-4A47-B897-3C717935DB2D}">
      <text>
        <r>
          <rPr>
            <sz val="11"/>
            <color theme="1"/>
            <rFont val="Calibri"/>
            <family val="2"/>
            <scheme val="minor"/>
          </rPr>
          <t>30/09/25
REC-17939</t>
        </r>
      </text>
    </comment>
    <comment ref="M159" authorId="1" shapeId="0" xr:uid="{06CBA940-C8E9-430B-9696-DE1DDAC4A66C}">
      <text>
        <r>
          <rPr>
            <sz val="11"/>
            <color theme="1"/>
            <rFont val="Calibri"/>
            <family val="2"/>
            <scheme val="minor"/>
          </rPr>
          <t>30-10-25
REC-18063</t>
        </r>
      </text>
    </comment>
    <comment ref="N159" authorId="1" shapeId="0" xr:uid="{75A89E1D-2522-4809-B1AC-5E8BC0F6C88A}">
      <text>
        <r>
          <rPr>
            <sz val="11"/>
            <color theme="1"/>
            <rFont val="Calibri"/>
            <family val="2"/>
            <scheme val="minor"/>
          </rPr>
          <t>14-11-25
REC-18122</t>
        </r>
      </text>
    </comment>
    <comment ref="O159" authorId="1" shapeId="0" xr:uid="{BD937135-5B55-4378-A068-1671AC8D9CD8}">
      <text>
        <r>
          <rPr>
            <sz val="11"/>
            <color theme="1"/>
            <rFont val="Calibri"/>
            <family val="2"/>
            <scheme val="minor"/>
          </rPr>
          <t>16/12/25
REC-18300</t>
        </r>
      </text>
    </comment>
    <comment ref="D160" authorId="0" shapeId="0" xr:uid="{7BF77B73-6CBD-4456-81C7-075AD3E42008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E160" authorId="0" shapeId="0" xr:uid="{5E5A7741-42E1-4328-B385-F37F1AA9E0B8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F160" authorId="0" shapeId="0" xr:uid="{0D76DA5A-E4A1-4996-8C1D-5BE2A40617A9}">
      <text>
        <r>
          <rPr>
            <b/>
            <sz val="9"/>
            <color indexed="81"/>
            <rFont val="Tahoma"/>
            <charset val="1"/>
          </rPr>
          <t>16-MAR-2025
REC-16961</t>
        </r>
      </text>
    </comment>
    <comment ref="G160" authorId="0" shapeId="0" xr:uid="{3F8E21B2-4044-47F6-B92A-9AC0E90E637E}">
      <text>
        <r>
          <rPr>
            <b/>
            <sz val="9"/>
            <color indexed="81"/>
            <rFont val="Tahoma"/>
            <charset val="1"/>
          </rPr>
          <t>14-ABR-2025
REC-17122</t>
        </r>
      </text>
    </comment>
    <comment ref="H160" authorId="0" shapeId="0" xr:uid="{DEC19A38-0AAA-413B-BDB4-FA00649B156A}">
      <text>
        <r>
          <rPr>
            <b/>
            <sz val="9"/>
            <color indexed="81"/>
            <rFont val="Tahoma"/>
            <family val="2"/>
          </rPr>
          <t>15-MAY-2025
REC-17304</t>
        </r>
      </text>
    </comment>
    <comment ref="I160" authorId="1" shapeId="0" xr:uid="{AE6187FB-4E02-47B6-ACC1-7DF6536CE6A0}">
      <text>
        <r>
          <rPr>
            <sz val="11"/>
            <color theme="1"/>
            <rFont val="Calibri"/>
            <family val="2"/>
            <scheme val="minor"/>
          </rPr>
          <t>13-JUN-2025
REC-17432</t>
        </r>
      </text>
    </comment>
    <comment ref="J160" authorId="1" shapeId="0" xr:uid="{23476C70-1FAB-459B-9221-2596371485CB}">
      <text>
        <r>
          <rPr>
            <sz val="11"/>
            <color theme="1"/>
            <rFont val="Calibri"/>
            <family val="2"/>
            <scheme val="minor"/>
          </rPr>
          <t>15-JUL-25
REC-17569</t>
        </r>
      </text>
    </comment>
    <comment ref="K160" authorId="1" shapeId="0" xr:uid="{CEFA2C8C-91E3-4FF4-9A28-9F701D2AED25}">
      <text>
        <r>
          <rPr>
            <sz val="11"/>
            <color theme="1"/>
            <rFont val="Calibri"/>
            <family val="2"/>
            <scheme val="minor"/>
          </rPr>
          <t>16/08/25
REC-17735</t>
        </r>
      </text>
    </comment>
    <comment ref="L160" authorId="1" shapeId="0" xr:uid="{67103DF2-7714-4E11-8061-8B9E47364C7A}">
      <text>
        <r>
          <rPr>
            <sz val="11"/>
            <color theme="1"/>
            <rFont val="Calibri"/>
            <family val="2"/>
            <scheme val="minor"/>
          </rPr>
          <t>15-09-25
REC-17916</t>
        </r>
      </text>
    </comment>
    <comment ref="M160" authorId="1" shapeId="0" xr:uid="{F8709B5E-9657-4C5E-A6AE-1A143A60C78A}">
      <text>
        <r>
          <rPr>
            <sz val="11"/>
            <color theme="1"/>
            <rFont val="Calibri"/>
            <family val="2"/>
            <scheme val="minor"/>
          </rPr>
          <t>15/10/25
REC-18012</t>
        </r>
      </text>
    </comment>
    <comment ref="N160" authorId="1" shapeId="0" xr:uid="{19054381-E8D8-4B99-B7D0-A14B1693FD7F}">
      <text>
        <r>
          <rPr>
            <sz val="11"/>
            <color theme="1"/>
            <rFont val="Calibri"/>
            <family val="2"/>
            <scheme val="minor"/>
          </rPr>
          <t>14-11-25
REC-18111</t>
        </r>
      </text>
    </comment>
    <comment ref="O160" authorId="1" shapeId="0" xr:uid="{89D577B9-160B-4F64-BBF6-678C70F30BF7}">
      <text>
        <r>
          <rPr>
            <sz val="11"/>
            <color theme="1"/>
            <rFont val="Calibri"/>
            <family val="2"/>
            <scheme val="minor"/>
          </rPr>
          <t>15/12/25
REC-18293</t>
        </r>
      </text>
    </comment>
    <comment ref="P160" authorId="1" shapeId="0" xr:uid="{21D70933-9EF3-499E-97D6-A1FA0CC6D35D}">
      <text>
        <r>
          <rPr>
            <sz val="11"/>
            <color theme="1"/>
            <rFont val="Calibri"/>
            <family val="2"/>
            <scheme val="minor"/>
          </rPr>
          <t>15/01/26
REC-18433</t>
        </r>
      </text>
    </comment>
    <comment ref="D161" authorId="0" shapeId="0" xr:uid="{478C0569-7345-42A0-A746-F8D26DE1D94C}">
      <text>
        <r>
          <rPr>
            <b/>
            <sz val="9"/>
            <color indexed="81"/>
            <rFont val="Tahoma"/>
            <family val="2"/>
          </rPr>
          <t>vecina pago el año pasado septiembre y octubre 2 veces jd anterior tiene que enviar este pago</t>
        </r>
      </text>
    </comment>
    <comment ref="F161" authorId="0" shapeId="0" xr:uid="{74733B31-AFF0-45B6-BDE6-5187A883DABA}">
      <text>
        <r>
          <rPr>
            <b/>
            <sz val="9"/>
            <color indexed="81"/>
            <rFont val="Tahoma"/>
            <family val="2"/>
          </rPr>
          <t>03-MAR-25
REC-16840</t>
        </r>
      </text>
    </comment>
    <comment ref="G161" authorId="0" shapeId="0" xr:uid="{725AF03D-7C34-4C68-B0C5-8F91C892DB63}">
      <text>
        <r>
          <rPr>
            <b/>
            <sz val="9"/>
            <color indexed="81"/>
            <rFont val="Tahoma"/>
            <charset val="1"/>
          </rPr>
          <t>02-ABR-2025
REC-17079</t>
        </r>
      </text>
    </comment>
    <comment ref="H161" authorId="0" shapeId="0" xr:uid="{48F27073-4CA4-4525-96B3-5C6D51F7E608}">
      <text>
        <r>
          <rPr>
            <b/>
            <sz val="9"/>
            <color indexed="81"/>
            <rFont val="Tahoma"/>
            <charset val="1"/>
          </rPr>
          <t>03-MAY-2025
REC-17239</t>
        </r>
      </text>
    </comment>
    <comment ref="I161" authorId="0" shapeId="0" xr:uid="{2C1FC89A-3DFF-481F-BC42-DDA2F2C1BE0D}">
      <text>
        <r>
          <rPr>
            <b/>
            <sz val="9"/>
            <color indexed="81"/>
            <rFont val="Tahoma"/>
            <family val="2"/>
          </rPr>
          <t>31-MAY-2025
REC-17373</t>
        </r>
      </text>
    </comment>
    <comment ref="J161" authorId="1" shapeId="0" xr:uid="{F225BF19-05C6-4A52-804B-A1161FF1036C}">
      <text>
        <r>
          <rPr>
            <sz val="11"/>
            <color theme="1"/>
            <rFont val="Calibri"/>
            <family val="2"/>
            <scheme val="minor"/>
          </rPr>
          <t>05-JUL-25
REC-17537</t>
        </r>
      </text>
    </comment>
    <comment ref="K161" authorId="1" shapeId="0" xr:uid="{4B72DA81-7D92-48A1-9F01-18463966AF71}">
      <text>
        <r>
          <rPr>
            <sz val="11"/>
            <color theme="1"/>
            <rFont val="Calibri"/>
            <family val="2"/>
            <scheme val="minor"/>
          </rPr>
          <t>06-AGO-25
REC-17690</t>
        </r>
      </text>
    </comment>
    <comment ref="L161" authorId="1" shapeId="0" xr:uid="{E5FE77F8-2017-47EA-88DF-F160E86527FF}">
      <text>
        <r>
          <rPr>
            <sz val="11"/>
            <color theme="1"/>
            <rFont val="Calibri"/>
            <family val="2"/>
            <scheme val="minor"/>
          </rPr>
          <t>05-09-25
REC-17830</t>
        </r>
      </text>
    </comment>
    <comment ref="M161" authorId="1" shapeId="0" xr:uid="{AC2B3117-9C64-405F-9924-0568C7A4A9F6}">
      <text>
        <r>
          <rPr>
            <sz val="11"/>
            <color theme="1"/>
            <rFont val="Calibri"/>
            <family val="2"/>
            <scheme val="minor"/>
          </rPr>
          <t>03-10-25
REC-17965</t>
        </r>
      </text>
    </comment>
    <comment ref="N161" authorId="1" shapeId="0" xr:uid="{46C1CC9D-920D-48EE-94BC-3D40BDAF6EF1}">
      <text>
        <r>
          <rPr>
            <sz val="11"/>
            <color theme="1"/>
            <rFont val="Calibri"/>
            <family val="2"/>
            <scheme val="minor"/>
          </rPr>
          <t>02-11-25
REC-18157</t>
        </r>
      </text>
    </comment>
    <comment ref="O161" authorId="1" shapeId="0" xr:uid="{CA80D50F-F389-4D3D-B837-09DE9021750F}">
      <text>
        <r>
          <rPr>
            <sz val="11"/>
            <color theme="1"/>
            <rFont val="Calibri"/>
            <family val="2"/>
            <scheme val="minor"/>
          </rPr>
          <t>05-12-25
REC-18256</t>
        </r>
      </text>
    </comment>
    <comment ref="P161" authorId="1" shapeId="0" xr:uid="{F2DDA102-715C-44F1-ABF7-314CAF4994EE}">
      <text>
        <r>
          <rPr>
            <sz val="11"/>
            <color theme="1"/>
            <rFont val="Calibri"/>
            <family val="2"/>
            <scheme val="minor"/>
          </rPr>
          <t>02-01-26
REC-18381</t>
        </r>
      </text>
    </comment>
    <comment ref="D164" authorId="0" shapeId="0" xr:uid="{72334F8E-496D-4D85-9EB1-7BC3993EBE5F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E164" authorId="0" shapeId="0" xr:uid="{AD659DE6-A0BE-4957-A2D1-1FABA973A20C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F164" authorId="0" shapeId="0" xr:uid="{969E278C-5EF5-40E6-9C75-D386A51AF9C9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G164" authorId="0" shapeId="0" xr:uid="{BF831271-307A-4814-8DA6-A7E95511B6EB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H164" authorId="0" shapeId="0" xr:uid="{AF173E4C-95FC-4867-B2C9-4A67C4BEF0B5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I164" authorId="1" shapeId="0" xr:uid="{631C2099-8425-4E49-8281-4ECCA17E26CA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J164" authorId="1" shapeId="0" xr:uid="{5206A85A-62E8-4FD6-BF38-236E6D76A5F5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K164" authorId="1" shapeId="0" xr:uid="{C8DF7A96-4FFC-4477-B4DA-C2D8C36EB606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L164" authorId="1" shapeId="0" xr:uid="{14E4E6A2-E2D8-4977-B0CF-6F22E118B889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M164" authorId="1" shapeId="0" xr:uid="{3DD5D40E-452E-4186-A135-9AF8541DAAD8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N164" authorId="1" shapeId="0" xr:uid="{9C7EFCE8-3BF9-413A-A214-E74891D5645F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O164" authorId="1" shapeId="0" xr:uid="{AAE3465A-2135-40FD-8776-1DA6AAAE4C0D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D165" authorId="0" shapeId="0" xr:uid="{90163ECD-0832-4BAD-8ED5-8E3049B0354B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E165" authorId="0" shapeId="0" xr:uid="{E53ABEF9-62E3-4E44-8072-0646FC6975D5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D166" authorId="0" shapeId="0" xr:uid="{77657A43-B5F9-4D54-A615-EE58D48865E0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E166" authorId="0" shapeId="0" xr:uid="{E15EB0CF-6F8B-42B2-890E-12220B6815ED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F166" authorId="0" shapeId="0" xr:uid="{DCF9AA4C-F56C-4241-A038-BC0066DF59BE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G166" authorId="0" shapeId="0" xr:uid="{1B96897E-F223-4E49-B1AE-E88C5547DEF9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H166" authorId="1" shapeId="0" xr:uid="{20789DAF-E268-4A97-B654-B7FD458D8EDA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I166" authorId="1" shapeId="0" xr:uid="{97304265-0361-455E-BB3A-DB65C672E796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J166" authorId="1" shapeId="0" xr:uid="{70B45CD8-96C0-4FA1-80BA-31444E1A9B9F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K166" authorId="1" shapeId="0" xr:uid="{A30EF367-8AA9-492E-8C7D-7B6CA7B38D6D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L166" authorId="1" shapeId="0" xr:uid="{6CAB15DF-B2D9-427D-994C-1D4CEF7F7506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M166" authorId="1" shapeId="0" xr:uid="{0C400CEE-3623-415D-B69C-2663FD55BD98}">
      <text>
        <r>
          <rPr>
            <sz val="11"/>
            <color theme="1"/>
            <rFont val="Calibri"/>
            <family val="2"/>
            <scheme val="minor"/>
          </rPr>
          <t>29-10-25
REC-18055</t>
        </r>
      </text>
    </comment>
    <comment ref="N166" authorId="1" shapeId="0" xr:uid="{34CD7387-91A6-4D39-9CEF-9F94E014D7C0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O166" authorId="1" shapeId="0" xr:uid="{130877B1-61D3-4E11-83C5-C5F0607A7549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P166" authorId="1" shapeId="0" xr:uid="{7F4FEF48-31BB-4C3D-8F6B-208FB9F01BBE}">
      <text>
        <r>
          <rPr>
            <sz val="11"/>
            <color theme="1"/>
            <rFont val="Calibri"/>
            <family val="2"/>
            <scheme val="minor"/>
          </rPr>
          <t>23/01/26
REC-18476</t>
        </r>
      </text>
    </comment>
    <comment ref="E168" authorId="0" shapeId="0" xr:uid="{C48ED755-96A1-4589-8AD3-1AFD7895DC0F}">
      <text>
        <r>
          <rPr>
            <b/>
            <sz val="9"/>
            <color indexed="81"/>
            <rFont val="Tahoma"/>
            <charset val="1"/>
          </rPr>
          <t>20-MAR-2025
REC-17000</t>
        </r>
      </text>
    </comment>
    <comment ref="F168" authorId="0" shapeId="0" xr:uid="{D17C1316-0468-4BF9-BFA4-FD824861A002}">
      <text>
        <r>
          <rPr>
            <b/>
            <sz val="9"/>
            <color indexed="81"/>
            <rFont val="Tahoma"/>
            <charset val="1"/>
          </rPr>
          <t>03-ABR-2025
REC-17133</t>
        </r>
      </text>
    </comment>
    <comment ref="G168" authorId="0" shapeId="0" xr:uid="{6296DF09-3B97-49C9-BA46-A9E6D53432FA}">
      <text>
        <r>
          <rPr>
            <b/>
            <sz val="9"/>
            <color indexed="81"/>
            <rFont val="Tahoma"/>
            <family val="2"/>
          </rPr>
          <t>19-ABR-2025
REC-17176</t>
        </r>
      </text>
    </comment>
    <comment ref="H168" authorId="0" shapeId="0" xr:uid="{A4EEC8B4-F681-4896-A2D2-7A12902F788F}">
      <text>
        <r>
          <rPr>
            <b/>
            <sz val="9"/>
            <color indexed="81"/>
            <rFont val="Tahoma"/>
            <charset val="1"/>
          </rPr>
          <t>03-MAY-2025
REC-17238</t>
        </r>
      </text>
    </comment>
    <comment ref="I168" authorId="0" shapeId="0" xr:uid="{3460CF1C-8D2C-4178-939F-DB806A31A61E}">
      <text>
        <r>
          <rPr>
            <b/>
            <sz val="9"/>
            <color indexed="81"/>
            <rFont val="Tahoma"/>
            <family val="2"/>
          </rPr>
          <t>04-06-2025
REC-17397</t>
        </r>
      </text>
    </comment>
    <comment ref="J168" authorId="1" shapeId="0" xr:uid="{4BF4C00D-10D9-46E0-9C67-6F0A842B092B}">
      <text>
        <r>
          <rPr>
            <sz val="11"/>
            <color theme="1"/>
            <rFont val="Calibri"/>
            <family val="2"/>
            <scheme val="minor"/>
          </rPr>
          <t>04-JUL-25
REC-17528</t>
        </r>
      </text>
    </comment>
    <comment ref="K168" authorId="1" shapeId="0" xr:uid="{F5239869-184C-4E99-82C0-DF2AFA42CE36}">
      <text>
        <r>
          <rPr>
            <sz val="11"/>
            <color theme="1"/>
            <rFont val="Calibri"/>
            <family val="2"/>
            <scheme val="minor"/>
          </rPr>
          <t>04-AGO-25
REC-17674</t>
        </r>
      </text>
    </comment>
    <comment ref="L168" authorId="1" shapeId="0" xr:uid="{40D75938-F1C0-4607-8E4C-F88EBED740C0}">
      <text>
        <r>
          <rPr>
            <sz val="11"/>
            <color theme="1"/>
            <rFont val="Calibri"/>
            <family val="2"/>
            <scheme val="minor"/>
          </rPr>
          <t>04-09-25
REC-17827</t>
        </r>
      </text>
    </comment>
    <comment ref="M168" authorId="1" shapeId="0" xr:uid="{ECEC0D7A-54A3-40E6-9C76-B69DB7CCB817}">
      <text>
        <r>
          <rPr>
            <sz val="11"/>
            <color theme="1"/>
            <rFont val="Calibri"/>
            <family val="2"/>
            <scheme val="minor"/>
          </rPr>
          <t>20/10/25
REC-18025</t>
        </r>
      </text>
    </comment>
    <comment ref="N168" authorId="1" shapeId="0" xr:uid="{ABC26911-2797-448D-9FC3-1BB8AF14FDC1}">
      <text>
        <r>
          <rPr>
            <sz val="11"/>
            <color theme="1"/>
            <rFont val="Calibri"/>
            <family val="2"/>
            <scheme val="minor"/>
          </rPr>
          <t>19/11/25
rec-18163</t>
        </r>
      </text>
    </comment>
    <comment ref="O168" authorId="1" shapeId="0" xr:uid="{8C9801D9-3CC7-4935-94EA-42710D32ADCE}">
      <text>
        <r>
          <rPr>
            <sz val="11"/>
            <color theme="1"/>
            <rFont val="Calibri"/>
            <family val="2"/>
            <scheme val="minor"/>
          </rPr>
          <t>04-12-25
REC-18250</t>
        </r>
      </text>
    </comment>
    <comment ref="P168" authorId="1" shapeId="0" xr:uid="{76230866-1324-4F93-ADB8-48FA3E070B5A}">
      <text>
        <r>
          <rPr>
            <sz val="11"/>
            <color theme="1"/>
            <rFont val="Calibri"/>
            <family val="2"/>
            <scheme val="minor"/>
          </rPr>
          <t>05-01-26
REC-18391</t>
        </r>
      </text>
    </comment>
    <comment ref="Q168" authorId="1" shapeId="0" xr:uid="{CA7B6263-1EDA-403F-8EB3-7015D70B238B}">
      <text>
        <r>
          <rPr>
            <sz val="11"/>
            <color theme="1"/>
            <rFont val="Calibri"/>
            <family val="2"/>
            <scheme val="minor"/>
          </rPr>
          <t>19/01/26
REC-18457</t>
        </r>
      </text>
    </comment>
    <comment ref="D170" authorId="0" shapeId="0" xr:uid="{2E9215CC-AC81-4E94-92FD-24AD1EB8AF6B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E170" authorId="0" shapeId="0" xr:uid="{C7E43E74-C5A5-46BE-8AB1-6ACDD3986544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F170" authorId="0" shapeId="0" xr:uid="{E9258CC4-3B0F-4682-82A2-7C53E1FB0AB7}">
      <text>
        <r>
          <rPr>
            <b/>
            <sz val="9"/>
            <color indexed="81"/>
            <rFont val="Tahoma"/>
            <charset val="1"/>
          </rPr>
          <t>29-MAR-2025
REC-17036</t>
        </r>
      </text>
    </comment>
    <comment ref="D171" authorId="0" shapeId="0" xr:uid="{071CA855-C18A-49CF-944A-E130A627FC2D}">
      <text>
        <r>
          <rPr>
            <b/>
            <sz val="9"/>
            <color indexed="81"/>
            <rFont val="Tahoma"/>
            <family val="2"/>
          </rPr>
          <t>10-feb-2025
REC-16736</t>
        </r>
      </text>
    </comment>
    <comment ref="E171" authorId="0" shapeId="0" xr:uid="{AD65DD9C-EBEE-4E2C-BC3F-326F14D08C2C}">
      <text>
        <r>
          <rPr>
            <b/>
            <sz val="9"/>
            <color indexed="81"/>
            <rFont val="Tahoma"/>
            <family val="2"/>
          </rPr>
          <t>05-MAR-25
REC-16850</t>
        </r>
      </text>
    </comment>
    <comment ref="F171" authorId="0" shapeId="0" xr:uid="{0F7981B1-4E4F-497A-994E-F2A5BACE88A1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G171" authorId="0" shapeId="0" xr:uid="{A7075474-A5CF-4707-9125-AC1BB9C33E9D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H171" authorId="0" shapeId="0" xr:uid="{A2A19D68-48C1-4F61-8DCB-B024A42AA142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I171" authorId="1" shapeId="0" xr:uid="{23847568-F776-4621-B56C-15689A46EC4E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J171" authorId="1" shapeId="0" xr:uid="{08815A73-01CB-4593-AB18-81D50318B741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K171" authorId="1" shapeId="0" xr:uid="{F04B1069-7FF5-4D75-AEE5-D3A08BCBDDC6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L171" authorId="1" shapeId="0" xr:uid="{21167039-D57F-4218-8DD7-37FACCFA5B01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M171" authorId="1" shapeId="0" xr:uid="{194E20CF-F44D-4714-80D8-8ADBE1F50262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N171" authorId="1" shapeId="0" xr:uid="{5DE47B2E-4146-4B0B-AF69-AF5E424A18A8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O171" authorId="1" shapeId="0" xr:uid="{7B4DA921-0F24-400C-8165-E536F6443A1A}">
      <text>
        <r>
          <rPr>
            <sz val="11"/>
            <color theme="1"/>
            <rFont val="Calibri"/>
            <family val="2"/>
            <scheme val="minor"/>
          </rPr>
          <t>18-JUL-25
REC-17590  $10
16-12-25
REC-18305  $5</t>
        </r>
      </text>
    </comment>
    <comment ref="P171" authorId="1" shapeId="0" xr:uid="{2FD3A8AB-A41F-4B0A-8349-B233F1AE4971}">
      <text>
        <r>
          <rPr>
            <sz val="11"/>
            <color theme="1"/>
            <rFont val="Calibri"/>
            <family val="2"/>
            <scheme val="minor"/>
          </rPr>
          <t>16-12-25
REC-18305</t>
        </r>
      </text>
    </comment>
    <comment ref="D173" authorId="0" shapeId="0" xr:uid="{A01C591B-E080-4A63-9B45-8B003DDAB062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E173" authorId="0" shapeId="0" xr:uid="{A808CC78-01E4-4AC8-9E7F-78157D12B1D2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F173" authorId="0" shapeId="0" xr:uid="{731ECC63-B64B-4F83-9E24-3DE5C589DE0C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G173" authorId="1" shapeId="0" xr:uid="{D3DACB9D-0305-444F-968D-618B362A5889}">
      <text>
        <r>
          <rPr>
            <sz val="11"/>
            <color theme="1"/>
            <rFont val="Calibri"/>
            <family val="2"/>
            <scheme val="minor"/>
          </rPr>
          <t>16-JUN-25
REC-17448</t>
        </r>
      </text>
    </comment>
    <comment ref="H173" authorId="1" shapeId="0" xr:uid="{454B13A7-F846-49DF-89E2-A01089727E6D}">
      <text>
        <r>
          <rPr>
            <sz val="11"/>
            <color theme="1"/>
            <rFont val="Calibri"/>
            <family val="2"/>
            <scheme val="minor"/>
          </rPr>
          <t xml:space="preserve">01-JUL-25
REC-17507
</t>
        </r>
      </text>
    </comment>
    <comment ref="I173" authorId="1" shapeId="0" xr:uid="{87013E91-DA17-4654-BAA1-B266822F283D}">
      <text>
        <r>
          <rPr>
            <sz val="11"/>
            <color theme="1"/>
            <rFont val="Calibri"/>
            <family val="2"/>
            <scheme val="minor"/>
          </rPr>
          <t>01/AGO/25
REC-17642</t>
        </r>
      </text>
    </comment>
    <comment ref="J173" authorId="1" shapeId="0" xr:uid="{D7D3C4E9-A5D9-4251-9FF3-9FE5391D93E4}">
      <text>
        <r>
          <rPr>
            <sz val="11"/>
            <color theme="1"/>
            <rFont val="Calibri"/>
            <family val="2"/>
            <scheme val="minor"/>
          </rPr>
          <t>02-09-25
REC-17817</t>
        </r>
      </text>
    </comment>
    <comment ref="K173" authorId="1" shapeId="0" xr:uid="{6657CB7B-1064-44A2-8368-2E52A7B81F4F}">
      <text>
        <r>
          <rPr>
            <sz val="11"/>
            <color theme="1"/>
            <rFont val="Calibri"/>
            <family val="2"/>
            <scheme val="minor"/>
          </rPr>
          <t>09-10-25
REC-17983</t>
        </r>
      </text>
    </comment>
    <comment ref="L173" authorId="1" shapeId="0" xr:uid="{B98FCFC6-DCE4-4FE4-8E79-DACB8FF17032}">
      <text>
        <r>
          <rPr>
            <sz val="11"/>
            <color theme="1"/>
            <rFont val="Calibri"/>
            <family val="2"/>
            <scheme val="minor"/>
          </rPr>
          <t>17-11-25
REC-18133</t>
        </r>
      </text>
    </comment>
    <comment ref="M173" authorId="1" shapeId="0" xr:uid="{19D289BB-479F-4C86-B67F-96403AB86839}">
      <text>
        <r>
          <rPr>
            <sz val="11"/>
            <color theme="1"/>
            <rFont val="Calibri"/>
            <family val="2"/>
            <scheme val="minor"/>
          </rPr>
          <t>05-01-26
REC-18393</t>
        </r>
      </text>
    </comment>
    <comment ref="D174" authorId="0" shapeId="0" xr:uid="{4B5EAF07-B35E-4304-92F4-2776B0BF9DAE}">
      <text>
        <r>
          <rPr>
            <b/>
            <sz val="9"/>
            <color indexed="81"/>
            <rFont val="Tahoma"/>
            <family val="2"/>
          </rPr>
          <t>05-06-2025
REC-17398</t>
        </r>
      </text>
    </comment>
    <comment ref="E174" authorId="0" shapeId="0" xr:uid="{B2F7A7B4-0F1C-4B82-BB55-BD64A3FEB053}">
      <text>
        <r>
          <rPr>
            <sz val="11"/>
            <color theme="1"/>
            <rFont val="Calibri"/>
            <family val="2"/>
            <scheme val="minor"/>
          </rPr>
          <t>05-06-2025
REC-17398    5.00
19-06-25
REC-17463    10.00</t>
        </r>
      </text>
    </comment>
    <comment ref="F174" authorId="1" shapeId="0" xr:uid="{BB390DB3-F299-4715-8156-FD4B04602BED}">
      <text>
        <r>
          <rPr>
            <sz val="11"/>
            <color theme="1"/>
            <rFont val="Calibri"/>
            <family val="2"/>
            <scheme val="minor"/>
          </rPr>
          <t>19-JUN-25
REC-17463  $10
04/09/25
REC-17802  $5</t>
        </r>
      </text>
    </comment>
    <comment ref="G174" authorId="1" shapeId="0" xr:uid="{BE232901-0B21-4E8A-9679-1B28A01271F0}">
      <text>
        <r>
          <rPr>
            <sz val="11"/>
            <color theme="1"/>
            <rFont val="Calibri"/>
            <family val="2"/>
            <scheme val="minor"/>
          </rPr>
          <t>04/09/25
REC-17802  $5
15/10/25
REC-18031  $10</t>
        </r>
      </text>
    </comment>
    <comment ref="H174" authorId="1" shapeId="0" xr:uid="{10018520-F766-4E2C-B992-0CE50B240B8B}">
      <text>
        <r>
          <rPr>
            <sz val="11"/>
            <color theme="1"/>
            <rFont val="Calibri"/>
            <family val="2"/>
            <scheme val="minor"/>
          </rPr>
          <t>15/10/25
REC-18031</t>
        </r>
      </text>
    </comment>
    <comment ref="E176" authorId="0" shapeId="0" xr:uid="{8762AD78-307F-4D13-829A-1314DC6779CE}">
      <text>
        <r>
          <rPr>
            <b/>
            <sz val="9"/>
            <color indexed="81"/>
            <rFont val="Tahoma"/>
            <family val="2"/>
          </rPr>
          <t>28-FEB-25
REC-16815</t>
        </r>
      </text>
    </comment>
    <comment ref="F176" authorId="0" shapeId="0" xr:uid="{B3FDB9B6-4879-453F-BB21-DB6C15920464}">
      <text>
        <r>
          <rPr>
            <b/>
            <sz val="9"/>
            <color indexed="81"/>
            <rFont val="Tahoma"/>
            <charset val="1"/>
          </rPr>
          <t>28-MAR-2025
REC-17031</t>
        </r>
      </text>
    </comment>
    <comment ref="G176" authorId="0" shapeId="0" xr:uid="{0EE42C98-0E2F-4D6B-8FA7-F8706E74C51C}">
      <text>
        <r>
          <rPr>
            <b/>
            <sz val="9"/>
            <color indexed="81"/>
            <rFont val="Tahoma"/>
            <charset val="1"/>
          </rPr>
          <t>26-ABR-2025
REC-17187</t>
        </r>
      </text>
    </comment>
    <comment ref="H176" authorId="0" shapeId="0" xr:uid="{D225C849-4CFE-4E3C-8DA3-F6E16B5DF93F}">
      <text>
        <r>
          <rPr>
            <b/>
            <sz val="9"/>
            <color indexed="81"/>
            <rFont val="Tahoma"/>
            <family val="2"/>
          </rPr>
          <t>23-MAY-2025
REC-17337</t>
        </r>
      </text>
    </comment>
    <comment ref="I176" authorId="1" shapeId="0" xr:uid="{0AE195DC-777D-48EC-BED3-C7626EB3A02C}">
      <text>
        <r>
          <rPr>
            <sz val="11"/>
            <color theme="1"/>
            <rFont val="Calibri"/>
            <family val="2"/>
            <scheme val="minor"/>
          </rPr>
          <t>20-JUN-25
REC-17468</t>
        </r>
      </text>
    </comment>
    <comment ref="J176" authorId="1" shapeId="0" xr:uid="{DD98A836-382C-49C2-ABC2-081D50B1C9D1}">
      <text>
        <r>
          <rPr>
            <sz val="11"/>
            <color theme="1"/>
            <rFont val="Calibri"/>
            <family val="2"/>
            <scheme val="minor"/>
          </rPr>
          <t>02-AGO-25
REC-17669</t>
        </r>
      </text>
    </comment>
    <comment ref="K176" authorId="1" shapeId="0" xr:uid="{FC830B41-F4E9-4920-8AFF-BF28F6DBB673}">
      <text>
        <r>
          <rPr>
            <sz val="11"/>
            <color theme="1"/>
            <rFont val="Calibri"/>
            <family val="2"/>
            <scheme val="minor"/>
          </rPr>
          <t>29-AGO-25
REC-17778</t>
        </r>
      </text>
    </comment>
    <comment ref="L176" authorId="1" shapeId="0" xr:uid="{1BDDC26F-213D-4302-A615-3D68914699BC}">
      <text>
        <r>
          <rPr>
            <sz val="11"/>
            <color theme="1"/>
            <rFont val="Calibri"/>
            <family val="2"/>
            <scheme val="minor"/>
          </rPr>
          <t>03-10-25
REC-17963</t>
        </r>
      </text>
    </comment>
    <comment ref="M176" authorId="1" shapeId="0" xr:uid="{F3825E6C-874F-4A5B-AB9E-D7E1F68B3601}">
      <text>
        <r>
          <rPr>
            <sz val="11"/>
            <color theme="1"/>
            <rFont val="Calibri"/>
            <family val="2"/>
            <scheme val="minor"/>
          </rPr>
          <t>31-10-25
REC-18072</t>
        </r>
      </text>
    </comment>
    <comment ref="N176" authorId="1" shapeId="0" xr:uid="{489355A6-9F1C-467C-B547-8AED54385585}">
      <text>
        <r>
          <rPr>
            <sz val="11"/>
            <color theme="1"/>
            <rFont val="Calibri"/>
            <family val="2"/>
            <scheme val="minor"/>
          </rPr>
          <t>01-12-25
REC-18227</t>
        </r>
      </text>
    </comment>
    <comment ref="O176" authorId="1" shapeId="0" xr:uid="{20640661-F479-4B67-B261-E2C6A4195E42}">
      <text>
        <r>
          <rPr>
            <sz val="11"/>
            <color theme="1"/>
            <rFont val="Calibri"/>
            <family val="2"/>
            <scheme val="minor"/>
          </rPr>
          <t>06-01-26
REC-18397</t>
        </r>
      </text>
    </comment>
    <comment ref="D177" authorId="0" shapeId="0" xr:uid="{0FA0A9E3-6B4E-4B3A-84AE-FE311269ADBC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7" authorId="0" shapeId="0" xr:uid="{CF0D872F-B8B9-48CA-BFB9-8B625EA4DC81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7" authorId="0" shapeId="0" xr:uid="{5C785DC5-667D-4C48-9BBF-357FE770A686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7" authorId="0" shapeId="0" xr:uid="{0D0DFB83-3308-498F-B558-F2A8CBE1DD3C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7" authorId="1" shapeId="0" xr:uid="{E521B8EF-9583-4AF0-AD78-71D748CF8364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I177" authorId="1" shapeId="0" xr:uid="{E43E6CF9-E08F-4C55-9CD1-F6E4620B58E5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J177" authorId="1" shapeId="0" xr:uid="{BD9F1DB9-EAAA-4706-98F2-992B4E7F4FFD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K177" authorId="1" shapeId="0" xr:uid="{7C2AAAE6-88D8-49D3-AF67-DF7A3945E62F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L177" authorId="1" shapeId="0" xr:uid="{AF6B964D-67BA-4E6B-8270-69D14CB36251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M177" authorId="1" shapeId="0" xr:uid="{46903B4D-9A4D-49DA-9B12-BF9714AF0181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N177" authorId="1" shapeId="0" xr:uid="{51B3EC7D-3D9E-44BB-819E-C60BD300ED8A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O177" authorId="1" shapeId="0" xr:uid="{0718D201-E64F-4B57-8326-72ACC404CFB7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D178" authorId="0" shapeId="0" xr:uid="{6DCE398E-976E-4819-93F3-5F74C91AECF9}">
      <text>
        <r>
          <rPr>
            <b/>
            <sz val="9"/>
            <color indexed="81"/>
            <rFont val="Tahoma"/>
            <family val="2"/>
          </rPr>
          <t>17-feb-2025
Rec-16768</t>
        </r>
      </text>
    </comment>
    <comment ref="E178" authorId="0" shapeId="0" xr:uid="{F5A0183C-BCE7-44FA-A8CE-8AE41694B3B4}">
      <text>
        <r>
          <rPr>
            <b/>
            <sz val="9"/>
            <color indexed="81"/>
            <rFont val="Tahoma"/>
            <family val="2"/>
          </rPr>
          <t>17-feb-2025
Rec-16768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8" authorId="0" shapeId="0" xr:uid="{6E8E6F3E-0FD7-4989-8044-DC5E919F9D3C}">
      <text>
        <r>
          <rPr>
            <b/>
            <sz val="9"/>
            <color indexed="81"/>
            <rFont val="Tahoma"/>
            <charset val="1"/>
          </rPr>
          <t>28-MAR-2025
REC-17027</t>
        </r>
      </text>
    </comment>
    <comment ref="G178" authorId="0" shapeId="0" xr:uid="{E7002A57-BF79-4BA8-89E8-D4E9D4D2AB45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H178" authorId="0" shapeId="0" xr:uid="{20D1C2DF-8A3D-47FE-8236-260E65E5980B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I178" authorId="1" shapeId="0" xr:uid="{976E8E79-832E-46A4-8660-E627AD71255C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J178" authorId="1" shapeId="0" xr:uid="{2F86CB51-90DB-4D4F-9D2C-77F91ADE82BA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K178" authorId="1" shapeId="0" xr:uid="{DA4BCE1B-43C3-45AF-B71F-5343F5121164}">
      <text>
        <r>
          <rPr>
            <sz val="11"/>
            <color theme="1"/>
            <rFont val="Calibri"/>
            <family val="2"/>
            <scheme val="minor"/>
          </rPr>
          <t>07-09-25
REC-17832</t>
        </r>
      </text>
    </comment>
    <comment ref="L178" authorId="1" shapeId="0" xr:uid="{0F93AC93-60FF-462F-915D-E523A695DA00}">
      <text>
        <r>
          <rPr>
            <sz val="11"/>
            <color theme="1"/>
            <rFont val="Calibri"/>
            <family val="2"/>
            <scheme val="minor"/>
          </rPr>
          <t>14-09-25
REC-17874</t>
        </r>
      </text>
    </comment>
    <comment ref="M178" authorId="1" shapeId="0" xr:uid="{51D5B8E0-0A28-4D24-89C3-B3CD64CC97B1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N178" authorId="1" shapeId="0" xr:uid="{351EDD58-7971-4F18-8D02-92B565E8F465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O178" authorId="1" shapeId="0" xr:uid="{73AEA547-EAFD-46A7-8862-A6DD157E165C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P178" authorId="1" shapeId="0" xr:uid="{3DFFB49A-AEE1-4917-ADD8-71118CBC2F37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D179" authorId="0" shapeId="0" xr:uid="{1A78EDA9-82DC-4877-8110-9A7186BCF1C7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E179" authorId="0" shapeId="0" xr:uid="{497DFBB3-30D1-4435-86F6-44E1603FCE08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F179" authorId="0" shapeId="0" xr:uid="{26BBADBB-83B6-452E-94EB-F4933656C290}">
      <text>
        <r>
          <rPr>
            <b/>
            <sz val="9"/>
            <color indexed="81"/>
            <rFont val="Tahoma"/>
            <charset val="1"/>
          </rPr>
          <t>27-MAR-2025
REC-17017</t>
        </r>
      </text>
    </comment>
    <comment ref="G179" authorId="0" shapeId="0" xr:uid="{4F8B7EA3-DEC2-4BFB-B08F-07AB62F30C58}">
      <text>
        <r>
          <rPr>
            <b/>
            <sz val="9"/>
            <color indexed="81"/>
            <rFont val="Tahoma"/>
            <charset val="1"/>
          </rPr>
          <t>25-ABR-2025
REC-17181</t>
        </r>
      </text>
    </comment>
    <comment ref="H179" authorId="0" shapeId="0" xr:uid="{2E525E1D-CC89-4737-AA92-B1002E46C619}">
      <text>
        <r>
          <rPr>
            <b/>
            <sz val="9"/>
            <color indexed="81"/>
            <rFont val="Tahoma"/>
            <family val="2"/>
          </rPr>
          <t>23-MAY-2025
REC-17336</t>
        </r>
      </text>
    </comment>
    <comment ref="I179" authorId="1" shapeId="0" xr:uid="{149F7602-7EBB-4AC8-86C6-47EC9855C32F}">
      <text>
        <r>
          <rPr>
            <sz val="11"/>
            <color theme="1"/>
            <rFont val="Calibri"/>
            <family val="2"/>
            <scheme val="minor"/>
          </rPr>
          <t>19-JUN-25
REC-17462</t>
        </r>
      </text>
    </comment>
    <comment ref="J179" authorId="1" shapeId="0" xr:uid="{226AB264-4147-4CAF-8314-A706314C5BA0}">
      <text>
        <r>
          <rPr>
            <sz val="11"/>
            <color theme="1"/>
            <rFont val="Calibri"/>
            <family val="2"/>
            <scheme val="minor"/>
          </rPr>
          <t>31-JUL-25
REC-17634</t>
        </r>
      </text>
    </comment>
    <comment ref="K179" authorId="1" shapeId="0" xr:uid="{F46912FA-EEBC-40E9-BFED-DBF1BB33A967}">
      <text>
        <r>
          <rPr>
            <sz val="11"/>
            <color theme="1"/>
            <rFont val="Calibri"/>
            <family val="2"/>
            <scheme val="minor"/>
          </rPr>
          <t>29-AGO-25
REC-17785</t>
        </r>
      </text>
    </comment>
    <comment ref="L179" authorId="1" shapeId="0" xr:uid="{099A4B56-6A99-4A3D-BCE0-B3911D727B15}">
      <text>
        <r>
          <rPr>
            <sz val="11"/>
            <color theme="1"/>
            <rFont val="Calibri"/>
            <family val="2"/>
            <scheme val="minor"/>
          </rPr>
          <t>11-09-25
REC-17855</t>
        </r>
      </text>
    </comment>
    <comment ref="M179" authorId="1" shapeId="0" xr:uid="{99CEC417-957D-4E34-933E-F747F2343BC9}">
      <text>
        <r>
          <rPr>
            <sz val="11"/>
            <color theme="1"/>
            <rFont val="Calibri"/>
            <family val="2"/>
            <scheme val="minor"/>
          </rPr>
          <t>23/10/25
REC-18035</t>
        </r>
      </text>
    </comment>
    <comment ref="N179" authorId="1" shapeId="0" xr:uid="{2FDE42E1-DEDB-4C7F-9CD3-EEC531171518}">
      <text>
        <r>
          <rPr>
            <sz val="11"/>
            <color theme="1"/>
            <rFont val="Calibri"/>
            <family val="2"/>
            <scheme val="minor"/>
          </rPr>
          <t>22-11-25
REC-18177</t>
        </r>
      </text>
    </comment>
    <comment ref="O179" authorId="1" shapeId="0" xr:uid="{23379064-6EE0-4729-B76C-F23648B9FFCA}">
      <text>
        <r>
          <rPr>
            <sz val="11"/>
            <color theme="1"/>
            <rFont val="Calibri"/>
            <family val="2"/>
            <scheme val="minor"/>
          </rPr>
          <t>04-12-25
REC-18253</t>
        </r>
      </text>
    </comment>
    <comment ref="P179" authorId="1" shapeId="0" xr:uid="{1926CC64-679B-456B-8217-C65ABBEBB91F}">
      <text>
        <r>
          <rPr>
            <sz val="11"/>
            <color theme="1"/>
            <rFont val="Calibri"/>
            <family val="2"/>
            <scheme val="minor"/>
          </rPr>
          <t>30-12-25
REC-18347</t>
        </r>
      </text>
    </comment>
    <comment ref="D181" authorId="0" shapeId="0" xr:uid="{87996CAB-0331-4954-B8C7-598C3450E80C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E181" authorId="0" shapeId="0" xr:uid="{1FF3D426-3EDC-49B3-8C08-305B73536458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181" authorId="0" shapeId="0" xr:uid="{226CA30B-7801-4A3D-9DBD-152C3F9AA5DF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G181" authorId="0" shapeId="0" xr:uid="{148D7F96-ACE2-461A-B8E9-18D1D367920D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H181" authorId="0" shapeId="0" xr:uid="{0A9A3415-B5A4-4B1D-908C-4464DF47B60E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I181" authorId="0" shapeId="0" xr:uid="{F4A53B30-BA54-44B5-9B49-FD435D02B737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J181" authorId="1" shapeId="0" xr:uid="{2E4957D0-6648-4508-A112-63DAE2C6A55D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K181" authorId="1" shapeId="0" xr:uid="{BD9732C1-2B70-4CE8-9D1E-C04517B4D161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L181" authorId="1" shapeId="0" xr:uid="{4C91C2D7-E985-4857-AEDC-BC080035EE23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M181" authorId="1" shapeId="0" xr:uid="{D211719B-B1A0-4F2E-A8DF-8E6B94149B84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N181" authorId="1" shapeId="0" xr:uid="{6B46F57D-67C0-4D14-9CCF-3A7BE5BA18DB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O181" authorId="1" shapeId="0" xr:uid="{754F55D4-E60B-4FFD-B205-2D898FA48DAA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P181" authorId="1" shapeId="0" xr:uid="{FE7FC19B-51C3-4B9A-98CD-8F800EB241E3}">
      <text>
        <r>
          <rPr>
            <sz val="11"/>
            <color theme="1"/>
            <rFont val="Calibri"/>
            <family val="2"/>
            <scheme val="minor"/>
          </rPr>
          <t xml:space="preserve">30-12-25
REC-18352 </t>
        </r>
      </text>
    </comment>
    <comment ref="Q181" authorId="1" shapeId="0" xr:uid="{EF5461FA-2830-4067-858F-8360D4D335C5}">
      <text>
        <r>
          <rPr>
            <sz val="11"/>
            <color theme="1"/>
            <rFont val="Calibri"/>
            <family val="2"/>
            <scheme val="minor"/>
          </rPr>
          <t xml:space="preserve">30-12-25
REC-18352 </t>
        </r>
      </text>
    </comment>
    <comment ref="R181" authorId="1" shapeId="0" xr:uid="{78559042-0F50-4A35-9DF3-87C280FBFB9F}">
      <text>
        <r>
          <rPr>
            <sz val="11"/>
            <color theme="1"/>
            <rFont val="Calibri"/>
            <family val="2"/>
            <scheme val="minor"/>
          </rPr>
          <t xml:space="preserve">30-12-25
REC-18352 </t>
        </r>
      </text>
    </comment>
    <comment ref="D182" authorId="0" shapeId="0" xr:uid="{8BC496C8-D994-4188-B8D8-995BB37AF1B8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E182" authorId="0" shapeId="0" xr:uid="{D5C7E723-AD31-4D6C-BA38-79DC57A6A0EF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F182" authorId="0" shapeId="0" xr:uid="{1EF40A75-3166-408B-A4D6-024D6ABAD148}">
      <text>
        <r>
          <rPr>
            <b/>
            <sz val="9"/>
            <color indexed="81"/>
            <rFont val="Tahoma"/>
            <charset val="1"/>
          </rPr>
          <t>31-MAR-2025
REC-17045</t>
        </r>
      </text>
    </comment>
    <comment ref="G182" authorId="0" shapeId="0" xr:uid="{D62BD368-80D6-43CA-8820-5B587DB76F45}">
      <text>
        <r>
          <rPr>
            <b/>
            <sz val="9"/>
            <color indexed="81"/>
            <rFont val="Tahoma"/>
            <charset val="1"/>
          </rPr>
          <t>17-ABR-2025
REC-17158</t>
        </r>
      </text>
    </comment>
    <comment ref="H182" authorId="0" shapeId="0" xr:uid="{6B4F4791-81E0-4478-B15B-A4770A873146}">
      <text>
        <r>
          <rPr>
            <b/>
            <sz val="9"/>
            <color indexed="81"/>
            <rFont val="Tahoma"/>
            <charset val="1"/>
          </rPr>
          <t>02-MAY-2025
REC-17237</t>
        </r>
      </text>
    </comment>
    <comment ref="I182" authorId="0" shapeId="0" xr:uid="{C06E667C-B0BC-4F89-997C-224001B0A5F2}">
      <text>
        <r>
          <rPr>
            <b/>
            <sz val="9"/>
            <color indexed="81"/>
            <rFont val="Tahoma"/>
            <family val="2"/>
          </rPr>
          <t>22-MAY-2025
REC-17333</t>
        </r>
      </text>
    </comment>
    <comment ref="J182" authorId="0" shapeId="0" xr:uid="{5BF98BFE-3784-473C-AAD7-F62A3F733267}">
      <text>
        <r>
          <rPr>
            <b/>
            <sz val="9"/>
            <color indexed="81"/>
            <rFont val="Tahoma"/>
            <family val="2"/>
          </rPr>
          <t>08-jun-25
REC-17419</t>
        </r>
      </text>
    </comment>
    <comment ref="K182" authorId="1" shapeId="0" xr:uid="{DF5CAB63-1854-44F7-9E50-BE24E1904DE3}">
      <text>
        <r>
          <rPr>
            <sz val="11"/>
            <color theme="1"/>
            <rFont val="Calibri"/>
            <family val="2"/>
            <scheme val="minor"/>
          </rPr>
          <t>18-JUN-25
REC-17454</t>
        </r>
      </text>
    </comment>
    <comment ref="L182" authorId="1" shapeId="0" xr:uid="{E9A02FE6-EC1F-47B7-9C51-2D0284F7E467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M182" authorId="1" shapeId="0" xr:uid="{B6E57081-DF2D-4276-B448-8C875330E5E1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N182" authorId="1" shapeId="0" xr:uid="{8A3F7E13-7856-4271-A01C-6C08655ED59A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O182" authorId="1" shapeId="0" xr:uid="{C4CFB15F-05D5-4279-87DB-2C5AEC302FC4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P182" authorId="1" shapeId="0" xr:uid="{3F62FD0C-B254-466D-8811-A67FE1966B88}">
      <text>
        <r>
          <rPr>
            <sz val="11"/>
            <color theme="1"/>
            <rFont val="Calibri"/>
            <family val="2"/>
            <scheme val="minor"/>
          </rPr>
          <t>07-01-26
REC-18399</t>
        </r>
      </text>
    </comment>
    <comment ref="Q182" authorId="1" shapeId="0" xr:uid="{CC306510-0EA3-47CD-B610-47810C94A23B}">
      <text>
        <r>
          <rPr>
            <sz val="11"/>
            <color theme="1"/>
            <rFont val="Calibri"/>
            <family val="2"/>
            <scheme val="minor"/>
          </rPr>
          <t>07-01-26
REC-18399</t>
        </r>
      </text>
    </comment>
    <comment ref="R182" authorId="1" shapeId="0" xr:uid="{1DBDD86E-D170-4CAF-B809-1327829572D3}">
      <text>
        <r>
          <rPr>
            <sz val="11"/>
            <color theme="1"/>
            <rFont val="Calibri"/>
            <family val="2"/>
            <scheme val="minor"/>
          </rPr>
          <t>20-01-26
REC-18465</t>
        </r>
      </text>
    </comment>
    <comment ref="E183" authorId="0" shapeId="0" xr:uid="{683B261C-6730-424F-B7FF-DC70B0AC04F0}">
      <text>
        <r>
          <rPr>
            <b/>
            <sz val="9"/>
            <color indexed="81"/>
            <rFont val="Tahoma"/>
            <charset val="1"/>
          </rPr>
          <t>PENDIENTE</t>
        </r>
      </text>
    </comment>
    <comment ref="F183" authorId="0" shapeId="0" xr:uid="{63863572-9C85-498F-A105-0F09B657767B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G183" authorId="0" shapeId="0" xr:uid="{D69F2EC2-CE06-4359-83FE-149DA766BD65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H183" authorId="0" shapeId="0" xr:uid="{B0DE2475-A7AE-4C97-966F-BAE933B10D42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I183" authorId="0" shapeId="0" xr:uid="{EBE921A1-D55D-45E5-A163-AD1128C94FA9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D185" authorId="0" shapeId="0" xr:uid="{4CA04256-DB6D-4DB7-A62E-8537C439FB3A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E185" authorId="0" shapeId="0" xr:uid="{70B50054-BE89-44BC-858E-8955D740B95E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F185" authorId="0" shapeId="0" xr:uid="{479F13C7-857F-46EB-83F0-E7E198E78487}">
      <text>
        <r>
          <rPr>
            <b/>
            <sz val="9"/>
            <color indexed="81"/>
            <rFont val="Tahoma"/>
            <charset val="1"/>
          </rPr>
          <t>09-ABR-2025
REC-17103</t>
        </r>
      </text>
    </comment>
    <comment ref="G185" authorId="0" shapeId="0" xr:uid="{954FD658-1F13-40A4-800B-5ADFB30E63D7}">
      <text>
        <r>
          <rPr>
            <b/>
            <sz val="9"/>
            <color indexed="81"/>
            <rFont val="Tahoma"/>
            <charset val="1"/>
          </rPr>
          <t>04-06-2025
REC-17395</t>
        </r>
      </text>
    </comment>
    <comment ref="H185" authorId="1" shapeId="0" xr:uid="{17F82C58-8B2E-4D14-91CF-2FAD3ACC2BED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I185" authorId="1" shapeId="0" xr:uid="{ABA81462-4FF8-46D6-B5DB-163E49F2F418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J185" authorId="1" shapeId="0" xr:uid="{DDA3EEE8-7632-4D1C-B2AA-13C76EA9A903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K185" authorId="1" shapeId="0" xr:uid="{9AAC8FF2-19B6-4B17-A45F-246506965330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D186" authorId="0" shapeId="0" xr:uid="{DE1DD11D-24F9-4AAE-80D4-A109E8A159DF}">
      <text>
        <r>
          <rPr>
            <b/>
            <sz val="9"/>
            <color indexed="81"/>
            <rFont val="Tahoma"/>
            <charset val="1"/>
          </rPr>
          <t>13-MAR-2025
REC-16922</t>
        </r>
      </text>
    </comment>
    <comment ref="E186" authorId="1" shapeId="0" xr:uid="{990AC1C2-CE5C-4EAB-B0D3-03ED99AC6734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F186" authorId="1" shapeId="0" xr:uid="{A6514E79-ED64-4316-BCCC-B9C2D3383B96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G186" authorId="1" shapeId="0" xr:uid="{2B7CB3DE-8A6E-4866-ADE7-C55DFB4789D2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H186" authorId="1" shapeId="0" xr:uid="{5D5788E8-FB4E-43E3-9CA0-B9FC588E6B5A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I186" authorId="1" shapeId="0" xr:uid="{D81A633A-A5A9-4DBE-A860-B9D72DE23645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J186" authorId="1" shapeId="0" xr:uid="{D8D51DCB-F49D-411F-9F44-18A6550A7D90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K186" authorId="1" shapeId="0" xr:uid="{B6C8026D-DA66-44DF-95BE-8588FF82AE4E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L186" authorId="1" shapeId="0" xr:uid="{E53BC44F-C82E-491A-9F25-28A51C25A085}">
      <text>
        <r>
          <rPr>
            <sz val="11"/>
            <color theme="1"/>
            <rFont val="Calibri"/>
            <family val="2"/>
            <scheme val="minor"/>
          </rPr>
          <t>01-10-25
REC-17948</t>
        </r>
      </text>
    </comment>
    <comment ref="M186" authorId="1" shapeId="0" xr:uid="{4D2C7031-3CB1-4FCF-AAE4-AB242821220A}">
      <text>
        <r>
          <rPr>
            <sz val="11"/>
            <color theme="1"/>
            <rFont val="Calibri"/>
            <family val="2"/>
            <scheme val="minor"/>
          </rPr>
          <t>02-11-25
REC-18151</t>
        </r>
      </text>
    </comment>
    <comment ref="N186" authorId="1" shapeId="0" xr:uid="{6F6DDFB2-7D46-48E9-B696-15924726755A}">
      <text>
        <r>
          <rPr>
            <sz val="11"/>
            <color theme="1"/>
            <rFont val="Calibri"/>
            <family val="2"/>
            <scheme val="minor"/>
          </rPr>
          <t>02-12-25
REC-18234</t>
        </r>
      </text>
    </comment>
    <comment ref="O186" authorId="1" shapeId="0" xr:uid="{98DD89B3-367B-46EE-BA7A-DBE7E799EF1D}">
      <text>
        <r>
          <rPr>
            <sz val="11"/>
            <color theme="1"/>
            <rFont val="Calibri"/>
            <family val="2"/>
            <scheme val="minor"/>
          </rPr>
          <t>23/01/26
REC-18477</t>
        </r>
      </text>
    </comment>
    <comment ref="E187" authorId="0" shapeId="0" xr:uid="{7D4A86A8-D9BA-4A72-B838-C8B219D5A416}">
      <text>
        <r>
          <rPr>
            <b/>
            <sz val="9"/>
            <color indexed="81"/>
            <rFont val="Tahoma"/>
            <family val="2"/>
          </rPr>
          <t>16-feb-25
REC-16756</t>
        </r>
      </text>
    </comment>
    <comment ref="F187" authorId="0" shapeId="0" xr:uid="{BFAF9CCB-FEE1-4D01-92B1-EE58EFBDBA51}">
      <text>
        <r>
          <rPr>
            <b/>
            <sz val="9"/>
            <color indexed="81"/>
            <rFont val="Tahoma"/>
            <family val="2"/>
          </rPr>
          <t>08-MAR-25
REC-16881</t>
        </r>
      </text>
    </comment>
    <comment ref="G187" authorId="1" shapeId="0" xr:uid="{AD8ED3D0-B320-4DD7-8CCE-FF8815E7D909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H187" authorId="1" shapeId="0" xr:uid="{B53B97B4-6888-43F3-8A95-BE03D5C5D2C2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E189" authorId="0" shapeId="0" xr:uid="{D0A5034A-DFAC-421F-8AB4-FEE95010570E}">
      <text>
        <r>
          <rPr>
            <b/>
            <sz val="9"/>
            <color indexed="81"/>
            <rFont val="Tahoma"/>
            <family val="2"/>
          </rPr>
          <t>18-FEB-25
REC-16773</t>
        </r>
      </text>
    </comment>
    <comment ref="F189" authorId="0" shapeId="0" xr:uid="{F7D34ED9-583B-42FE-B742-1D3DC97FBBCF}">
      <text>
        <r>
          <rPr>
            <b/>
            <sz val="9"/>
            <color indexed="81"/>
            <rFont val="Tahoma"/>
            <family val="2"/>
          </rPr>
          <t>03/abril/25
REC-17076</t>
        </r>
      </text>
    </comment>
    <comment ref="G189" authorId="0" shapeId="0" xr:uid="{3798F5A0-2D26-46F7-AD15-F740253F1453}">
      <text>
        <r>
          <rPr>
            <b/>
            <sz val="9"/>
            <color indexed="81"/>
            <rFont val="Tahoma"/>
            <family val="2"/>
          </rPr>
          <t>16/abril/25
REC-17149</t>
        </r>
      </text>
    </comment>
    <comment ref="H189" authorId="0" shapeId="0" xr:uid="{198FDF88-9648-42CB-9D5F-78F4FB9419C4}">
      <text>
        <r>
          <rPr>
            <b/>
            <sz val="9"/>
            <color indexed="81"/>
            <rFont val="Tahoma"/>
            <family val="2"/>
          </rPr>
          <t>31/05/2025
REC-17366</t>
        </r>
      </text>
    </comment>
    <comment ref="I189" authorId="1" shapeId="0" xr:uid="{A5358535-E549-4A6A-91CE-917518881283}">
      <text>
        <r>
          <rPr>
            <sz val="11"/>
            <color theme="1"/>
            <rFont val="Calibri"/>
            <family val="2"/>
            <scheme val="minor"/>
          </rPr>
          <t xml:space="preserve">21/jul/2025
REC-17614
</t>
        </r>
      </text>
    </comment>
    <comment ref="J189" authorId="1" shapeId="0" xr:uid="{6DDA160B-0CB9-4A85-85DF-5B4736CA18F4}">
      <text>
        <r>
          <rPr>
            <sz val="11"/>
            <color theme="1"/>
            <rFont val="Calibri"/>
            <family val="2"/>
            <scheme val="minor"/>
          </rPr>
          <t>25/08/25
REC-17771</t>
        </r>
      </text>
    </comment>
    <comment ref="K189" authorId="1" shapeId="0" xr:uid="{A52AF8C4-98B5-4EA3-B227-73A1755AF69F}">
      <text>
        <r>
          <rPr>
            <sz val="11"/>
            <color theme="1"/>
            <rFont val="Calibri"/>
            <family val="2"/>
            <scheme val="minor"/>
          </rPr>
          <t>03-10-25
REC-17958</t>
        </r>
      </text>
    </comment>
    <comment ref="L189" authorId="1" shapeId="0" xr:uid="{7554E0F6-9147-4620-BA1A-A537BBD7C4AD}">
      <text>
        <r>
          <rPr>
            <sz val="11"/>
            <color theme="1"/>
            <rFont val="Calibri"/>
            <family val="2"/>
            <scheme val="minor"/>
          </rPr>
          <t>31-10-25
REC-18068</t>
        </r>
      </text>
    </comment>
    <comment ref="M189" authorId="1" shapeId="0" xr:uid="{5E2ABF7A-F95C-4092-8283-44210252EC0A}">
      <text>
        <r>
          <rPr>
            <sz val="11"/>
            <color theme="1"/>
            <rFont val="Calibri"/>
            <family val="2"/>
            <scheme val="minor"/>
          </rPr>
          <t>24-11-25
REC-18181</t>
        </r>
      </text>
    </comment>
    <comment ref="N189" authorId="1" shapeId="0" xr:uid="{893E9BA4-F57A-48A2-8540-B4648A28102E}">
      <text>
        <r>
          <rPr>
            <sz val="11"/>
            <color theme="1"/>
            <rFont val="Calibri"/>
            <family val="2"/>
            <scheme val="minor"/>
          </rPr>
          <t>28/12/25
REC-18336</t>
        </r>
      </text>
    </comment>
    <comment ref="E190" authorId="0" shapeId="0" xr:uid="{6BEB89C0-FEAB-495E-BFB4-4148550A8241}">
      <text>
        <r>
          <rPr>
            <b/>
            <sz val="9"/>
            <color indexed="81"/>
            <rFont val="Tahoma"/>
            <family val="2"/>
          </rPr>
          <t>02-MAR-2025
REC-16835</t>
        </r>
      </text>
    </comment>
    <comment ref="F190" authorId="0" shapeId="0" xr:uid="{976E9E03-F322-4CFB-B8BE-632F958D508F}">
      <text>
        <r>
          <rPr>
            <b/>
            <sz val="9"/>
            <color indexed="81"/>
            <rFont val="Tahoma"/>
            <charset val="1"/>
          </rPr>
          <t>18-MAR-2025
REC-16983</t>
        </r>
      </text>
    </comment>
    <comment ref="G190" authorId="0" shapeId="0" xr:uid="{3746B628-0E0E-4BEA-9E56-50F4952D1AC5}">
      <text>
        <r>
          <rPr>
            <b/>
            <sz val="9"/>
            <color indexed="81"/>
            <rFont val="Tahoma"/>
            <charset val="1"/>
          </rPr>
          <t>06-ABR-2025
REC-17097</t>
        </r>
      </text>
    </comment>
    <comment ref="H190" authorId="1" shapeId="0" xr:uid="{4B07A016-2627-4FBF-BBBB-9641D35C8A30}">
      <text>
        <r>
          <rPr>
            <sz val="11"/>
            <color theme="1"/>
            <rFont val="Calibri"/>
            <family val="2"/>
            <scheme val="minor"/>
          </rPr>
          <t>16/08/25
REC-17741</t>
        </r>
      </text>
    </comment>
    <comment ref="I190" authorId="1" shapeId="0" xr:uid="{7E86D048-FED2-4FCB-BBD7-6E07E5018A58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J190" authorId="1" shapeId="0" xr:uid="{A63EA02D-F4EF-4C26-9697-BD33F2CD9BA4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K190" authorId="1" shapeId="0" xr:uid="{B747E677-583F-406E-94BC-AA9C1CCF45E2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L190" authorId="1" shapeId="0" xr:uid="{8302BB01-1EA3-43CC-BDB1-DB29DABD2812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D191" authorId="0" shapeId="0" xr:uid="{85307FFD-0173-49C3-ADE6-B06D308F2E87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E191" authorId="0" shapeId="0" xr:uid="{B43AE091-D764-40EA-BC8F-0187D6B00354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F191" authorId="0" shapeId="0" xr:uid="{152CFD9E-573E-4F7E-BF45-2AB083A35F34}">
      <text>
        <r>
          <rPr>
            <b/>
            <sz val="9"/>
            <color indexed="81"/>
            <rFont val="Tahoma"/>
            <charset val="1"/>
          </rPr>
          <t>18-MAR-2025
REC-16988</t>
        </r>
      </text>
    </comment>
    <comment ref="G191" authorId="0" shapeId="0" xr:uid="{AC5D33B4-152B-47D9-AAF1-633546299B4D}">
      <text>
        <r>
          <rPr>
            <b/>
            <sz val="9"/>
            <color indexed="81"/>
            <rFont val="Tahoma"/>
            <charset val="1"/>
          </rPr>
          <t>15-ABR-2025
REC-17143</t>
        </r>
      </text>
    </comment>
    <comment ref="H191" authorId="0" shapeId="0" xr:uid="{6E3B12A3-6957-4E2C-9E89-00975E10ED50}">
      <text>
        <r>
          <rPr>
            <b/>
            <sz val="9"/>
            <color indexed="81"/>
            <rFont val="Tahoma"/>
            <family val="2"/>
          </rPr>
          <t>14-MAY-2025
REC-17298</t>
        </r>
      </text>
    </comment>
    <comment ref="I191" authorId="1" shapeId="0" xr:uid="{D934B014-B4D9-445C-B0B3-F967E3EEA763}">
      <text>
        <r>
          <rPr>
            <sz val="11"/>
            <color theme="1"/>
            <rFont val="Calibri"/>
            <family val="2"/>
            <scheme val="minor"/>
          </rPr>
          <t>13-JUN-25
REC-17435</t>
        </r>
      </text>
    </comment>
    <comment ref="J191" authorId="1" shapeId="0" xr:uid="{CF21CFC1-AFB8-4117-92EC-0214E5CA05E5}">
      <text>
        <r>
          <rPr>
            <sz val="11"/>
            <color theme="1"/>
            <rFont val="Calibri"/>
            <family val="2"/>
            <scheme val="minor"/>
          </rPr>
          <t>14-JUL-25
REC-17566</t>
        </r>
      </text>
    </comment>
    <comment ref="K191" authorId="1" shapeId="0" xr:uid="{3CCEDC24-161D-4E34-99B7-E55127034201}">
      <text>
        <r>
          <rPr>
            <sz val="11"/>
            <color theme="1"/>
            <rFont val="Calibri"/>
            <family val="2"/>
            <scheme val="minor"/>
          </rPr>
          <t>15/08/25
REC-17725</t>
        </r>
      </text>
    </comment>
    <comment ref="L191" authorId="1" shapeId="0" xr:uid="{4C5602FF-7988-4306-B0F8-EBDF18CC2A27}">
      <text>
        <r>
          <rPr>
            <sz val="11"/>
            <color theme="1"/>
            <rFont val="Calibri"/>
            <family val="2"/>
            <scheme val="minor"/>
          </rPr>
          <t>15-09-25
REC-17894</t>
        </r>
      </text>
    </comment>
    <comment ref="M191" authorId="1" shapeId="0" xr:uid="{08C19500-7983-4695-83BB-68A5CFC164FC}">
      <text>
        <r>
          <rPr>
            <sz val="11"/>
            <color theme="1"/>
            <rFont val="Calibri"/>
            <family val="2"/>
            <scheme val="minor"/>
          </rPr>
          <t>15/10/25
REC-18007</t>
        </r>
      </text>
    </comment>
    <comment ref="N191" authorId="1" shapeId="0" xr:uid="{F868A43F-3CE0-47FC-9E9D-D5280F4D50DE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O191" authorId="1" shapeId="0" xr:uid="{12A51DD0-2C38-4196-8266-4DFC9FD34A7D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P191" authorId="1" shapeId="0" xr:uid="{93028BF1-B7FC-4292-A152-416D75C9A23D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Q191" authorId="1" shapeId="0" xr:uid="{CEE2FCE7-1B2B-4C0C-BE3F-388316047277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R191" authorId="1" shapeId="0" xr:uid="{B67B4E62-C303-4425-B017-B36A435B18C1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S191" authorId="1" shapeId="0" xr:uid="{1F7AE362-6E44-451B-81FA-F07003C3806F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T191" authorId="1" shapeId="0" xr:uid="{2C8C260B-50BE-490E-9DBE-ED6E26083514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U191" authorId="1" shapeId="0" xr:uid="{B14EC7F2-03F3-453D-A896-226400A13582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V191" authorId="1" shapeId="0" xr:uid="{4EF7E555-0F7A-44C7-9D4C-CD54712DFD95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W191" authorId="1" shapeId="0" xr:uid="{E30F889E-E2A7-464A-809A-4051D5B21B0B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X191" authorId="1" shapeId="0" xr:uid="{5DE49DE5-9460-4F55-824B-B05AD6F9A4B6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Y191" authorId="1" shapeId="0" xr:uid="{75DD6546-8144-483F-A54F-8412A66FFF47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Z191" authorId="1" shapeId="0" xr:uid="{E33A0DD4-0400-4AEE-A7B1-077090D7D316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AA191" authorId="1" shapeId="0" xr:uid="{0EB5AF13-EB79-4EA9-9576-20E367B91CD9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G192" authorId="0" shapeId="0" xr:uid="{DC6ADE7C-89F9-4D3C-82D8-C4FB262864F2}">
      <text>
        <r>
          <rPr>
            <b/>
            <sz val="9"/>
            <color indexed="81"/>
            <rFont val="Tahoma"/>
            <charset val="1"/>
          </rPr>
          <t>16-ABR-2025
REC-17151</t>
        </r>
      </text>
    </comment>
    <comment ref="H192" authorId="0" shapeId="0" xr:uid="{60EC99AC-6DA6-4B31-B04D-5B7F903D68CD}">
      <text>
        <r>
          <rPr>
            <b/>
            <sz val="9"/>
            <color indexed="81"/>
            <rFont val="Tahoma"/>
            <family val="2"/>
          </rPr>
          <t>16-MAY-2025
REC-17321</t>
        </r>
      </text>
    </comment>
    <comment ref="I192" authorId="1" shapeId="0" xr:uid="{C229AF2B-20CF-48B0-B6D8-5EDF7C811126}">
      <text>
        <r>
          <rPr>
            <sz val="11"/>
            <color theme="1"/>
            <rFont val="Calibri"/>
            <family val="2"/>
            <scheme val="minor"/>
          </rPr>
          <t>16-JUN-25
REC-17449</t>
        </r>
      </text>
    </comment>
    <comment ref="J192" authorId="1" shapeId="0" xr:uid="{6C3A24E0-2031-47C4-A383-5A89940D8DA6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K192" authorId="1" shapeId="0" xr:uid="{7A06D76E-8B2E-473D-84AD-9FD0715DD44D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L192" authorId="1" shapeId="0" xr:uid="{07610735-8ED0-4A90-B077-2E2BC030FC37}">
      <text>
        <r>
          <rPr>
            <sz val="11"/>
            <color theme="1"/>
            <rFont val="Calibri"/>
            <family val="2"/>
            <scheme val="minor"/>
          </rPr>
          <t>16-09-2025
REC-17845</t>
        </r>
      </text>
    </comment>
    <comment ref="M192" authorId="1" shapeId="0" xr:uid="{4702BD51-FC03-47A8-B5A7-D927650D5EA8}">
      <text>
        <r>
          <rPr>
            <sz val="11"/>
            <color theme="1"/>
            <rFont val="Calibri"/>
            <family val="2"/>
            <scheme val="minor"/>
          </rPr>
          <t>16/10/25
REC-17986</t>
        </r>
      </text>
    </comment>
    <comment ref="N192" authorId="1" shapeId="0" xr:uid="{C79EACEE-95CA-4D6F-BDD7-13D25F0AEEED}">
      <text>
        <r>
          <rPr>
            <sz val="11"/>
            <color theme="1"/>
            <rFont val="Calibri"/>
            <family val="2"/>
            <scheme val="minor"/>
          </rPr>
          <t>17-11-25
REC-18054</t>
        </r>
      </text>
    </comment>
    <comment ref="D193" authorId="0" shapeId="0" xr:uid="{23B0CF10-6409-4C12-895E-4F40C3169A2F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E193" authorId="0" shapeId="0" xr:uid="{B3C4C787-F8AB-4708-BF65-9E463EDC7417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D196" authorId="0" shapeId="0" xr:uid="{B40CF071-F49B-4D02-9CEE-BF984AA41366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E196" authorId="0" shapeId="0" xr:uid="{428ECF96-FE70-4258-92A1-4CFF1979BE06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F196" authorId="0" shapeId="0" xr:uid="{0A76AAB4-D712-45AC-A61F-7D51783F9C3A}">
      <text>
        <r>
          <rPr>
            <b/>
            <sz val="9"/>
            <color indexed="81"/>
            <rFont val="Tahoma"/>
            <charset val="1"/>
          </rPr>
          <t>02-ABR-2025
REC-17082</t>
        </r>
      </text>
    </comment>
    <comment ref="G196" authorId="0" shapeId="0" xr:uid="{EEA586FF-7431-4781-8964-BCDC79115A37}">
      <text>
        <r>
          <rPr>
            <b/>
            <sz val="9"/>
            <color indexed="81"/>
            <rFont val="Tahoma"/>
            <charset val="1"/>
          </rPr>
          <t>02-MAY-2025
REC-17236</t>
        </r>
      </text>
    </comment>
    <comment ref="H196" authorId="0" shapeId="0" xr:uid="{77F5FAAA-ED97-45AA-BA33-466E97B86180}">
      <text>
        <r>
          <rPr>
            <b/>
            <sz val="9"/>
            <color indexed="81"/>
            <rFont val="Tahoma"/>
            <family val="2"/>
          </rPr>
          <t>31-MAY-2025
REC-17365</t>
        </r>
      </text>
    </comment>
    <comment ref="I196" authorId="1" shapeId="0" xr:uid="{495D2C53-2A6A-45E8-858B-EE66860438A7}">
      <text>
        <r>
          <rPr>
            <sz val="11"/>
            <color theme="1"/>
            <rFont val="Calibri"/>
            <family val="2"/>
            <scheme val="minor"/>
          </rPr>
          <t>30-JUN-25
REC-17501</t>
        </r>
      </text>
    </comment>
    <comment ref="J196" authorId="1" shapeId="0" xr:uid="{203D0D19-4EF5-496F-8A9B-8C7E421174AE}">
      <text>
        <r>
          <rPr>
            <sz val="11"/>
            <color theme="1"/>
            <rFont val="Calibri"/>
            <family val="2"/>
            <scheme val="minor"/>
          </rPr>
          <t>01-AGO-25
REC-17655</t>
        </r>
      </text>
    </comment>
    <comment ref="K196" authorId="1" shapeId="0" xr:uid="{690A6364-420C-4019-9A2B-BA08D93F075E}">
      <text>
        <r>
          <rPr>
            <sz val="11"/>
            <color theme="1"/>
            <rFont val="Calibri"/>
            <family val="2"/>
            <scheme val="minor"/>
          </rPr>
          <t>01-09-25
REC-17848</t>
        </r>
      </text>
    </comment>
    <comment ref="L196" authorId="1" shapeId="0" xr:uid="{38B70206-BBA3-41AC-A6BA-81510617C5A3}">
      <text>
        <r>
          <rPr>
            <sz val="11"/>
            <color theme="1"/>
            <rFont val="Calibri"/>
            <family val="2"/>
            <scheme val="minor"/>
          </rPr>
          <t>01-10-25
REC-17951</t>
        </r>
      </text>
    </comment>
    <comment ref="M196" authorId="1" shapeId="0" xr:uid="{995D519B-3F71-4A45-AF4C-E19CFBB98D90}">
      <text>
        <r>
          <rPr>
            <sz val="11"/>
            <color theme="1"/>
            <rFont val="Calibri"/>
            <family val="2"/>
            <scheme val="minor"/>
          </rPr>
          <t>01-11-25
REC-18146</t>
        </r>
      </text>
    </comment>
    <comment ref="N196" authorId="1" shapeId="0" xr:uid="{131F16E0-E77A-470A-8F84-B41BFBF44907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O196" authorId="1" shapeId="0" xr:uid="{787881EC-92CB-489F-9D98-0E1DC8A79C5E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D197" authorId="0" shapeId="0" xr:uid="{B15A21DC-DC8E-42DB-8D4B-29B27773179F}">
      <text>
        <r>
          <rPr>
            <b/>
            <sz val="9"/>
            <color indexed="81"/>
            <rFont val="Tahoma"/>
            <family val="2"/>
          </rPr>
          <t>07-MAR-2025
REC-16873</t>
        </r>
      </text>
    </comment>
    <comment ref="E197" authorId="0" shapeId="0" xr:uid="{41F1CFD0-E952-4BBE-A2C7-5FB5B5F13055}">
      <text>
        <r>
          <rPr>
            <b/>
            <sz val="9"/>
            <color indexed="81"/>
            <rFont val="Tahoma"/>
            <charset val="1"/>
          </rPr>
          <t>16-ABR-2025
REC-17150</t>
        </r>
      </text>
    </comment>
    <comment ref="F197" authorId="0" shapeId="0" xr:uid="{74781514-E73B-4869-95F3-693AC935B1B4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G197" authorId="0" shapeId="0" xr:uid="{8A5457E4-6513-463C-9110-874254ABA0F7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H197" authorId="0" shapeId="0" xr:uid="{901892FD-9914-4490-A6CA-2F09A5A9AD03}">
      <text>
        <r>
          <rPr>
            <sz val="11"/>
            <color theme="1"/>
            <rFont val="Calibri"/>
            <family val="2"/>
            <scheme val="minor"/>
          </rPr>
          <t>07-MAR-2025
REC-16873
5.00
02/09/25
REC-17818  $15</t>
        </r>
      </text>
    </comment>
    <comment ref="I197" authorId="1" shapeId="0" xr:uid="{103E0121-8474-4899-AE7A-3C36860039D5}">
      <text>
        <r>
          <rPr>
            <sz val="11"/>
            <color theme="1"/>
            <rFont val="Calibri"/>
            <family val="2"/>
            <scheme val="minor"/>
          </rPr>
          <t>01-11-25
REC-18143</t>
        </r>
      </text>
    </comment>
    <comment ref="J197" authorId="1" shapeId="0" xr:uid="{F2872C8D-1737-48DA-92CE-4B55A27F87CB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K197" authorId="1" shapeId="0" xr:uid="{BC8A60B8-BFA6-428B-9D7F-42155F7C7CD3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D198" authorId="0" shapeId="0" xr:uid="{C76B1167-32EC-4847-8126-81CF1DE3B973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E198" authorId="0" shapeId="0" xr:uid="{A4867867-C1A3-4955-AEB7-74AC4E0522DF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F198" authorId="0" shapeId="0" xr:uid="{FE4F6868-2727-4EF1-B0EB-2138487D6069}">
      <text>
        <r>
          <rPr>
            <b/>
            <sz val="9"/>
            <color indexed="81"/>
            <rFont val="Tahoma"/>
            <charset val="1"/>
          </rPr>
          <t>16-MAR-2025
REC-16960</t>
        </r>
      </text>
    </comment>
    <comment ref="G198" authorId="0" shapeId="0" xr:uid="{3888FD39-BBD8-4B48-BC9D-D77BDAA1BEA7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H198" authorId="0" shapeId="0" xr:uid="{923145B4-B376-421F-B44F-7A24219F61C5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I198" authorId="1" shapeId="0" xr:uid="{6F783C47-9B82-4B95-9AF8-3E03B3216836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J198" authorId="1" shapeId="0" xr:uid="{B5142071-A7DC-46B5-960F-2E092FF7882D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K198" authorId="1" shapeId="0" xr:uid="{B6F862AC-CE8F-41E6-8D04-071C93AE7F05}">
      <text>
        <r>
          <rPr>
            <sz val="11"/>
            <color theme="1"/>
            <rFont val="Calibri"/>
            <family val="2"/>
            <scheme val="minor"/>
          </rPr>
          <t>16-09-25
REC-17897</t>
        </r>
      </text>
    </comment>
    <comment ref="L198" authorId="1" shapeId="0" xr:uid="{37CC6718-E713-4E55-8D9C-A6316BE7383A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M198" authorId="1" shapeId="0" xr:uid="{672B912A-4495-4380-B6FC-549F1E2E6F00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N198" authorId="1" shapeId="0" xr:uid="{3221F434-2B97-4CE3-BDE7-9C7B6C9DB393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O198" authorId="1" shapeId="0" xr:uid="{47032CB3-2B9E-4360-A1CF-ED03080221E6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E199" authorId="0" shapeId="0" xr:uid="{E30BCE95-CE41-4961-9D22-746F5D7D534C}">
      <text>
        <r>
          <rPr>
            <b/>
            <sz val="9"/>
            <color indexed="81"/>
            <rFont val="Tahoma"/>
            <family val="2"/>
          </rPr>
          <t>15-feb-2025
REC-16754</t>
        </r>
      </text>
    </comment>
    <comment ref="F199" authorId="0" shapeId="0" xr:uid="{A7A978AD-C758-464F-9E88-7B7EE11EDE8C}">
      <text>
        <r>
          <rPr>
            <b/>
            <sz val="9"/>
            <color indexed="81"/>
            <rFont val="Tahoma"/>
            <family val="2"/>
          </rPr>
          <t>03-MAR-2025
REC-16841</t>
        </r>
      </text>
    </comment>
    <comment ref="G199" authorId="0" shapeId="0" xr:uid="{22CC356B-FC93-49C5-9341-1D0E5BD5504A}">
      <text>
        <r>
          <rPr>
            <b/>
            <sz val="9"/>
            <color indexed="81"/>
            <rFont val="Tahoma"/>
            <charset val="1"/>
          </rPr>
          <t>01-ABRL-2025
REC-17059</t>
        </r>
      </text>
    </comment>
    <comment ref="H199" authorId="0" shapeId="0" xr:uid="{BBB691AE-CA4F-4007-928F-1FE76E2D1A4D}">
      <text>
        <r>
          <rPr>
            <b/>
            <sz val="9"/>
            <color indexed="81"/>
            <rFont val="Tahoma"/>
            <charset val="1"/>
          </rPr>
          <t>02-MAY-2025
REC-17221</t>
        </r>
      </text>
    </comment>
    <comment ref="I199" authorId="0" shapeId="0" xr:uid="{3478E259-C05A-4A1A-AF9F-A52C1F8B5C43}">
      <text>
        <r>
          <rPr>
            <b/>
            <sz val="9"/>
            <color indexed="81"/>
            <rFont val="Tahoma"/>
            <charset val="1"/>
          </rPr>
          <t>03-jun-25
REC-17387</t>
        </r>
      </text>
    </comment>
    <comment ref="J199" authorId="1" shapeId="0" xr:uid="{1086CD9F-9F5A-4E03-A868-E4DDDC3BE9C2}">
      <text>
        <r>
          <rPr>
            <sz val="11"/>
            <color theme="1"/>
            <rFont val="Calibri"/>
            <family val="2"/>
            <scheme val="minor"/>
          </rPr>
          <t>19-JUL-25
REC-17595</t>
        </r>
      </text>
    </comment>
    <comment ref="K199" authorId="1" shapeId="0" xr:uid="{7F220F9E-85A5-4259-8476-849AD0941FBE}">
      <text>
        <r>
          <rPr>
            <sz val="11"/>
            <color theme="1"/>
            <rFont val="Calibri"/>
            <family val="2"/>
            <scheme val="minor"/>
          </rPr>
          <t>01-AGO-25
REC-17665</t>
        </r>
      </text>
    </comment>
    <comment ref="L199" authorId="1" shapeId="0" xr:uid="{780541C7-A010-4996-B23B-5855736A2125}">
      <text>
        <r>
          <rPr>
            <sz val="11"/>
            <color theme="1"/>
            <rFont val="Calibri"/>
            <family val="2"/>
            <scheme val="minor"/>
          </rPr>
          <t>03-09-25
REC-17823</t>
        </r>
      </text>
    </comment>
    <comment ref="M199" authorId="1" shapeId="0" xr:uid="{5104ABA1-2908-423A-AC50-17F7109F8785}">
      <text>
        <r>
          <rPr>
            <sz val="11"/>
            <color theme="1"/>
            <rFont val="Calibri"/>
            <family val="2"/>
            <scheme val="minor"/>
          </rPr>
          <t>11/10/25
REC-17991</t>
        </r>
      </text>
    </comment>
    <comment ref="N199" authorId="1" shapeId="0" xr:uid="{CB3B1C8B-E5FD-4E5E-94F9-AD9E0BA751AF}">
      <text>
        <r>
          <rPr>
            <sz val="11"/>
            <color theme="1"/>
            <rFont val="Calibri"/>
            <family val="2"/>
            <scheme val="minor"/>
          </rPr>
          <t>10-11-25
REC-18101</t>
        </r>
      </text>
    </comment>
    <comment ref="O199" authorId="1" shapeId="0" xr:uid="{2CDCA4DA-65A6-44F1-BA50-89B05111A35F}">
      <text>
        <r>
          <rPr>
            <sz val="11"/>
            <color theme="1"/>
            <rFont val="Calibri"/>
            <family val="2"/>
            <scheme val="minor"/>
          </rPr>
          <t>06-12-25
REC-18265</t>
        </r>
      </text>
    </comment>
    <comment ref="P199" authorId="1" shapeId="0" xr:uid="{2E93C3DE-1309-4FDB-927A-8AADD1482CAC}">
      <text>
        <r>
          <rPr>
            <sz val="11"/>
            <color theme="1"/>
            <rFont val="Calibri"/>
            <family val="2"/>
            <scheme val="minor"/>
          </rPr>
          <t>02-01-26
REC-18382</t>
        </r>
      </text>
    </comment>
    <comment ref="D200" authorId="0" shapeId="0" xr:uid="{D672DE47-AAFB-4363-9BC7-409B549284E0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E200" authorId="0" shapeId="0" xr:uid="{5E979FBB-035F-4056-A6D1-2C34660E84BB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F200" authorId="0" shapeId="0" xr:uid="{B8DEC83E-3C6F-4C19-BBD8-05064386F742}">
      <text>
        <r>
          <rPr>
            <b/>
            <sz val="9"/>
            <color indexed="81"/>
            <rFont val="Tahoma"/>
            <family val="2"/>
          </rPr>
          <t>08-MAR-25
REC-16877</t>
        </r>
      </text>
    </comment>
    <comment ref="G200" authorId="0" shapeId="0" xr:uid="{4C719658-EAAF-4842-98B7-7712E70EFF0C}">
      <text>
        <r>
          <rPr>
            <b/>
            <sz val="9"/>
            <color indexed="81"/>
            <rFont val="Tahoma"/>
            <charset val="1"/>
          </rPr>
          <t>10-ABR-2025
REC-17107</t>
        </r>
      </text>
    </comment>
    <comment ref="H200" authorId="0" shapeId="0" xr:uid="{BB2E5E5C-20D5-49A2-9B5E-17A43061F090}">
      <text>
        <r>
          <rPr>
            <b/>
            <sz val="9"/>
            <color indexed="81"/>
            <rFont val="Tahoma"/>
            <family val="2"/>
          </rPr>
          <t>9-MAY-2025
REC-17281</t>
        </r>
      </text>
    </comment>
    <comment ref="I200" authorId="1" shapeId="0" xr:uid="{31039DE0-1DF4-43B9-8B42-4F34173A85DC}">
      <text>
        <r>
          <rPr>
            <sz val="11"/>
            <color theme="1"/>
            <rFont val="Calibri"/>
            <family val="2"/>
            <scheme val="minor"/>
          </rPr>
          <t>28-JUN-25
REC-17482</t>
        </r>
      </text>
    </comment>
    <comment ref="J200" authorId="1" shapeId="0" xr:uid="{9E78C52D-C756-44E2-8E6C-F45901919401}">
      <text>
        <r>
          <rPr>
            <sz val="11"/>
            <color theme="1"/>
            <rFont val="Calibri"/>
            <family val="2"/>
            <scheme val="minor"/>
          </rPr>
          <t>30-JUL-2025
REC-17633</t>
        </r>
      </text>
    </comment>
    <comment ref="K200" authorId="1" shapeId="0" xr:uid="{2E26FE5B-DD0B-4F6B-8C04-BDF112ECAE54}">
      <text>
        <r>
          <rPr>
            <sz val="11"/>
            <color theme="1"/>
            <rFont val="Calibri"/>
            <family val="2"/>
            <scheme val="minor"/>
          </rPr>
          <t>19/08/25
REC-17757</t>
        </r>
      </text>
    </comment>
    <comment ref="L200" authorId="1" shapeId="0" xr:uid="{1CB7EF7D-0411-47B4-90BF-26391DCF8062}">
      <text>
        <r>
          <rPr>
            <sz val="11"/>
            <color theme="1"/>
            <rFont val="Calibri"/>
            <family val="2"/>
            <scheme val="minor"/>
          </rPr>
          <t>12-09-25
REC-17859</t>
        </r>
      </text>
    </comment>
    <comment ref="M200" authorId="1" shapeId="0" xr:uid="{A32E898F-486B-4075-A0E2-7D4B915AA69A}">
      <text>
        <r>
          <rPr>
            <sz val="11"/>
            <color theme="1"/>
            <rFont val="Calibri"/>
            <family val="2"/>
            <scheme val="minor"/>
          </rPr>
          <t xml:space="preserve">15/10/25
REC-18002
</t>
        </r>
      </text>
    </comment>
    <comment ref="N200" authorId="1" shapeId="0" xr:uid="{485A8325-0AD9-4D52-A121-28604F49A428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O200" authorId="1" shapeId="0" xr:uid="{CC150C7F-7606-475D-93A0-45872390E7F7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P200" authorId="1" shapeId="0" xr:uid="{107CE7DE-3020-4E21-A679-2B51BABC2D37}">
      <text>
        <r>
          <rPr>
            <sz val="11"/>
            <color theme="1"/>
            <rFont val="Calibri"/>
            <family val="2"/>
            <scheme val="minor"/>
          </rPr>
          <t>02-01-26
REC-18378</t>
        </r>
      </text>
    </comment>
    <comment ref="Q200" authorId="1" shapeId="0" xr:uid="{317F196C-521A-46AB-AB92-2DE536063C84}">
      <text>
        <r>
          <rPr>
            <sz val="11"/>
            <color theme="1"/>
            <rFont val="Calibri"/>
            <family val="2"/>
            <scheme val="minor"/>
          </rPr>
          <t>02-01-26
REC-18378</t>
        </r>
      </text>
    </comment>
    <comment ref="D201" authorId="1" shapeId="0" xr:uid="{86BFADF0-53BE-4914-9865-D4C61F158E8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E201" authorId="1" shapeId="0" xr:uid="{AE4658C2-AB7A-46A0-AA60-A667A77E81B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F201" authorId="1" shapeId="0" xr:uid="{71143DF2-79AD-42D4-AB77-8499D0FA5041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G201" authorId="1" shapeId="0" xr:uid="{2D8BE366-43CB-41D0-B3E5-15AFB315AA1A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H201" authorId="1" shapeId="0" xr:uid="{633A95B2-3CF4-48E9-A066-8C23A5D3E6EF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I201" authorId="1" shapeId="0" xr:uid="{9943331F-E1BE-45D1-917B-CDED11712385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J201" authorId="1" shapeId="0" xr:uid="{5B359C03-6A62-4ACC-9CA0-DB4C15897D4B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K201" authorId="1" shapeId="0" xr:uid="{4EC8209B-90A2-48BA-847C-2CCFF1C1C590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L201" authorId="1" shapeId="0" xr:uid="{9974F558-B24D-4875-B3B4-7F20A709791B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M201" authorId="1" shapeId="0" xr:uid="{92B90E61-CF1E-4FC1-88CC-5B8642CA9A25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N201" authorId="1" shapeId="0" xr:uid="{61BCD312-C9B8-4163-9FE9-6766C10E5C59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O201" authorId="1" shapeId="0" xr:uid="{2F633077-679C-462F-ADBA-97A67D4CC375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P201" authorId="1" shapeId="0" xr:uid="{BC59853E-D2D9-441D-9B42-6406FB828CB4}">
      <text>
        <r>
          <rPr>
            <sz val="11"/>
            <color theme="1"/>
            <rFont val="Calibri"/>
            <family val="2"/>
            <scheme val="minor"/>
          </rPr>
          <t>17/01/26
REC-18452</t>
        </r>
      </text>
    </comment>
    <comment ref="Q201" authorId="1" shapeId="0" xr:uid="{6D4DA6BC-59A5-4872-B231-7210ACCD3348}">
      <text>
        <r>
          <rPr>
            <sz val="11"/>
            <color theme="1"/>
            <rFont val="Calibri"/>
            <family val="2"/>
            <scheme val="minor"/>
          </rPr>
          <t>17/01/26
REC-18452</t>
        </r>
      </text>
    </comment>
    <comment ref="R201" authorId="1" shapeId="0" xr:uid="{9AD298D2-6A53-41F4-BA46-B2CF88FDACD9}">
      <text>
        <r>
          <rPr>
            <sz val="11"/>
            <color theme="1"/>
            <rFont val="Calibri"/>
            <family val="2"/>
            <scheme val="minor"/>
          </rPr>
          <t>17/01/26
REC-18452</t>
        </r>
      </text>
    </comment>
    <comment ref="D202" authorId="0" shapeId="0" xr:uid="{108961FD-6FEE-4EB1-AC9B-3647CAB5602C}">
      <text>
        <r>
          <rPr>
            <b/>
            <sz val="9"/>
            <color indexed="81"/>
            <rFont val="Tahoma"/>
            <family val="2"/>
          </rPr>
          <t>22-FEB-25
REC-16789</t>
        </r>
      </text>
    </comment>
    <comment ref="E202" authorId="0" shapeId="0" xr:uid="{D5945EAF-A7BC-46BE-9710-F2B58B08E6A3}">
      <text>
        <r>
          <rPr>
            <b/>
            <sz val="9"/>
            <color indexed="81"/>
            <rFont val="Tahoma"/>
            <family val="2"/>
          </rPr>
          <t>05-MAR-2025
REC-16848</t>
        </r>
      </text>
    </comment>
    <comment ref="F202" authorId="0" shapeId="0" xr:uid="{9404F5D7-EF32-4B2A-98E7-3C3167F89F03}">
      <text>
        <r>
          <rPr>
            <b/>
            <sz val="9"/>
            <color indexed="81"/>
            <rFont val="Tahoma"/>
            <family val="2"/>
          </rPr>
          <t>05-MAR-25
REC-16851</t>
        </r>
      </text>
    </comment>
    <comment ref="G202" authorId="0" shapeId="0" xr:uid="{ADCAF8CF-5E0B-4989-AC5F-BEC825D3F1FD}">
      <text>
        <r>
          <rPr>
            <b/>
            <sz val="9"/>
            <color indexed="81"/>
            <rFont val="Tahoma"/>
            <charset val="1"/>
          </rPr>
          <t>27-MAR-2025
REC-17019</t>
        </r>
      </text>
    </comment>
    <comment ref="H202" authorId="0" shapeId="0" xr:uid="{E8F4B940-03F1-4AB8-8A11-83C44F2AEA97}">
      <text>
        <r>
          <rPr>
            <b/>
            <sz val="9"/>
            <color indexed="81"/>
            <rFont val="Tahoma"/>
            <charset val="1"/>
          </rPr>
          <t>26-ABR-2025
REC-17188</t>
        </r>
      </text>
    </comment>
    <comment ref="I202" authorId="0" shapeId="0" xr:uid="{E872CBC1-FBF6-4D65-9331-CDEC8B164F4E}">
      <text>
        <r>
          <rPr>
            <b/>
            <sz val="9"/>
            <color indexed="81"/>
            <rFont val="Tahoma"/>
            <family val="2"/>
          </rPr>
          <t>29-MAY-2025
REC-17358</t>
        </r>
      </text>
    </comment>
    <comment ref="J202" authorId="1" shapeId="0" xr:uid="{34CD6161-836E-49B7-B12D-86C632BF65F6}">
      <text>
        <r>
          <rPr>
            <sz val="11"/>
            <color theme="1"/>
            <rFont val="Calibri"/>
            <family val="2"/>
            <scheme val="minor"/>
          </rPr>
          <t>27-06-25
REC-17481</t>
        </r>
      </text>
    </comment>
    <comment ref="K202" authorId="1" shapeId="0" xr:uid="{3941FEFA-B659-470E-B82B-47E0878F59A3}">
      <text>
        <r>
          <rPr>
            <sz val="11"/>
            <color theme="1"/>
            <rFont val="Calibri"/>
            <family val="2"/>
            <scheme val="minor"/>
          </rPr>
          <t>29/JUL/25
REC-17624</t>
        </r>
      </text>
    </comment>
    <comment ref="L202" authorId="1" shapeId="0" xr:uid="{5566B9BE-8FFF-4959-A15B-09D902289F4B}">
      <text>
        <r>
          <rPr>
            <sz val="11"/>
            <color theme="1"/>
            <rFont val="Calibri"/>
            <family val="2"/>
            <scheme val="minor"/>
          </rPr>
          <t>29-AGO-25
REC-17786</t>
        </r>
      </text>
    </comment>
    <comment ref="M202" authorId="1" shapeId="0" xr:uid="{FBE8C0A2-4941-451E-88FF-A71EB03EBC29}">
      <text>
        <r>
          <rPr>
            <sz val="11"/>
            <color theme="1"/>
            <rFont val="Calibri"/>
            <family val="2"/>
            <scheme val="minor"/>
          </rPr>
          <t>29/09/25
REC-17934</t>
        </r>
      </text>
    </comment>
    <comment ref="N202" authorId="1" shapeId="0" xr:uid="{FB43AFA8-C3A2-4006-9556-8FAF3923D626}">
      <text>
        <r>
          <rPr>
            <sz val="11"/>
            <color theme="1"/>
            <rFont val="Calibri"/>
            <family val="2"/>
            <scheme val="minor"/>
          </rPr>
          <t>29-10-25
REC-18054</t>
        </r>
      </text>
    </comment>
    <comment ref="O202" authorId="1" shapeId="0" xr:uid="{04B23757-1960-430A-8878-010608BAB9E7}">
      <text>
        <r>
          <rPr>
            <sz val="11"/>
            <color theme="1"/>
            <rFont val="Calibri"/>
            <family val="2"/>
            <scheme val="minor"/>
          </rPr>
          <t>28-11-25
REC-18203</t>
        </r>
      </text>
    </comment>
    <comment ref="P202" authorId="1" shapeId="0" xr:uid="{213F032E-08F4-4C73-9021-7703C591E7B0}">
      <text>
        <r>
          <rPr>
            <sz val="11"/>
            <color theme="1"/>
            <rFont val="Calibri"/>
            <family val="2"/>
            <scheme val="minor"/>
          </rPr>
          <t>29-12-25
REC-18346</t>
        </r>
      </text>
    </comment>
    <comment ref="D203" authorId="0" shapeId="0" xr:uid="{B2809D8B-A236-4497-85EA-05C6A54C9E78}">
      <text>
        <r>
          <rPr>
            <b/>
            <sz val="9"/>
            <color indexed="81"/>
            <rFont val="Tahoma"/>
            <family val="2"/>
          </rPr>
          <t>08-feb-25
REC-16731</t>
        </r>
      </text>
    </comment>
    <comment ref="E203" authorId="0" shapeId="0" xr:uid="{734F4F95-9391-4721-99F1-D5E3B4D835A8}">
      <text>
        <r>
          <rPr>
            <b/>
            <sz val="9"/>
            <color indexed="81"/>
            <rFont val="Tahoma"/>
            <family val="2"/>
          </rPr>
          <t>28-FEB-25
REC-16816</t>
        </r>
      </text>
    </comment>
    <comment ref="F203" authorId="0" shapeId="0" xr:uid="{B2C6288F-4DA2-4847-8B36-6C4056B4C4CF}">
      <text>
        <r>
          <rPr>
            <b/>
            <sz val="9"/>
            <color indexed="81"/>
            <rFont val="Tahoma"/>
            <charset val="1"/>
          </rPr>
          <t>29-MAR-2025
REC-17037</t>
        </r>
      </text>
    </comment>
    <comment ref="G203" authorId="0" shapeId="0" xr:uid="{8C818060-9D37-4F74-AD86-B8197CEED4E7}">
      <text>
        <r>
          <rPr>
            <b/>
            <sz val="9"/>
            <color indexed="81"/>
            <rFont val="Tahoma"/>
            <charset val="1"/>
          </rPr>
          <t>30-ABR-2025
REC-17208</t>
        </r>
      </text>
    </comment>
    <comment ref="H203" authorId="0" shapeId="0" xr:uid="{D6EDD272-E015-4E29-819B-E54493E726A4}">
      <text>
        <r>
          <rPr>
            <b/>
            <sz val="9"/>
            <color indexed="81"/>
            <rFont val="Tahoma"/>
            <family val="2"/>
          </rPr>
          <t>29-MAY-25
REC-17356</t>
        </r>
      </text>
    </comment>
    <comment ref="I203" authorId="1" shapeId="0" xr:uid="{C4CB47AA-95D4-4507-955E-AD879AEAE632}">
      <text>
        <r>
          <rPr>
            <sz val="11"/>
            <color theme="1"/>
            <rFont val="Calibri"/>
            <family val="2"/>
            <scheme val="minor"/>
          </rPr>
          <t>14-JUN-2025
REC-17443</t>
        </r>
      </text>
    </comment>
    <comment ref="J203" authorId="1" shapeId="0" xr:uid="{A7ED89D4-CF58-42DD-B8AF-EF55EBEEC889}">
      <text>
        <r>
          <rPr>
            <sz val="11"/>
            <color theme="1"/>
            <rFont val="Calibri"/>
            <family val="2"/>
            <scheme val="minor"/>
          </rPr>
          <t>15-JUL-25
REC-17573</t>
        </r>
      </text>
    </comment>
    <comment ref="K203" authorId="1" shapeId="0" xr:uid="{204EAD0B-94B6-4425-8A3B-44F6B854EBC2}">
      <text>
        <r>
          <rPr>
            <sz val="11"/>
            <color theme="1"/>
            <rFont val="Calibri"/>
            <family val="2"/>
            <scheme val="minor"/>
          </rPr>
          <t>14-08-25
REC-17717</t>
        </r>
      </text>
    </comment>
    <comment ref="L203" authorId="1" shapeId="0" xr:uid="{D432C849-109C-427C-BF96-57FEB0B01F09}">
      <text>
        <r>
          <rPr>
            <sz val="11"/>
            <color theme="1"/>
            <rFont val="Calibri"/>
            <family val="2"/>
            <scheme val="minor"/>
          </rPr>
          <t>15/09/25
REC-17879</t>
        </r>
      </text>
    </comment>
    <comment ref="M203" authorId="1" shapeId="0" xr:uid="{E37F8FCE-8167-4BC1-B1C3-A9FC2D7D3156}">
      <text>
        <r>
          <rPr>
            <sz val="11"/>
            <color theme="1"/>
            <rFont val="Calibri"/>
            <family val="2"/>
            <scheme val="minor"/>
          </rPr>
          <t>13/10/25
REC-17994</t>
        </r>
      </text>
    </comment>
    <comment ref="N203" authorId="1" shapeId="0" xr:uid="{EB39FF54-79B5-4643-8F68-EE0491ED2F18}">
      <text>
        <r>
          <rPr>
            <sz val="11"/>
            <color theme="1"/>
            <rFont val="Calibri"/>
            <family val="2"/>
            <scheme val="minor"/>
          </rPr>
          <t>14-11-25
REC-18121</t>
        </r>
      </text>
    </comment>
    <comment ref="O203" authorId="1" shapeId="0" xr:uid="{2BD23C94-1705-418D-BF56-8F1D3DF2E4F6}">
      <text>
        <r>
          <rPr>
            <sz val="11"/>
            <color theme="1"/>
            <rFont val="Calibri"/>
            <family val="2"/>
            <scheme val="minor"/>
          </rPr>
          <t>12-12-25
REC-18278</t>
        </r>
      </text>
    </comment>
    <comment ref="P203" authorId="1" shapeId="0" xr:uid="{25CD0E0F-4DC9-4B02-8424-25CD5C959648}">
      <text>
        <r>
          <rPr>
            <sz val="11"/>
            <color theme="1"/>
            <rFont val="Calibri"/>
            <family val="2"/>
            <scheme val="minor"/>
          </rPr>
          <t>14/01/26
REC-18421</t>
        </r>
      </text>
    </comment>
    <comment ref="D204" authorId="0" shapeId="0" xr:uid="{E762CA31-2129-4B48-BCCA-9F35C2374011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E204" authorId="0" shapeId="0" xr:uid="{756EA222-B36E-4E99-A05B-563F02080FC8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F204" authorId="0" shapeId="0" xr:uid="{F456FBC5-22BB-40F0-9238-E8726F61877F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G204" authorId="0" shapeId="0" xr:uid="{088ECAA1-985B-4E4C-8007-7BB6A82B7EC7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H204" authorId="0" shapeId="0" xr:uid="{64A5774C-E2F4-4FB3-942D-7FD4E89C6B80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I204" authorId="1" shapeId="0" xr:uid="{19428730-017A-46E4-8EAB-FDD96FFB34E5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J204" authorId="1" shapeId="0" xr:uid="{117FD6C9-A9D7-4004-B22F-73CF542D4205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K204" authorId="1" shapeId="0" xr:uid="{C747FDE2-84B2-4749-B032-8EEFE2A23064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L204" authorId="1" shapeId="0" xr:uid="{BC3161B9-1A59-4E19-A2BB-48905BA74DA4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M204" authorId="1" shapeId="0" xr:uid="{6EB8FB30-825F-46D6-82B9-55555DE8ED1B}">
      <text>
        <r>
          <rPr>
            <sz val="11"/>
            <color theme="1"/>
            <rFont val="Calibri"/>
            <family val="2"/>
            <scheme val="minor"/>
          </rPr>
          <t>15-09-25
REC-17880</t>
        </r>
      </text>
    </comment>
    <comment ref="N204" authorId="1" shapeId="0" xr:uid="{7AA4E75A-E0B9-4652-BBC9-724C5B205268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O204" authorId="1" shapeId="0" xr:uid="{E3B2983F-FD27-49DA-8889-11B6B1E48428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P204" authorId="1" shapeId="0" xr:uid="{91273D8D-1F7E-46B1-BD1E-E44743742234}">
      <text>
        <r>
          <rPr>
            <sz val="11"/>
            <color theme="1"/>
            <rFont val="Calibri"/>
            <family val="2"/>
            <scheme val="minor"/>
          </rPr>
          <t>07-01-26
REC-18404</t>
        </r>
      </text>
    </comment>
    <comment ref="E205" authorId="0" shapeId="0" xr:uid="{1BB74F51-42DE-4440-A9F5-0ED2A001D9D4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F205" authorId="0" shapeId="0" xr:uid="{105D7CBD-B178-418A-B359-295B428D6B2A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G205" authorId="0" shapeId="0" xr:uid="{A01F7895-AE04-4101-A334-ECAD1140CD8A}">
      <text>
        <r>
          <rPr>
            <b/>
            <sz val="9"/>
            <color indexed="81"/>
            <rFont val="Tahoma"/>
            <charset val="1"/>
          </rPr>
          <t>17-ABR-2025
REC-17159</t>
        </r>
      </text>
    </comment>
    <comment ref="H205" authorId="0" shapeId="0" xr:uid="{2A155586-6FE5-4024-9E7A-DFF78B1150E0}">
      <text>
        <r>
          <rPr>
            <b/>
            <sz val="9"/>
            <color indexed="81"/>
            <rFont val="Tahoma"/>
            <family val="2"/>
          </rPr>
          <t>14-MAY-2025
REC-17299</t>
        </r>
      </text>
    </comment>
    <comment ref="I205" authorId="1" shapeId="0" xr:uid="{731EEBF4-994E-47D4-8010-A3389AE19140}">
      <text>
        <r>
          <rPr>
            <sz val="11"/>
            <color theme="1"/>
            <rFont val="Calibri"/>
            <family val="2"/>
            <scheme val="minor"/>
          </rPr>
          <t>11/JUN/25
REC-17422</t>
        </r>
      </text>
    </comment>
    <comment ref="J205" authorId="1" shapeId="0" xr:uid="{C353EBF5-68F8-440E-A90B-44365CC0C114}">
      <text>
        <r>
          <rPr>
            <sz val="11"/>
            <color theme="1"/>
            <rFont val="Calibri"/>
            <family val="2"/>
            <scheme val="minor"/>
          </rPr>
          <t>15/JUL/25
REC-17575</t>
        </r>
      </text>
    </comment>
    <comment ref="K205" authorId="1" shapeId="0" xr:uid="{E01F62CC-7683-4F13-94BF-520CA0804A82}">
      <text>
        <r>
          <rPr>
            <sz val="11"/>
            <color theme="1"/>
            <rFont val="Calibri"/>
            <family val="2"/>
            <scheme val="minor"/>
          </rPr>
          <t>16/08/25
REC-17737</t>
        </r>
      </text>
    </comment>
    <comment ref="L205" authorId="1" shapeId="0" xr:uid="{4B459D45-B200-4BE3-9A5E-FB29E87CD1D4}">
      <text>
        <r>
          <rPr>
            <sz val="11"/>
            <color theme="1"/>
            <rFont val="Calibri"/>
            <family val="2"/>
            <scheme val="minor"/>
          </rPr>
          <t>16-09-25
REC-17900</t>
        </r>
      </text>
    </comment>
    <comment ref="M205" authorId="1" shapeId="0" xr:uid="{5FBE8210-C286-4B9B-B876-72FA0FE2778F}">
      <text>
        <r>
          <rPr>
            <sz val="11"/>
            <color theme="1"/>
            <rFont val="Calibri"/>
            <family val="2"/>
            <scheme val="minor"/>
          </rPr>
          <t>16/10/25
REC-18017</t>
        </r>
      </text>
    </comment>
    <comment ref="N205" authorId="1" shapeId="0" xr:uid="{EA7457D1-1309-4EF0-A2FF-6A90324CB6C8}">
      <text>
        <r>
          <rPr>
            <sz val="11"/>
            <color theme="1"/>
            <rFont val="Calibri"/>
            <family val="2"/>
            <scheme val="minor"/>
          </rPr>
          <t>14-11-25
REC-18125</t>
        </r>
      </text>
    </comment>
    <comment ref="O205" authorId="1" shapeId="0" xr:uid="{55FC2FB9-7F17-4D84-ABB3-C3CDC0C6433F}">
      <text>
        <r>
          <rPr>
            <sz val="11"/>
            <color theme="1"/>
            <rFont val="Calibri"/>
            <family val="2"/>
            <scheme val="minor"/>
          </rPr>
          <t>15/12/25
REC-18296</t>
        </r>
      </text>
    </comment>
    <comment ref="P205" authorId="1" shapeId="0" xr:uid="{C1B1A5FB-C175-4179-9715-F8EDE72127D5}">
      <text>
        <r>
          <rPr>
            <sz val="11"/>
            <color theme="1"/>
            <rFont val="Calibri"/>
            <family val="2"/>
            <scheme val="minor"/>
          </rPr>
          <t>13/01/26
REC-18412</t>
        </r>
      </text>
    </comment>
    <comment ref="D206" authorId="0" shapeId="0" xr:uid="{229E1B64-127A-4A37-91B5-482FCB220D10}">
      <text>
        <r>
          <rPr>
            <b/>
            <sz val="9"/>
            <color indexed="81"/>
            <rFont val="Tahoma"/>
            <family val="2"/>
          </rPr>
          <t>16-feb-2025
REC-16760</t>
        </r>
      </text>
    </comment>
    <comment ref="E206" authorId="0" shapeId="0" xr:uid="{FEC46773-1511-49AF-A1D4-E19F20F87D33}">
      <text>
        <r>
          <rPr>
            <b/>
            <sz val="9"/>
            <color indexed="81"/>
            <rFont val="Tahoma"/>
            <family val="2"/>
          </rPr>
          <t>02-MAR-25
REC-16831</t>
        </r>
      </text>
    </comment>
    <comment ref="F206" authorId="0" shapeId="0" xr:uid="{202EA23A-FC41-4B78-9FF4-5CDE42DE6014}">
      <text>
        <r>
          <rPr>
            <b/>
            <sz val="9"/>
            <color indexed="81"/>
            <rFont val="Tahoma"/>
            <charset val="1"/>
          </rPr>
          <t>31-MAR-2025
REC-17054</t>
        </r>
      </text>
    </comment>
    <comment ref="G206" authorId="0" shapeId="0" xr:uid="{8DA4BB0F-E853-426E-8704-08305F5998A6}">
      <text>
        <r>
          <rPr>
            <b/>
            <sz val="9"/>
            <color indexed="81"/>
            <rFont val="Tahoma"/>
            <charset val="1"/>
          </rPr>
          <t>30-ABR-2025
REC-17213</t>
        </r>
      </text>
    </comment>
    <comment ref="H206" authorId="0" shapeId="0" xr:uid="{62050A18-A5C1-487B-9E60-CF7FA880A50E}">
      <text>
        <r>
          <rPr>
            <b/>
            <sz val="9"/>
            <color indexed="81"/>
            <rFont val="Tahoma"/>
            <family val="2"/>
          </rPr>
          <t>05-06-2025
REC-17400</t>
        </r>
      </text>
    </comment>
    <comment ref="I206" authorId="1" shapeId="0" xr:uid="{E9E42FF0-15E7-4866-9CDA-36EE86B55199}">
      <text>
        <r>
          <rPr>
            <sz val="11"/>
            <color theme="1"/>
            <rFont val="Calibri"/>
            <family val="2"/>
            <scheme val="minor"/>
          </rPr>
          <t>01-JUL-25
REC-17511</t>
        </r>
      </text>
    </comment>
    <comment ref="J206" authorId="1" shapeId="0" xr:uid="{A9AD59BA-1CFF-47D0-A0EA-B9CAE55E6068}">
      <text>
        <r>
          <rPr>
            <sz val="11"/>
            <color theme="1"/>
            <rFont val="Calibri"/>
            <family val="2"/>
            <scheme val="minor"/>
          </rPr>
          <t>01/AGO/25
REC-17640</t>
        </r>
      </text>
    </comment>
    <comment ref="K206" authorId="1" shapeId="0" xr:uid="{A6C4F956-5CD1-4479-9056-64E7C6C30E97}">
      <text>
        <r>
          <rPr>
            <sz val="11"/>
            <color theme="1"/>
            <rFont val="Calibri"/>
            <family val="2"/>
            <scheme val="minor"/>
          </rPr>
          <t>01-SEP-25
REC-17795</t>
        </r>
      </text>
    </comment>
    <comment ref="L206" authorId="1" shapeId="0" xr:uid="{2C072A21-2F24-476A-80C2-CBBBC5EDE8BA}">
      <text>
        <r>
          <rPr>
            <sz val="11"/>
            <color theme="1"/>
            <rFont val="Calibri"/>
            <family val="2"/>
            <scheme val="minor"/>
          </rPr>
          <t>04-10-25
REC-17969</t>
        </r>
      </text>
    </comment>
    <comment ref="M206" authorId="1" shapeId="0" xr:uid="{30CB32D8-8656-4C78-8D68-70A1AA1A70A5}">
      <text>
        <r>
          <rPr>
            <sz val="11"/>
            <color theme="1"/>
            <rFont val="Calibri"/>
            <family val="2"/>
            <scheme val="minor"/>
          </rPr>
          <t>02-11-25
REC-18149</t>
        </r>
      </text>
    </comment>
    <comment ref="N206" authorId="1" shapeId="0" xr:uid="{A66E3363-3BFE-4895-BD92-AAA2A72C13BD}">
      <text>
        <r>
          <rPr>
            <sz val="11"/>
            <color theme="1"/>
            <rFont val="Calibri"/>
            <family val="2"/>
            <scheme val="minor"/>
          </rPr>
          <t>29-11-25
REC-18207</t>
        </r>
      </text>
    </comment>
    <comment ref="O206" authorId="1" shapeId="0" xr:uid="{B3ED3B66-6B80-4DAC-BCCB-A51E41F81EEA}">
      <text>
        <r>
          <rPr>
            <sz val="11"/>
            <color theme="1"/>
            <rFont val="Calibri"/>
            <family val="2"/>
            <scheme val="minor"/>
          </rPr>
          <t>01-01-26
REC-18373</t>
        </r>
      </text>
    </comment>
    <comment ref="D207" authorId="0" shapeId="0" xr:uid="{56C45AFA-133C-45F1-B295-7808B320D056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E207" authorId="0" shapeId="0" xr:uid="{5F8619A2-1A75-4DA8-AB7C-236E224F2E65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F207" authorId="0" shapeId="0" xr:uid="{F8270795-F58D-4951-911D-26E4CE52954F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G207" authorId="0" shapeId="0" xr:uid="{428BD24A-9CCA-4A01-A929-836711B96509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H207" authorId="0" shapeId="0" xr:uid="{342019DC-0738-4436-A04A-732B92B55EB7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I207" authorId="0" shapeId="0" xr:uid="{4682794C-3179-41B7-8C3C-19CA60FDF368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J207" authorId="1" shapeId="0" xr:uid="{7EFB83A8-B1AB-4323-96E3-CC214476E631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K207" authorId="1" shapeId="0" xr:uid="{EAD76CBC-CD15-46FA-8757-F96CD3CC6FC0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L207" authorId="1" shapeId="0" xr:uid="{ECDD920A-8F67-4811-A37C-E8AFE7FD3EAB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M207" authorId="1" shapeId="0" xr:uid="{EC6FBF0E-E02C-43C3-85C1-1E0A6D5C2BCD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N207" authorId="1" shapeId="0" xr:uid="{A6322B35-2D4F-4F0A-AA30-8B3D786F61F4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O207" authorId="1" shapeId="0" xr:uid="{172E32C0-C838-4BA7-B225-1275B5563AA3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D208" authorId="0" shapeId="0" xr:uid="{507E2901-2EEE-45FA-8160-5B557DF7276C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E208" authorId="0" shapeId="0" xr:uid="{8C18914C-6DBD-40DD-8CDD-804D422AC214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F208" authorId="0" shapeId="0" xr:uid="{F42AAA79-FBBF-45E6-9F40-A999C18B7395}">
      <text>
        <r>
          <rPr>
            <b/>
            <sz val="9"/>
            <color indexed="81"/>
            <rFont val="Tahoma"/>
            <charset val="1"/>
          </rPr>
          <t>28-MAR-2025
REC-17030</t>
        </r>
      </text>
    </comment>
    <comment ref="G208" authorId="0" shapeId="0" xr:uid="{4171114F-32B8-442E-A74F-9B95592130E4}">
      <text>
        <r>
          <rPr>
            <b/>
            <sz val="9"/>
            <color indexed="81"/>
            <rFont val="Tahoma"/>
            <charset val="1"/>
          </rPr>
          <t>28-ABR-2025
REC-17194</t>
        </r>
      </text>
    </comment>
    <comment ref="H208" authorId="0" shapeId="0" xr:uid="{75080F4D-230D-424F-9DE1-0BD193AD875E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I208" authorId="0" shapeId="0" xr:uid="{55515222-444A-4B8B-BCD5-EEE1D4C207F5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J208" authorId="1" shapeId="0" xr:uid="{5499EBF0-9493-4437-BBCE-AA94D57CFAED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K208" authorId="1" shapeId="0" xr:uid="{FCC7B85F-8645-480C-83E1-3C448CD9F14E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L208" authorId="1" shapeId="0" xr:uid="{C8DE0EEC-4226-4239-91D4-154553179E46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M208" authorId="1" shapeId="0" xr:uid="{2DE577B2-6E15-4DE8-A83B-53E95A825044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N208" authorId="1" shapeId="0" xr:uid="{605ADFBE-3492-402D-9E7D-B7B3B3532C38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O208" authorId="1" shapeId="0" xr:uid="{42E78574-ED82-4C0A-8083-2AB6649E6A8C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D209" authorId="0" shapeId="0" xr:uid="{CC0467D8-AA0A-4C19-B59A-21ABAF02FB78}">
      <text>
        <r>
          <rPr>
            <b/>
            <sz val="9"/>
            <color indexed="81"/>
            <rFont val="Tahoma"/>
            <family val="2"/>
          </rPr>
          <t>08-feb-25
REC-16730</t>
        </r>
      </text>
    </comment>
    <comment ref="E209" authorId="0" shapeId="0" xr:uid="{28A81642-79FB-45FF-A76F-426E6F8D782E}">
      <text>
        <r>
          <rPr>
            <b/>
            <sz val="9"/>
            <color indexed="81"/>
            <rFont val="Tahoma"/>
            <family val="2"/>
          </rPr>
          <t>16-feb-25
REC-16757</t>
        </r>
      </text>
    </comment>
    <comment ref="F209" authorId="0" shapeId="0" xr:uid="{347C19F3-FC66-4EE6-AB8D-D61B5C3AD03B}">
      <text>
        <r>
          <rPr>
            <b/>
            <sz val="9"/>
            <color indexed="81"/>
            <rFont val="Tahoma"/>
            <charset val="1"/>
          </rPr>
          <t>14-MAR-2025
REC-16928</t>
        </r>
      </text>
    </comment>
    <comment ref="G209" authorId="0" shapeId="0" xr:uid="{D12C7BF3-5B4F-49F4-9B90-535B92EA3AB6}">
      <text>
        <r>
          <rPr>
            <b/>
            <sz val="9"/>
            <color indexed="81"/>
            <rFont val="Tahoma"/>
            <charset val="1"/>
          </rPr>
          <t>15-ABR-2025
REC-17135</t>
        </r>
      </text>
    </comment>
    <comment ref="H209" authorId="0" shapeId="0" xr:uid="{85726D2B-A254-48AF-9244-F293503CD059}">
      <text>
        <r>
          <rPr>
            <b/>
            <sz val="9"/>
            <color indexed="81"/>
            <rFont val="Tahoma"/>
            <charset val="1"/>
          </rPr>
          <t>05-MAY-2025
REC-17256</t>
        </r>
      </text>
    </comment>
    <comment ref="I209" authorId="0" shapeId="0" xr:uid="{F03F091A-3E5B-4D6A-9C04-379D5D7F239D}">
      <text>
        <r>
          <rPr>
            <sz val="11"/>
            <color theme="1"/>
            <rFont val="Calibri"/>
            <family val="2"/>
            <scheme val="minor"/>
          </rPr>
          <t>12-JUN-2025
REC-17424</t>
        </r>
      </text>
    </comment>
    <comment ref="J209" authorId="1" shapeId="0" xr:uid="{B81A6968-BD31-4E42-A6A6-3A0763049654}">
      <text>
        <r>
          <rPr>
            <sz val="11"/>
            <color theme="1"/>
            <rFont val="Calibri"/>
            <family val="2"/>
            <scheme val="minor"/>
          </rPr>
          <t>06-JUL-25
REC-17539</t>
        </r>
      </text>
    </comment>
    <comment ref="K209" authorId="1" shapeId="0" xr:uid="{FCAAB310-0269-481A-A957-434436880DE3}">
      <text>
        <r>
          <rPr>
            <sz val="11"/>
            <color theme="1"/>
            <rFont val="Calibri"/>
            <family val="2"/>
            <scheme val="minor"/>
          </rPr>
          <t>30/JUL/25
REC-17625</t>
        </r>
      </text>
    </comment>
    <comment ref="L209" authorId="1" shapeId="0" xr:uid="{A09AFBC9-5659-4D52-A785-EA983E281E55}">
      <text>
        <r>
          <rPr>
            <sz val="11"/>
            <color theme="1"/>
            <rFont val="Calibri"/>
            <family val="2"/>
            <scheme val="minor"/>
          </rPr>
          <t>01-09-25
REC-17849</t>
        </r>
      </text>
    </comment>
    <comment ref="M209" authorId="1" shapeId="0" xr:uid="{2697A529-33A2-4A8F-9CA2-FC483931910B}">
      <text>
        <r>
          <rPr>
            <sz val="11"/>
            <color theme="1"/>
            <rFont val="Calibri"/>
            <family val="2"/>
            <scheme val="minor"/>
          </rPr>
          <t>30/09/2025
REC-17936</t>
        </r>
      </text>
    </comment>
    <comment ref="N209" authorId="1" shapeId="0" xr:uid="{6A41F419-1BDD-4569-987D-8C84C2D035FA}">
      <text>
        <r>
          <rPr>
            <sz val="11"/>
            <color theme="1"/>
            <rFont val="Calibri"/>
            <family val="2"/>
            <scheme val="minor"/>
          </rPr>
          <t>10-11-25
REC-18100</t>
        </r>
      </text>
    </comment>
    <comment ref="O209" authorId="1" shapeId="0" xr:uid="{4B6B8704-4C95-4568-9915-9EA7F68152DC}">
      <text>
        <r>
          <rPr>
            <sz val="11"/>
            <color theme="1"/>
            <rFont val="Calibri"/>
            <family val="2"/>
            <scheme val="minor"/>
          </rPr>
          <t>12-12-25
REC-18273</t>
        </r>
      </text>
    </comment>
    <comment ref="P209" authorId="1" shapeId="0" xr:uid="{BE520651-24F2-47A1-AE8D-09128DC2F3E8}">
      <text>
        <r>
          <rPr>
            <sz val="11"/>
            <color theme="1"/>
            <rFont val="Calibri"/>
            <family val="2"/>
            <scheme val="minor"/>
          </rPr>
          <t>19/01/26
REC-18456</t>
        </r>
      </text>
    </comment>
    <comment ref="E210" authorId="0" shapeId="0" xr:uid="{2DD74D87-461E-438B-B686-3A1171216B92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F210" authorId="0" shapeId="0" xr:uid="{37EA88B3-A1E0-46E2-B06A-59AEF1E38FF1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G210" authorId="0" shapeId="0" xr:uid="{24B9B127-4073-4C4F-86F4-B6AB414355DA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H210" authorId="0" shapeId="0" xr:uid="{3C9194FF-924D-4FB8-ACF2-A609B5976606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I210" authorId="1" shapeId="0" xr:uid="{D2DA0D17-29C6-4167-92D7-CF496AFD4EF3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J210" authorId="1" shapeId="0" xr:uid="{2F172F22-DB3E-495D-8CA2-D23234C4FA1F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K210" authorId="1" shapeId="0" xr:uid="{23297BC0-53E6-4136-9BBF-C7371AB31DC8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L210" authorId="1" shapeId="0" xr:uid="{6AF28F03-3E1F-4428-8EC0-64168FB6AF36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M210" authorId="1" shapeId="0" xr:uid="{E0D1303D-88B5-4440-888A-7954E9FED4B8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N210" authorId="1" shapeId="0" xr:uid="{1DC6FE03-E872-4787-A452-719872D01A95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D211" authorId="1" shapeId="0" xr:uid="{5F161F94-1215-4A53-A2A7-B2FEE2ADBB6E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E211" authorId="1" shapeId="0" xr:uid="{E1F0634C-510B-4678-B0B4-DCD51CF05BE4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F211" authorId="1" shapeId="0" xr:uid="{63C4B139-6C8A-4C7B-981F-D06AAFB4169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G211" authorId="1" shapeId="0" xr:uid="{E1F09CBE-DC56-4225-8665-7F1C9624E39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H211" authorId="1" shapeId="0" xr:uid="{B9E09CF9-8519-4114-9859-9D6A66F541F9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I211" authorId="1" shapeId="0" xr:uid="{ECD1BA79-2FB8-46B1-B832-5147E1BC9093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J211" authorId="1" shapeId="0" xr:uid="{D54C9423-737C-4D04-850D-D4EB38DDC32C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K211" authorId="1" shapeId="0" xr:uid="{C1E1D790-3880-436B-A47E-44B5DBAAD136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L211" authorId="1" shapeId="0" xr:uid="{71DE16B9-4F10-4F86-9E7B-85690E5EFDC9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M211" authorId="1" shapeId="0" xr:uid="{6D2E53B7-06E5-4DA1-B2AA-C8B9C606F057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N211" authorId="1" shapeId="0" xr:uid="{91569906-628D-4E4F-AF83-049549039AD3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O211" authorId="1" shapeId="0" xr:uid="{C6203954-D3A1-4AEE-ACC2-764F1A1B5058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D212" authorId="0" shapeId="0" xr:uid="{7E46F7AB-5FB2-4961-A6A1-C44EBA4182DF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E212" authorId="0" shapeId="0" xr:uid="{C427A686-F389-4B0E-80A4-BEB6AB72632E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F212" authorId="0" shapeId="0" xr:uid="{E8599938-B05D-49C1-87BB-0A2A95DE0328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G212" authorId="0" shapeId="0" xr:uid="{0FA6B3A7-F6C5-4811-99FC-772CA4EDBA3E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H212" authorId="1" shapeId="0" xr:uid="{01EA353D-4903-4FDF-ABF7-1093EE1DFF5A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I212" authorId="1" shapeId="0" xr:uid="{55961315-B297-448E-BCA0-62D742B8D878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J212" authorId="1" shapeId="0" xr:uid="{9001C4BC-2F51-4103-8423-8501476AE2FA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K212" authorId="1" shapeId="0" xr:uid="{BDFD100F-8A92-4E78-A2C3-ECA965CFF7BC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L212" authorId="1" shapeId="0" xr:uid="{9C4DED67-499C-4F79-A7ED-FAB1FC55F14E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D213" authorId="0" shapeId="0" xr:uid="{5CD05563-8EAE-4F75-9512-B417160BFCDF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E213" authorId="0" shapeId="0" xr:uid="{46CE05FF-0159-46D3-9371-A865AD0BDD59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F213" authorId="0" shapeId="0" xr:uid="{FE50C8AD-54EA-40D1-9F30-E24FA7EF2FB8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G213" authorId="0" shapeId="0" xr:uid="{3D689413-E590-4BE1-9ED4-93A55843432C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H213" authorId="1" shapeId="0" xr:uid="{75A88509-9B0E-4B41-9CE9-9E93FD57129D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I213" authorId="1" shapeId="0" xr:uid="{E9B40AD1-EF50-4DE7-B10B-E44340F6B374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J213" authorId="1" shapeId="0" xr:uid="{6629240E-E753-419A-BE01-D88E0C11F1EE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K213" authorId="1" shapeId="0" xr:uid="{6FB4E8FC-8861-4B57-8308-6ACE295DEDE6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L213" authorId="1" shapeId="0" xr:uid="{E3992716-2B79-46A7-AD71-6BE8820BE3A0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M213" authorId="1" shapeId="0" xr:uid="{F41B4AE4-D9A0-409A-A64E-1F1418596332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N213" authorId="1" shapeId="0" xr:uid="{53AD68C5-7D46-4CC2-A16A-A45B5B0B1A6B}">
      <text>
        <r>
          <rPr>
            <sz val="11"/>
            <color theme="1"/>
            <rFont val="Calibri"/>
            <family val="2"/>
            <scheme val="minor"/>
          </rPr>
          <t>04-01-26
REC-18388</t>
        </r>
      </text>
    </comment>
    <comment ref="O213" authorId="1" shapeId="0" xr:uid="{6CB75BBD-104D-46C2-BCD1-3259F8EED1F9}">
      <text>
        <r>
          <rPr>
            <sz val="11"/>
            <color theme="1"/>
            <rFont val="Calibri"/>
            <family val="2"/>
            <scheme val="minor"/>
          </rPr>
          <t>04-01-26
REC-18388</t>
        </r>
      </text>
    </comment>
    <comment ref="D214" authorId="0" shapeId="0" xr:uid="{4F850276-D274-492A-98BD-3E9CDBD1F056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E214" authorId="0" shapeId="0" xr:uid="{E90DFE26-30C1-4EEF-903E-AFDEDB46EB39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F214" authorId="0" shapeId="0" xr:uid="{F08EFE75-BB7E-483E-BA4E-AEE56EB36AD9}">
      <text>
        <r>
          <rPr>
            <b/>
            <sz val="9"/>
            <color indexed="81"/>
            <rFont val="Tahoma"/>
            <charset val="1"/>
          </rPr>
          <t>16-MAR-2025
REC-16963</t>
        </r>
      </text>
    </comment>
    <comment ref="G214" authorId="0" shapeId="0" xr:uid="{73B94277-2663-4C3A-B284-7CA1DAC33B07}">
      <text>
        <r>
          <rPr>
            <b/>
            <sz val="9"/>
            <color indexed="81"/>
            <rFont val="Tahoma"/>
            <charset val="1"/>
          </rPr>
          <t>15-ABR-2025
REC-17140</t>
        </r>
      </text>
    </comment>
    <comment ref="H214" authorId="0" shapeId="0" xr:uid="{78160852-1B14-4C55-AB96-FE0F8DF6C19E}">
      <text>
        <r>
          <rPr>
            <b/>
            <sz val="9"/>
            <color indexed="81"/>
            <rFont val="Tahoma"/>
            <family val="2"/>
          </rPr>
          <t>19-MAY-2025
REC-17327</t>
        </r>
      </text>
    </comment>
    <comment ref="I214" authorId="1" shapeId="0" xr:uid="{FC7A5723-F9AB-4698-81D7-AC4942B0A6EF}">
      <text>
        <r>
          <rPr>
            <sz val="11"/>
            <color theme="1"/>
            <rFont val="Calibri"/>
            <family val="2"/>
            <scheme val="minor"/>
          </rPr>
          <t>14-JUN-25
REC-17441</t>
        </r>
      </text>
    </comment>
    <comment ref="J214" authorId="1" shapeId="0" xr:uid="{8C117C27-B1B1-45EA-B367-3944A4AC59AE}">
      <text>
        <r>
          <rPr>
            <sz val="11"/>
            <color theme="1"/>
            <rFont val="Calibri"/>
            <family val="2"/>
            <scheme val="minor"/>
          </rPr>
          <t>15/JUL/25
REC-17577</t>
        </r>
      </text>
    </comment>
    <comment ref="K214" authorId="1" shapeId="0" xr:uid="{4653ECCB-9A1D-43BD-91F8-3E45DA01CCDD}">
      <text>
        <r>
          <rPr>
            <sz val="11"/>
            <color theme="1"/>
            <rFont val="Calibri"/>
            <family val="2"/>
            <scheme val="minor"/>
          </rPr>
          <t>14-08-25
REC-17718</t>
        </r>
      </text>
    </comment>
    <comment ref="L214" authorId="1" shapeId="0" xr:uid="{9711C39D-FBFE-4D82-AC44-578BD5435968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M214" authorId="1" shapeId="0" xr:uid="{ED0C4F81-C7B8-4C98-B72F-21A2759C8F4E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N214" authorId="1" shapeId="0" xr:uid="{77EAC2F9-4EDE-497F-B124-522BEA4614E1}">
      <text>
        <r>
          <rPr>
            <sz val="11"/>
            <color theme="1"/>
            <rFont val="Calibri"/>
            <family val="2"/>
            <scheme val="minor"/>
          </rPr>
          <t>15/10/25
REC-18005</t>
        </r>
      </text>
    </comment>
    <comment ref="O214" authorId="1" shapeId="0" xr:uid="{E1F6398E-AB2F-4C2F-9539-3AAE91561F45}">
      <text>
        <r>
          <rPr>
            <sz val="11"/>
            <color theme="1"/>
            <rFont val="Calibri"/>
            <family val="2"/>
            <scheme val="minor"/>
          </rPr>
          <t>29/11/25
REC-18214</t>
        </r>
      </text>
    </comment>
    <comment ref="P214" authorId="1" shapeId="0" xr:uid="{601E96F6-A433-4AE5-B5B9-9AA87B6ADA06}">
      <text>
        <r>
          <rPr>
            <sz val="11"/>
            <color theme="1"/>
            <rFont val="Calibri"/>
            <family val="2"/>
            <scheme val="minor"/>
          </rPr>
          <t>16/01/26
REC-18442</t>
        </r>
      </text>
    </comment>
    <comment ref="D216" authorId="0" shapeId="0" xr:uid="{8CC34A0E-D7FF-4530-9ADD-3B2E3A19B68C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E216" authorId="0" shapeId="0" xr:uid="{0B0A8DAF-CDA1-42F7-8137-E67485048B6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F216" authorId="0" shapeId="0" xr:uid="{765E31E8-3066-4F77-A57D-806B7E46D09C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G216" authorId="0" shapeId="0" xr:uid="{1B9D8CE4-BF9A-4268-BC00-0A088B648400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H216" authorId="0" shapeId="0" xr:uid="{643A878E-D86F-451B-9704-5D759F43F94D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I216" authorId="0" shapeId="0" xr:uid="{305756A9-8855-4DFE-A2CA-B223C8689E1C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J216" authorId="1" shapeId="0" xr:uid="{5F323F02-EDD9-42C2-ABFE-AD328F87264B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K216" authorId="1" shapeId="0" xr:uid="{0313164C-F830-475D-82C6-32AC80C8868C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L216" authorId="1" shapeId="0" xr:uid="{594D7CD7-D465-4A51-BE24-FF9D0C8CC50E}">
      <text>
        <r>
          <rPr>
            <sz val="11"/>
            <color theme="1"/>
            <rFont val="Calibri"/>
            <family val="2"/>
            <scheme val="minor"/>
          </rPr>
          <t>09-09-25
REC-17844</t>
        </r>
      </text>
    </comment>
    <comment ref="M216" authorId="1" shapeId="0" xr:uid="{E5D918CC-2953-4D5E-940D-5C6381AD2232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N216" authorId="1" shapeId="0" xr:uid="{7BA2A9E4-B787-4738-BA32-7E1D0CFDF346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O216" authorId="1" shapeId="0" xr:uid="{FBA4C4DD-C40A-4402-A5D8-14E1E4824716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D217" authorId="0" shapeId="0" xr:uid="{F5A77874-1773-46D3-A609-80340687AB42}">
      <text>
        <r>
          <rPr>
            <b/>
            <sz val="9"/>
            <color indexed="81"/>
            <rFont val="Tahoma"/>
            <charset val="1"/>
          </rPr>
          <t>21-MAR-2025
REC-17003</t>
        </r>
      </text>
    </comment>
    <comment ref="E217" authorId="0" shapeId="0" xr:uid="{29A075B0-3E89-4EEA-AF23-157BFE1906A5}">
      <text>
        <r>
          <rPr>
            <b/>
            <sz val="9"/>
            <color indexed="81"/>
            <rFont val="Tahoma"/>
            <charset val="1"/>
          </rPr>
          <t>20-abr-2025
REC-17178</t>
        </r>
      </text>
    </comment>
    <comment ref="F217" authorId="0" shapeId="0" xr:uid="{ED5EBA87-2C86-4E4A-B385-9498C7175A30}">
      <text>
        <r>
          <rPr>
            <b/>
            <sz val="9"/>
            <color indexed="81"/>
            <rFont val="Tahoma"/>
            <family val="2"/>
          </rPr>
          <t>27-MAY-2025
REC-17349</t>
        </r>
      </text>
    </comment>
    <comment ref="G217" authorId="1" shapeId="0" xr:uid="{BBF33F8F-EB61-44D9-9B5E-9935C1D9EBC8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H217" authorId="1" shapeId="0" xr:uid="{10F55127-49D1-4186-9AD0-08DD92800638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I217" authorId="1" shapeId="0" xr:uid="{D9F4843D-9C39-44D1-8FF1-038FE344B351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J217" authorId="1" shapeId="0" xr:uid="{45B96926-F16C-4B6F-B634-67CCA3BAA66A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K217" authorId="1" shapeId="0" xr:uid="{64B84289-A56D-4ED6-9099-0582EAD2DBB2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L217" authorId="1" shapeId="0" xr:uid="{FD51D6AC-0A94-4A2C-9ED1-B545EECD12FB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M217" authorId="1" shapeId="0" xr:uid="{712666DB-2FF2-4C39-BD9C-781F894C78A5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N217" authorId="1" shapeId="0" xr:uid="{1D5B0818-2EB9-4326-A85C-FA525BB08FF6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P217" authorId="1" shapeId="0" xr:uid="{60A8578F-0387-433A-995B-5934ADC753D0}">
      <text>
        <r>
          <rPr>
            <sz val="11"/>
            <color theme="1"/>
            <rFont val="Calibri"/>
            <family val="2"/>
            <scheme val="minor"/>
          </rPr>
          <t>28/01/26
REC-18490</t>
        </r>
      </text>
    </comment>
    <comment ref="Q217" authorId="1" shapeId="0" xr:uid="{6F838779-E002-455A-9FB5-655D78008CAF}">
      <text>
        <r>
          <rPr>
            <sz val="11"/>
            <color theme="1"/>
            <rFont val="Calibri"/>
            <family val="2"/>
            <scheme val="minor"/>
          </rPr>
          <t>28/01/26
REC-18490</t>
        </r>
      </text>
    </comment>
    <comment ref="D218" authorId="1" shapeId="0" xr:uid="{B424C788-2BEB-468F-8597-9C9512C7972B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E218" authorId="1" shapeId="0" xr:uid="{3E36F4A1-022B-4D6E-90F6-458A7F6E53C2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F218" authorId="1" shapeId="0" xr:uid="{BB19C507-A8D5-418D-9A02-967E2D9070DC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G218" authorId="1" shapeId="0" xr:uid="{1829976C-D42C-457B-9308-357441BB5185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H218" authorId="1" shapeId="0" xr:uid="{60A4CB07-C09B-4C55-9A06-503658635719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I218" authorId="1" shapeId="0" xr:uid="{D2C5655D-99B8-49AC-95D9-17DD4F76266E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J218" authorId="1" shapeId="0" xr:uid="{FF3E9A81-59C4-4A6A-8132-204EBEB28ED4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D221" authorId="0" shapeId="0" xr:uid="{7983010F-75A4-48F6-A732-C0745CDF9ECA}">
      <text>
        <r>
          <rPr>
            <b/>
            <sz val="9"/>
            <color indexed="81"/>
            <rFont val="Tahoma"/>
            <family val="2"/>
          </rPr>
          <t>24-FEB-25
REC-16792</t>
        </r>
      </text>
    </comment>
    <comment ref="E221" authorId="0" shapeId="0" xr:uid="{056D2446-2D1C-4EFC-A47A-A1FB69CCB7CA}">
      <text>
        <r>
          <rPr>
            <b/>
            <sz val="9"/>
            <color indexed="81"/>
            <rFont val="Tahoma"/>
            <family val="2"/>
          </rPr>
          <t>02-MAR-25
REC-16832</t>
        </r>
      </text>
    </comment>
    <comment ref="F221" authorId="0" shapeId="0" xr:uid="{1EC1C20C-CBC3-4BFE-B645-984964E87A20}">
      <text>
        <r>
          <rPr>
            <b/>
            <sz val="9"/>
            <color indexed="81"/>
            <rFont val="Tahoma"/>
            <family val="2"/>
          </rPr>
          <t>08-MAR-25
REC-16882</t>
        </r>
      </text>
    </comment>
    <comment ref="G221" authorId="0" shapeId="0" xr:uid="{8386707E-8928-41FB-9994-4D6946C91540}">
      <text>
        <r>
          <rPr>
            <b/>
            <sz val="9"/>
            <color indexed="81"/>
            <rFont val="Tahoma"/>
            <charset val="1"/>
          </rPr>
          <t>01-ABR-2025
REC-17069</t>
        </r>
      </text>
    </comment>
    <comment ref="H221" authorId="0" shapeId="0" xr:uid="{10525019-7ACD-4D9A-BEBB-993F4D2378F3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I221" authorId="0" shapeId="0" xr:uid="{BA8D497F-ADA1-44EF-9F64-7531D9E14509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J221" authorId="1" shapeId="0" xr:uid="{CC33AA9D-4E9E-4911-AF7B-E534CB56A358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K221" authorId="1" shapeId="0" xr:uid="{CD263779-7979-4B76-B0F1-936364B729A4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L221" authorId="1" shapeId="0" xr:uid="{09E1044F-1C35-4C81-ADA2-7622B6BCC365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M221" authorId="1" shapeId="0" xr:uid="{3E8B556C-FA47-4527-91D6-84AE588D141C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N221" authorId="1" shapeId="0" xr:uid="{0E27B372-01B4-4C5E-92E2-1F18EF6D0CFA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O221" authorId="1" shapeId="0" xr:uid="{50A3BBB8-3FE0-42AC-818D-12EEB10B3154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P221" authorId="1" shapeId="0" xr:uid="{816D6199-7EAB-420E-B7FD-E6B972EE72F9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Q221" authorId="1" shapeId="0" xr:uid="{BB39734B-DAAE-48A2-BDEB-4C58915809A5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R221" authorId="1" shapeId="0" xr:uid="{0A7E8672-3A01-4E91-95FC-60D733C09F89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S221" authorId="1" shapeId="0" xr:uid="{49A1AF5F-6C2F-4765-9E04-C0CFB28825A8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T221" authorId="1" shapeId="0" xr:uid="{10FB110C-9209-41CA-95CC-ACF82177A5CA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U221" authorId="1" shapeId="0" xr:uid="{A4718DB6-8F66-4904-8280-494A35DB00CB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V221" authorId="1" shapeId="0" xr:uid="{2D6E20E3-7847-4429-8A80-A695DEF53895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W221" authorId="1" shapeId="0" xr:uid="{107CD978-BFD1-42FB-8DF6-71A4B9F87AD7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X221" authorId="1" shapeId="0" xr:uid="{F96A342D-C8A3-4C57-BCDE-CB46D943A33B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Y221" authorId="1" shapeId="0" xr:uid="{056A8896-E678-4F76-BA59-58699EF5E7AD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Z221" authorId="1" shapeId="0" xr:uid="{3BAC4B59-DAAC-4792-9A4E-E98FCFD65737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AA221" authorId="1" shapeId="0" xr:uid="{9F751E85-0C7A-484D-B56E-A680FC92DE9A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D222" authorId="0" shapeId="0" xr:uid="{1B50CC0D-4933-4623-8FD9-3DB22056141B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E222" authorId="0" shapeId="0" xr:uid="{91640075-C009-489B-A666-05DE04137937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F222" authorId="0" shapeId="0" xr:uid="{B8A63BAD-054C-426D-A70C-55C483C37700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G222" authorId="0" shapeId="0" xr:uid="{92A94A96-9D10-436A-9FCE-CBD6F9BC1F56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H222" authorId="1" shapeId="0" xr:uid="{902C02DE-A15E-42F4-8F50-1B6D84F7E16C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I222" authorId="1" shapeId="0" xr:uid="{97A539C7-00A5-430F-AB4F-C477C16C918D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J222" authorId="1" shapeId="0" xr:uid="{3A0EB66A-336A-48D6-9850-6B728876144C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K222" authorId="1" shapeId="0" xr:uid="{DECEA7FC-ED2F-4F9B-8DFE-A0256287F36C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L222" authorId="1" shapeId="0" xr:uid="{1717A19D-06CA-4E8F-87FE-4EF2C09889CC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M222" authorId="1" shapeId="0" xr:uid="{CDB11B08-AF30-4B26-8D77-7C5CEB0FDCDC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N222" authorId="1" shapeId="0" xr:uid="{CFE5D1A5-C9D8-4445-9E4E-5DC8CFDA2B28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O222" authorId="1" shapeId="0" xr:uid="{B24378F3-D804-427B-9A28-DD1FB6C9FEA7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P222" authorId="1" shapeId="0" xr:uid="{5478A36B-A8BD-41C4-885A-458273E552F4}">
      <text>
        <r>
          <rPr>
            <sz val="11"/>
            <color theme="1"/>
            <rFont val="Calibri"/>
            <family val="2"/>
            <scheme val="minor"/>
          </rPr>
          <t xml:space="preserve">17/12/25
REC-18310
</t>
        </r>
      </text>
    </comment>
    <comment ref="Q222" authorId="1" shapeId="0" xr:uid="{1B1541BD-ECED-4B4A-8E64-4480FADEE2EE}">
      <text>
        <r>
          <rPr>
            <sz val="11"/>
            <color theme="1"/>
            <rFont val="Calibri"/>
            <family val="2"/>
            <scheme val="minor"/>
          </rPr>
          <t xml:space="preserve">17/12/25
REC-18310
</t>
        </r>
      </text>
    </comment>
    <comment ref="R222" authorId="1" shapeId="0" xr:uid="{F46AA6FB-88AE-46C3-BA02-2DFAEE849B55}">
      <text>
        <r>
          <rPr>
            <sz val="11"/>
            <color theme="1"/>
            <rFont val="Calibri"/>
            <family val="2"/>
            <scheme val="minor"/>
          </rPr>
          <t xml:space="preserve">17/12/25
REC-18310
</t>
        </r>
      </text>
    </comment>
    <comment ref="D223" authorId="0" shapeId="0" xr:uid="{4ED558A4-8C5C-4602-BBC0-6D058430F915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E223" authorId="0" shapeId="0" xr:uid="{9907AAFB-50EA-4D4E-8293-0200B9DD1CB1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F223" authorId="0" shapeId="0" xr:uid="{4D9E5046-3BA4-4CC4-B3E2-EF3804E875E4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G223" authorId="0" shapeId="0" xr:uid="{6EEC3A66-17D6-4577-98FE-F01B0F4CA6CA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H223" authorId="0" shapeId="0" xr:uid="{686BB50B-151F-4310-A038-33031A6E8DBF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I223" authorId="0" shapeId="0" xr:uid="{D9162503-DD7D-4F51-A97D-21AF749B1444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J223" authorId="1" shapeId="0" xr:uid="{93778028-BB91-4864-A4F4-BD5AD19A8387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K223" authorId="1" shapeId="0" xr:uid="{9AA708CA-00FB-4E0D-9BA5-59A54B1DD15F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L223" authorId="1" shapeId="0" xr:uid="{541B066D-74E6-42D8-91FB-FEB847D26568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M223" authorId="1" shapeId="0" xr:uid="{F6D16F4B-AC39-4D5E-B0BF-DDA0C3317644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N223" authorId="1" shapeId="0" xr:uid="{FA19FA02-241B-4F1D-A8AA-E3D6180E2B8E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O223" authorId="1" shapeId="0" xr:uid="{27BBD335-CEAF-40F2-ABA4-CCD9DE4193B6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P223" authorId="1" shapeId="0" xr:uid="{28B4037E-1204-458A-873B-659F0589C707}">
      <text>
        <r>
          <rPr>
            <sz val="11"/>
            <color theme="1"/>
            <rFont val="Calibri"/>
            <family val="2"/>
            <scheme val="minor"/>
          </rPr>
          <t>15/01/26
REC-18428</t>
        </r>
      </text>
    </comment>
    <comment ref="Q223" authorId="1" shapeId="0" xr:uid="{69EBBE5C-E25C-487A-8B8C-1B072AC30C57}">
      <text>
        <r>
          <rPr>
            <sz val="11"/>
            <color theme="1"/>
            <rFont val="Calibri"/>
            <family val="2"/>
            <scheme val="minor"/>
          </rPr>
          <t>15/01/26
REC-18428</t>
        </r>
      </text>
    </comment>
    <comment ref="R223" authorId="1" shapeId="0" xr:uid="{953155F0-4703-4612-A171-0ACC477A7446}">
      <text>
        <r>
          <rPr>
            <sz val="11"/>
            <color theme="1"/>
            <rFont val="Calibri"/>
            <family val="2"/>
            <scheme val="minor"/>
          </rPr>
          <t>15/01/26
REC-18428</t>
        </r>
      </text>
    </comment>
    <comment ref="F224" authorId="1" shapeId="0" xr:uid="{7BD886D8-7D26-4D7A-B03C-BD0DEEF175B6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G224" authorId="1" shapeId="0" xr:uid="{6A28ED76-C883-41C7-B7E9-8B851E4EEB8E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H224" authorId="1" shapeId="0" xr:uid="{5D6389B7-091B-4E5D-A9CA-1992F7CABBB5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I224" authorId="1" shapeId="0" xr:uid="{DF4D2322-2438-431F-A868-45C0D50AFEEA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J224" authorId="1" shapeId="0" xr:uid="{FEB197F4-1BCB-4988-8BAF-CDA67E32E30C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K224" authorId="1" shapeId="0" xr:uid="{A2058948-5D0B-445A-8424-D564AC340877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L224" authorId="1" shapeId="0" xr:uid="{9D0F083A-F49D-4069-AE5D-FFE2EC941115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M224" authorId="1" shapeId="0" xr:uid="{67524D16-C061-4FDA-85F4-225B1CC0705C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N224" authorId="1" shapeId="0" xr:uid="{B2EC79CA-7B1F-4F39-9ECE-6EBD64D33C59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O224" authorId="1" shapeId="0" xr:uid="{28CD7606-7182-41F8-8A89-91CAA0D8FC27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E225" authorId="0" shapeId="0" xr:uid="{6C7EA2FE-5430-430F-BDF5-045F72E0454C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F225" authorId="0" shapeId="0" xr:uid="{6D723C3D-A354-42C5-85BA-D3C628F405A1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G225" authorId="0" shapeId="0" xr:uid="{83B4BA8F-FE8B-49CC-8778-1E4BA412E4B4}">
      <text>
        <r>
          <rPr>
            <b/>
            <sz val="9"/>
            <color indexed="81"/>
            <rFont val="Tahoma"/>
            <family val="2"/>
          </rPr>
          <t>20-abr-2025
rec-17177</t>
        </r>
      </text>
    </comment>
    <comment ref="H225" authorId="0" shapeId="0" xr:uid="{05624D0F-AFA4-4BFA-BA14-F85162567B59}">
      <text>
        <r>
          <rPr>
            <b/>
            <sz val="9"/>
            <color indexed="81"/>
            <rFont val="Tahoma"/>
            <family val="2"/>
          </rPr>
          <t>06-JUN-2025
REC-17407</t>
        </r>
      </text>
    </comment>
    <comment ref="I225" authorId="1" shapeId="0" xr:uid="{F08B8DC0-BB61-4F26-BFAF-3C8C896E0369}">
      <text>
        <r>
          <rPr>
            <sz val="11"/>
            <color theme="1"/>
            <rFont val="Calibri"/>
            <family val="2"/>
            <scheme val="minor"/>
          </rPr>
          <t>07-JUL-2025
REC-17540</t>
        </r>
      </text>
    </comment>
    <comment ref="J225" authorId="1" shapeId="0" xr:uid="{83BF0749-0DEB-4C40-A433-2B1ADCC62209}">
      <text>
        <r>
          <rPr>
            <sz val="11"/>
            <color theme="1"/>
            <rFont val="Calibri"/>
            <family val="2"/>
            <scheme val="minor"/>
          </rPr>
          <t>07-AGO-25
REC-17692</t>
        </r>
      </text>
    </comment>
    <comment ref="K225" authorId="1" shapeId="0" xr:uid="{EE2BEB2E-F52E-45A3-B710-D44A7B1C5571}">
      <text>
        <r>
          <rPr>
            <sz val="11"/>
            <color theme="1"/>
            <rFont val="Calibri"/>
            <family val="2"/>
            <scheme val="minor"/>
          </rPr>
          <t>04-09-25
REC-17828</t>
        </r>
      </text>
    </comment>
    <comment ref="L225" authorId="1" shapeId="0" xr:uid="{604CEBAD-4E2B-459F-82ED-766FC128C583}">
      <text>
        <r>
          <rPr>
            <sz val="11"/>
            <color theme="1"/>
            <rFont val="Calibri"/>
            <family val="2"/>
            <scheme val="minor"/>
          </rPr>
          <t>28/09/25
REC-17929</t>
        </r>
      </text>
    </comment>
    <comment ref="M225" authorId="1" shapeId="0" xr:uid="{4899C077-DD63-4084-8614-92873108FA6D}">
      <text>
        <r>
          <rPr>
            <sz val="11"/>
            <color theme="1"/>
            <rFont val="Calibri"/>
            <family val="2"/>
            <scheme val="minor"/>
          </rPr>
          <t>02-11-25
REC-18155</t>
        </r>
      </text>
    </comment>
    <comment ref="N225" authorId="1" shapeId="0" xr:uid="{38C86300-806B-4FD7-ABBD-69C3679B8288}">
      <text>
        <r>
          <rPr>
            <sz val="11"/>
            <color theme="1"/>
            <rFont val="Calibri"/>
            <family val="2"/>
            <scheme val="minor"/>
          </rPr>
          <t>02-12-25
REC-18243</t>
        </r>
      </text>
    </comment>
    <comment ref="O225" authorId="1" shapeId="0" xr:uid="{63551701-F3F6-469F-B90A-0DA60E3D5AA2}">
      <text>
        <r>
          <rPr>
            <sz val="11"/>
            <color theme="1"/>
            <rFont val="Calibri"/>
            <family val="2"/>
            <scheme val="minor"/>
          </rPr>
          <t>28-12-25
REC-18340</t>
        </r>
      </text>
    </comment>
    <comment ref="P225" authorId="1" shapeId="0" xr:uid="{7E66BA0C-9301-4B59-918F-089DD83D662C}">
      <text>
        <r>
          <rPr>
            <sz val="11"/>
            <color theme="1"/>
            <rFont val="Calibri"/>
            <family val="2"/>
            <scheme val="minor"/>
          </rPr>
          <t>20/01/26
REC-18468</t>
        </r>
      </text>
    </comment>
    <comment ref="D227" authorId="0" shapeId="0" xr:uid="{1A37FDC4-7045-4DAF-91D9-23320FA26A69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E227" authorId="0" shapeId="0" xr:uid="{F204CEA8-221B-45A5-B1DB-09F4A93E865E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F227" authorId="0" shapeId="0" xr:uid="{D1D75BE1-6565-4E36-93E2-27EDC46BB3D2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G227" authorId="0" shapeId="0" xr:uid="{F3D699A6-200F-49F4-9ACD-4B11E7FEA651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H227" authorId="0" shapeId="0" xr:uid="{132CF27D-A499-4175-8451-DFEDFD557AB5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I227" authorId="0" shapeId="0" xr:uid="{14FBE681-5548-4446-8387-12A4D288E896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J227" authorId="1" shapeId="0" xr:uid="{40D9BC8C-47D0-4919-A6B2-B041DE21AC97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K227" authorId="1" shapeId="0" xr:uid="{9AD532B4-A230-4649-AD58-BBCECF53C3B4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L227" authorId="1" shapeId="0" xr:uid="{290235C8-965E-4EF6-A7C4-054FE117B25E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M227" authorId="1" shapeId="0" xr:uid="{2AA13C12-7316-4EBC-BE06-FAA433BA87AF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N227" authorId="1" shapeId="0" xr:uid="{4E324045-40C0-42B5-94D9-40C43B916D7C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O227" authorId="1" shapeId="0" xr:uid="{BF717376-866E-4AF0-8191-856673E384ED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D230" authorId="0" shapeId="0" xr:uid="{D191D738-4EC8-4D6A-9962-81B451AB546C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E230" authorId="0" shapeId="0" xr:uid="{55E62A27-74D3-4763-B335-FBE012013101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F230" authorId="0" shapeId="0" xr:uid="{E22B0DD8-7DC5-4B1A-B32B-DA37134E49FA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G230" authorId="0" shapeId="0" xr:uid="{3A6A3656-D23A-4402-B4B2-34D16A3D4EBE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H230" authorId="0" shapeId="0" xr:uid="{2C116D6F-E1A1-4E35-914F-A3CE7E96B9FC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I230" authorId="0" shapeId="0" xr:uid="{CABDC23D-5D14-435D-8D8D-145FD051B2D6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J230" authorId="0" shapeId="0" xr:uid="{DC77DD03-2AF2-4B41-A7C5-9B694D185509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K230" authorId="0" shapeId="0" xr:uid="{B09AB87E-DA87-4DA8-B80B-5EE366A7C210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L230" authorId="0" shapeId="0" xr:uid="{93CCC9E6-1E36-4E46-82EF-DEE49C7B7202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M230" authorId="0" shapeId="0" xr:uid="{DBFADA20-14B4-4184-9D40-3BE2BDDDD9E4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N230" authorId="0" shapeId="0" xr:uid="{12C05796-A112-44F9-936E-9F7E06919968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O230" authorId="0" shapeId="0" xr:uid="{6B8BB0EB-1620-4BE5-ADCE-211AE2AAA360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P230" authorId="1" shapeId="0" xr:uid="{90743730-87B8-4E90-B99B-44E0E3059D26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Q230" authorId="1" shapeId="0" xr:uid="{96F8D7BD-99AD-4E29-85DB-0BCE294C599C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R230" authorId="1" shapeId="0" xr:uid="{07E82A3F-BDF4-4A8D-8B8A-BF45A6B2FF7E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S230" authorId="1" shapeId="0" xr:uid="{0FAAED93-8984-4D14-9C6C-97E026B12C9E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T230" authorId="1" shapeId="0" xr:uid="{5DF41B61-BD49-4B8D-9DDB-182AD77EB508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U230" authorId="1" shapeId="0" xr:uid="{0BB3DA66-03E3-41CB-97DE-09626892376F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V230" authorId="1" shapeId="0" xr:uid="{68DBDFA2-0DB1-457C-9C62-6170F86D011F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W230" authorId="1" shapeId="0" xr:uid="{3D180F76-3336-4FF0-AD40-A45157BED951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X230" authorId="1" shapeId="0" xr:uid="{3D975938-AA8F-41E9-A7B9-7C19E74BBC23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Y230" authorId="1" shapeId="0" xr:uid="{BD5AFACE-FC56-42FC-8B2F-77610A8A19BC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Z230" authorId="1" shapeId="0" xr:uid="{CE2A2800-2A48-4675-B5D1-66ECF862B9C4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AA230" authorId="1" shapeId="0" xr:uid="{C7F64768-9802-4605-A7A9-C02EA78E7363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D231" authorId="0" shapeId="0" xr:uid="{708AB520-32A6-47C9-A37E-B2C0A46C7EBE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E231" authorId="0" shapeId="0" xr:uid="{0E03F152-A1BB-4B4A-90D5-6AC72972AE17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F231" authorId="0" shapeId="0" xr:uid="{122940D2-64AC-49C9-A7CF-9085332306A9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G231" authorId="0" shapeId="0" xr:uid="{E030C6FA-6977-41E9-ADBD-5DAD16FDE1B3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H231" authorId="0" shapeId="0" xr:uid="{2BAF4E30-A12F-47B0-9E5D-22CE02D43D64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I231" authorId="0" shapeId="0" xr:uid="{D17382E6-ED21-4FC4-9402-E27F39501A50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J231" authorId="1" shapeId="0" xr:uid="{FBC6E0BA-E62C-4036-B379-F60635D215E1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K231" authorId="1" shapeId="0" xr:uid="{20600D23-62C8-426C-9F45-A30DF4CC0D51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L231" authorId="1" shapeId="0" xr:uid="{AAE8351C-5D5F-44E1-A26D-A46DC5547EAD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M231" authorId="1" shapeId="0" xr:uid="{B426D28D-E3D6-469B-AC1A-7C9EF54F7BEA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N231" authorId="1" shapeId="0" xr:uid="{6B581505-6979-42C3-8055-F527FE7558FB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O231" authorId="1" shapeId="0" xr:uid="{57F7A0F2-D2D6-4A4A-812E-A1D6E11A31A5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D232" authorId="1" shapeId="0" xr:uid="{9ACD8541-38EA-465F-9095-246AF335282D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E232" authorId="1" shapeId="0" xr:uid="{794F269C-6081-4AC4-AF83-7F73A8358BBF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F232" authorId="1" shapeId="0" xr:uid="{0C5B49BD-A072-4F81-B07F-081E23505F8E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G232" authorId="0" shapeId="0" xr:uid="{4FA5E472-68B0-4328-A95A-CBB2A4B6C59C}">
      <text>
        <r>
          <rPr>
            <b/>
            <sz val="9"/>
            <color indexed="81"/>
            <rFont val="Tahoma"/>
            <charset val="1"/>
          </rPr>
          <t>09-ABR-2025
REC-17176</t>
        </r>
      </text>
    </comment>
    <comment ref="H232" authorId="1" shapeId="0" xr:uid="{2A46AE59-A719-43C1-AB4D-DF95819AD312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I232" authorId="1" shapeId="0" xr:uid="{518EB75A-DE00-4E64-9FE1-E892EA7D18FE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D233" authorId="0" shapeId="0" xr:uid="{88729044-1ACC-42E7-9392-954D88A7EB10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E233" authorId="0" shapeId="0" xr:uid="{3780ACCA-DEA0-4F7D-9B27-41AD6C1B7A67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F233" authorId="0" shapeId="0" xr:uid="{9B55EA7A-04C5-48EB-8F02-C614AAA26B42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G233" authorId="0" shapeId="0" xr:uid="{3EF3BCDB-2981-4276-B4D0-6ABFBDF03362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H233" authorId="0" shapeId="0" xr:uid="{51F02949-5E1E-4880-B021-6D254A9FBB8E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I233" authorId="1" shapeId="0" xr:uid="{8C0CF600-357B-40E3-BF8A-FA6D082E7820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J233" authorId="1" shapeId="0" xr:uid="{E1C31D5E-D5A8-45FE-92EA-70B2919430F4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K233" authorId="1" shapeId="0" xr:uid="{FE683969-E487-40C0-8708-BD23CCADEB84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L233" authorId="1" shapeId="0" xr:uid="{47132595-9C51-4A64-8860-1555930842EF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M233" authorId="1" shapeId="0" xr:uid="{C28966FC-A175-4640-97A1-A21284A5213B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N233" authorId="1" shapeId="0" xr:uid="{768BC4FF-F03B-4B49-B239-F5268094576D}">
      <text>
        <r>
          <rPr>
            <sz val="11"/>
            <color theme="1"/>
            <rFont val="Calibri"/>
            <family val="2"/>
            <scheme val="minor"/>
          </rPr>
          <t>01-01-2026
REC-18374</t>
        </r>
      </text>
    </comment>
    <comment ref="O233" authorId="1" shapeId="0" xr:uid="{B92F9606-F72D-463C-A0D8-402E05469447}">
      <text>
        <r>
          <rPr>
            <sz val="11"/>
            <color theme="1"/>
            <rFont val="Calibri"/>
            <family val="2"/>
            <scheme val="minor"/>
          </rPr>
          <t>01-01-2026
REC-18374</t>
        </r>
      </text>
    </comment>
    <comment ref="D234" authorId="0" shapeId="0" xr:uid="{A4DCFF36-7242-420B-8BCD-B7030EFDF5EA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E234" authorId="0" shapeId="0" xr:uid="{C99B6E8A-97B1-4F46-8191-5478DDDC371D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F234" authorId="0" shapeId="0" xr:uid="{3C5D6609-CB1C-42FE-9DBD-161D01FB7496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G234" authorId="0" shapeId="0" xr:uid="{3702BF49-B25D-4F0B-901A-3C90AAD67503}">
      <text>
        <r>
          <rPr>
            <b/>
            <sz val="9"/>
            <color indexed="81"/>
            <rFont val="Tahoma"/>
            <charset val="1"/>
          </rPr>
          <t>30-ABR-2025
REC-17206</t>
        </r>
      </text>
    </comment>
    <comment ref="H234" authorId="1" shapeId="0" xr:uid="{0680956F-F165-4CCB-BAE9-FB4F3DFCCEEC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I234" authorId="1" shapeId="0" xr:uid="{AF7CAFCC-540F-4291-9ED1-95E8FA9A5F66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J234" authorId="1" shapeId="0" xr:uid="{C9887CF8-68E0-4A61-A904-D829375F453B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K234" authorId="1" shapeId="0" xr:uid="{A1380FAC-0D02-4345-AB48-FC819888985B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L234" authorId="1" shapeId="0" xr:uid="{70799675-EB57-4B14-84A7-F670D6EEC6B1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M234" authorId="1" shapeId="0" xr:uid="{DF456AB8-A031-4F8E-A862-3AF66C7A66F9}">
      <text>
        <r>
          <rPr>
            <sz val="11"/>
            <color theme="1"/>
            <rFont val="Calibri"/>
            <family val="2"/>
            <scheme val="minor"/>
          </rPr>
          <t>23/10/25
REC-18029</t>
        </r>
      </text>
    </comment>
    <comment ref="N234" authorId="1" shapeId="0" xr:uid="{F1C4DDFE-AB72-44D2-A353-A17CFF25A121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O234" authorId="1" shapeId="0" xr:uid="{F713CC3A-9F31-4E2F-AAC7-6224932FB045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P234" authorId="1" shapeId="0" xr:uid="{110B1AAB-1AFF-47DB-B502-77C7C3AEED8A}">
      <text>
        <r>
          <rPr>
            <sz val="11"/>
            <color theme="1"/>
            <rFont val="Calibri"/>
            <family val="2"/>
            <scheme val="minor"/>
          </rPr>
          <t>14/01/26
REC-18423</t>
        </r>
      </text>
    </comment>
    <comment ref="Q234" authorId="1" shapeId="0" xr:uid="{A523AC2D-2F04-4BD8-B496-339142103FCD}">
      <text>
        <r>
          <rPr>
            <sz val="11"/>
            <color theme="1"/>
            <rFont val="Calibri"/>
            <family val="2"/>
            <scheme val="minor"/>
          </rPr>
          <t>14/01/26
REC-18423</t>
        </r>
      </text>
    </comment>
    <comment ref="E235" authorId="0" shapeId="0" xr:uid="{A991F557-6447-4095-A1A8-3AFFDDFB4410}">
      <text>
        <r>
          <rPr>
            <b/>
            <sz val="9"/>
            <color indexed="81"/>
            <rFont val="Tahoma"/>
            <family val="2"/>
          </rPr>
          <t>25-MAY-2025
REC-17344</t>
        </r>
      </text>
    </comment>
    <comment ref="F235" authorId="1" shapeId="0" xr:uid="{972EA077-213B-4DEA-8B8D-7B90EB3BE8F4}">
      <text>
        <r>
          <rPr>
            <sz val="11"/>
            <color theme="1"/>
            <rFont val="Calibri"/>
            <family val="2"/>
            <scheme val="minor"/>
          </rPr>
          <t>20-JUL-25
REC-17599</t>
        </r>
      </text>
    </comment>
    <comment ref="G235" authorId="1" shapeId="0" xr:uid="{222FEDA6-BFFD-497B-9C39-D8C63982367B}">
      <text>
        <r>
          <rPr>
            <sz val="11"/>
            <color theme="1"/>
            <rFont val="Calibri"/>
            <family val="2"/>
            <scheme val="minor"/>
          </rPr>
          <t>07-09-25
REC-17837</t>
        </r>
      </text>
    </comment>
    <comment ref="H235" authorId="1" shapeId="0" xr:uid="{779EFDE8-DD18-4CEF-9039-8369BE53BB60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I235" authorId="1" shapeId="0" xr:uid="{257CE90A-CB14-46EE-A6FC-C8D7EAB6EBBF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J235" authorId="1" shapeId="0" xr:uid="{F0212810-CD59-4F99-B5D7-B9F0320E6BA9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K235" authorId="1" shapeId="0" xr:uid="{7AB20862-D1FD-4284-9F94-8FB714D2AB3F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L235" authorId="1" shapeId="0" xr:uid="{26684127-F7B4-407E-AB18-AC0A22F64FAF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M235" authorId="1" shapeId="0" xr:uid="{4C9D89B8-1905-4FB6-BE46-370C638673CA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N235" authorId="1" shapeId="0" xr:uid="{BA4B3D21-CC9F-482E-8850-650155D1BAA0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O235" authorId="1" shapeId="0" xr:uid="{4EC62F71-1313-409E-8658-E91DEF733A38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E238" authorId="0" shapeId="0" xr:uid="{688D82BD-D3D9-4B6A-A2D6-0B2A84F0139B}">
      <text>
        <r>
          <rPr>
            <b/>
            <sz val="9"/>
            <color indexed="81"/>
            <rFont val="Tahoma"/>
            <family val="2"/>
          </rPr>
          <t>06-MAR-2025
REC-16858</t>
        </r>
      </text>
    </comment>
    <comment ref="F238" authorId="1" shapeId="0" xr:uid="{32FF53D7-BF80-4478-B198-DCDF8F494CA1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G238" authorId="1" shapeId="0" xr:uid="{0F125BA4-B861-4DDB-B1FC-3CE95CB4C9C6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D240" authorId="0" shapeId="0" xr:uid="{2DF69EBC-3535-4571-B38F-C327744FA088}">
      <text>
        <r>
          <rPr>
            <b/>
            <sz val="9"/>
            <color indexed="81"/>
            <rFont val="Tahoma"/>
            <family val="2"/>
          </rPr>
          <t>25-FEB-25
REC-16799</t>
        </r>
      </text>
    </comment>
    <comment ref="E240" authorId="0" shapeId="0" xr:uid="{C0D4FE5A-C6F7-497B-BDE4-444ED9F4F3F6}">
      <text>
        <r>
          <rPr>
            <b/>
            <sz val="9"/>
            <color indexed="81"/>
            <rFont val="Tahoma"/>
            <charset val="1"/>
          </rPr>
          <t>28-MAR-2025
REC-17028</t>
        </r>
      </text>
    </comment>
    <comment ref="F240" authorId="0" shapeId="0" xr:uid="{0EBDFC21-9820-46FF-A416-C85D2625C709}">
      <text>
        <r>
          <rPr>
            <b/>
            <sz val="9"/>
            <color indexed="81"/>
            <rFont val="Tahoma"/>
            <charset val="1"/>
          </rPr>
          <t>14-ABR-2025
REC-17132</t>
        </r>
      </text>
    </comment>
    <comment ref="G240" authorId="0" shapeId="0" xr:uid="{75362D1A-DEDC-4D80-8CE7-2CBDEC661B4E}">
      <text>
        <r>
          <rPr>
            <b/>
            <sz val="9"/>
            <color indexed="81"/>
            <rFont val="Tahoma"/>
            <charset val="1"/>
          </rPr>
          <t>29-ABR-2025
REC-17201</t>
        </r>
      </text>
    </comment>
    <comment ref="H240" authorId="0" shapeId="0" xr:uid="{0A477B9F-02F4-4D54-8E82-A8959872DEEB}">
      <text>
        <r>
          <rPr>
            <b/>
            <sz val="9"/>
            <color indexed="81"/>
            <rFont val="Tahoma"/>
            <family val="2"/>
          </rPr>
          <t>27-MAY-2025
REC-17347</t>
        </r>
      </text>
    </comment>
    <comment ref="I240" authorId="1" shapeId="0" xr:uid="{42E8684D-A9D0-4F89-B5C7-CC0A5C69770C}">
      <text>
        <r>
          <rPr>
            <sz val="11"/>
            <color theme="1"/>
            <rFont val="Calibri"/>
            <family val="2"/>
            <scheme val="minor"/>
          </rPr>
          <t>27-JUN-25
REC-17477</t>
        </r>
      </text>
    </comment>
    <comment ref="J240" authorId="1" shapeId="0" xr:uid="{4D4DB1B8-6B82-496F-9F44-298CF817F4B5}">
      <text>
        <r>
          <rPr>
            <sz val="11"/>
            <color theme="1"/>
            <rFont val="Calibri"/>
            <family val="2"/>
            <scheme val="minor"/>
          </rPr>
          <t>28/JUL/25
REC-17613</t>
        </r>
      </text>
    </comment>
    <comment ref="K240" authorId="1" shapeId="0" xr:uid="{8E547139-0200-47B7-98AB-8BC805A76036}">
      <text>
        <r>
          <rPr>
            <sz val="11"/>
            <color theme="1"/>
            <rFont val="Calibri"/>
            <family val="2"/>
            <scheme val="minor"/>
          </rPr>
          <t>14-AGO-25
REC-17711</t>
        </r>
      </text>
    </comment>
    <comment ref="L240" authorId="1" shapeId="0" xr:uid="{17BE27C2-B02B-479A-AA94-5000E6AD09F1}">
      <text>
        <r>
          <rPr>
            <sz val="11"/>
            <color theme="1"/>
            <rFont val="Calibri"/>
            <family val="2"/>
            <scheme val="minor"/>
          </rPr>
          <t>15/09/25
REC-17877</t>
        </r>
      </text>
    </comment>
    <comment ref="M240" authorId="1" shapeId="0" xr:uid="{5676ECFE-F497-4996-B227-BADC8BF85ED8}">
      <text>
        <r>
          <rPr>
            <sz val="11"/>
            <color theme="1"/>
            <rFont val="Calibri"/>
            <family val="2"/>
            <scheme val="minor"/>
          </rPr>
          <t>14/10/25
REC-17996</t>
        </r>
      </text>
    </comment>
    <comment ref="N240" authorId="1" shapeId="0" xr:uid="{0D0B2EAD-1F3B-4D43-9941-6FC37FD71474}">
      <text>
        <r>
          <rPr>
            <sz val="11"/>
            <color theme="1"/>
            <rFont val="Calibri"/>
            <family val="2"/>
            <scheme val="minor"/>
          </rPr>
          <t>14-11-25
REC-18119</t>
        </r>
      </text>
    </comment>
    <comment ref="O240" authorId="1" shapeId="0" xr:uid="{8E6BFFC5-6F26-46DC-A1B8-736271EACFDF}">
      <text>
        <r>
          <rPr>
            <sz val="11"/>
            <color theme="1"/>
            <rFont val="Calibri"/>
            <family val="2"/>
            <scheme val="minor"/>
          </rPr>
          <t>12-12-25
REC-18279</t>
        </r>
      </text>
    </comment>
    <comment ref="P240" authorId="1" shapeId="0" xr:uid="{A71D4590-0C12-41B3-8331-5A8EE7420C57}">
      <text>
        <r>
          <rPr>
            <sz val="11"/>
            <color theme="1"/>
            <rFont val="Calibri"/>
            <family val="2"/>
            <scheme val="minor"/>
          </rPr>
          <t>14/01/26
REC-18420</t>
        </r>
      </text>
    </comment>
    <comment ref="D242" authorId="0" shapeId="0" xr:uid="{22F79B60-97C6-4A34-B3AA-9120F2A0EEC1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E242" authorId="0" shapeId="0" xr:uid="{B59BA84E-4DF1-45C3-9DC6-98C50C1971A9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F242" authorId="0" shapeId="0" xr:uid="{5BF52330-B2A9-48D2-B874-9E33DEEDAB7D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G242" authorId="1" shapeId="0" xr:uid="{2B5201AE-5643-4617-940E-263814F8EFC1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H242" authorId="1" shapeId="0" xr:uid="{295E252D-76D5-4BEE-8D7F-FEAE5EA599F1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I242" authorId="1" shapeId="0" xr:uid="{D49C7D76-50C1-4FFB-A8F7-FE3E489F80D2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J242" authorId="1" shapeId="0" xr:uid="{2C4DC6C7-9C28-4FE5-A1C8-34ED1FEB4EE4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K242" authorId="1" shapeId="0" xr:uid="{2457097F-07ED-451F-B3AE-AD29F0425845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L242" authorId="1" shapeId="0" xr:uid="{AE560776-A816-465D-A885-77BF06E8B2AE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M242" authorId="1" shapeId="0" xr:uid="{D47C91D9-0A76-40BE-B51D-D77FE4278D99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N242" authorId="1" shapeId="0" xr:uid="{65ED657D-BA21-4CC0-BCF0-C8EE81AE59F1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D243" authorId="1" shapeId="0" xr:uid="{6CDE1966-4473-406F-B576-B313F0D0E92C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E243" authorId="1" shapeId="0" xr:uid="{A8317C41-3748-4303-A85C-5FA9A87BC1A4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F243" authorId="0" shapeId="0" xr:uid="{A49DD258-3F1A-4743-91A3-B19D1BC48528}">
      <text>
        <r>
          <rPr>
            <b/>
            <sz val="9"/>
            <color indexed="81"/>
            <rFont val="Tahoma"/>
            <family val="2"/>
          </rPr>
          <t>02-MAR-25
REC-16830</t>
        </r>
      </text>
    </comment>
    <comment ref="G243" authorId="0" shapeId="0" xr:uid="{7D5A2F59-3779-4C89-952A-EE0C071D039C}">
      <text>
        <r>
          <rPr>
            <b/>
            <sz val="9"/>
            <color indexed="81"/>
            <rFont val="Tahoma"/>
            <charset val="1"/>
          </rPr>
          <t>02-may-2025
rec-17227</t>
        </r>
      </text>
    </comment>
    <comment ref="H243" authorId="0" shapeId="0" xr:uid="{685B49C7-7157-438D-A96F-F00DA04DBCBC}">
      <text>
        <r>
          <rPr>
            <b/>
            <sz val="9"/>
            <color indexed="81"/>
            <rFont val="Tahoma"/>
            <family val="2"/>
          </rPr>
          <t>06-jun-25
REC-17408</t>
        </r>
      </text>
    </comment>
    <comment ref="I243" authorId="1" shapeId="0" xr:uid="{2481EB06-581D-418D-8A8B-B41C7E7DE396}">
      <text>
        <r>
          <rPr>
            <sz val="11"/>
            <color theme="1"/>
            <rFont val="Calibri"/>
            <family val="2"/>
            <scheme val="minor"/>
          </rPr>
          <t>11-JUL-25
REC-17558</t>
        </r>
      </text>
    </comment>
    <comment ref="J243" authorId="1" shapeId="0" xr:uid="{9B4486BE-8CCB-40F2-A956-D8D266D7EC00}">
      <text>
        <r>
          <rPr>
            <sz val="11"/>
            <color theme="1"/>
            <rFont val="Calibri"/>
            <family val="2"/>
            <scheme val="minor"/>
          </rPr>
          <t>26/08/25
REC-17772</t>
        </r>
      </text>
    </comment>
    <comment ref="K243" authorId="1" shapeId="0" xr:uid="{D44F929F-28EC-43D3-AED5-274B06AAC056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L243" authorId="1" shapeId="0" xr:uid="{6C79758C-2179-4CF6-88E3-D39C3935294B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M243" authorId="1" shapeId="0" xr:uid="{A7611C70-FC85-4E64-A807-415941EB6F8B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N243" authorId="1" shapeId="0" xr:uid="{0F0751E7-0E1C-4E03-9088-85767012F31B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D244" authorId="0" shapeId="0" xr:uid="{F59EA952-6121-476D-A787-A901B226E577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E244" authorId="0" shapeId="0" xr:uid="{5C34D0BE-DED9-4DBC-8CC0-DD66012C46FF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F244" authorId="0" shapeId="0" xr:uid="{4C9D8DB6-D2FD-459D-B267-E2C381B77DB2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G244" authorId="0" shapeId="0" xr:uid="{C3BF55EA-439E-4188-BCBD-E4ACC209EC36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H244" authorId="0" shapeId="0" xr:uid="{8386500A-A820-427E-8935-90D75BB8D9FE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I244" authorId="0" shapeId="0" xr:uid="{D06D8036-7F97-498E-937B-04B832C5CC5A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J244" authorId="1" shapeId="0" xr:uid="{9CBEF69B-52A7-49EB-BC29-1CEB1A044AA5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K244" authorId="1" shapeId="0" xr:uid="{336F04F1-5B49-4BD5-9B16-739F2CBE80C6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L244" authorId="1" shapeId="0" xr:uid="{29485A5D-CF26-4EFB-9E99-0CA9FFF68B51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M244" authorId="1" shapeId="0" xr:uid="{D550D1CF-5EA9-4F93-9360-7E1B4621304C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N244" authorId="1" shapeId="0" xr:uid="{B9A5778F-59FD-404A-B198-D40B6D76D6BF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O244" authorId="1" shapeId="0" xr:uid="{E47BCB7C-E2CB-4BC2-934C-7DBE8A02B030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E245" authorId="0" shapeId="0" xr:uid="{9E767FFF-2E4F-4678-B20B-448021E6BAE0}">
      <text>
        <r>
          <rPr>
            <b/>
            <sz val="9"/>
            <color indexed="81"/>
            <rFont val="Tahoma"/>
            <family val="2"/>
          </rPr>
          <t>10-MAR-2025
REC-16888</t>
        </r>
      </text>
    </comment>
    <comment ref="F245" authorId="0" shapeId="0" xr:uid="{C77F816E-CA3D-424D-B4FB-99CC4CEE51B2}">
      <text>
        <r>
          <rPr>
            <b/>
            <sz val="9"/>
            <color indexed="81"/>
            <rFont val="Tahoma"/>
            <charset val="1"/>
          </rPr>
          <t>03-ABR-2025
REC-17081</t>
        </r>
      </text>
    </comment>
    <comment ref="G245" authorId="0" shapeId="0" xr:uid="{4AC4B4E9-1612-4CF3-A9C1-1C60EC56C829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H245" authorId="0" shapeId="0" xr:uid="{59B5BD36-A4FB-4354-8F50-B2C0474E8336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I245" authorId="1" shapeId="0" xr:uid="{918FB11F-F1BE-470A-94D5-B079809EA999}">
      <text>
        <r>
          <rPr>
            <sz val="11"/>
            <color theme="1"/>
            <rFont val="Calibri"/>
            <family val="2"/>
            <scheme val="minor"/>
          </rPr>
          <t>09-JUL-25
REC-17551</t>
        </r>
      </text>
    </comment>
    <comment ref="J245" authorId="1" shapeId="0" xr:uid="{3EDFDC77-8EBA-4D3F-B6EB-6E2F4C352CC7}">
      <text>
        <r>
          <rPr>
            <sz val="11"/>
            <color theme="1"/>
            <rFont val="Calibri"/>
            <family val="2"/>
            <scheme val="minor"/>
          </rPr>
          <t>05-AGO-25
REC-17683</t>
        </r>
      </text>
    </comment>
    <comment ref="K245" authorId="1" shapeId="0" xr:uid="{0D23782A-9DDC-43D6-B0EC-923881FE53C9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L245" authorId="1" shapeId="0" xr:uid="{7D69C112-F474-4EA7-B454-C7C4EC6C3F7D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M245" authorId="1" shapeId="0" xr:uid="{37EA0EA3-7484-441B-8D58-CB6FE5BCF5B9}">
      <text>
        <r>
          <rPr>
            <sz val="11"/>
            <color theme="1"/>
            <rFont val="Calibri"/>
            <family val="2"/>
            <scheme val="minor"/>
          </rPr>
          <t>19/10/25
REC-18022</t>
        </r>
      </text>
    </comment>
    <comment ref="N245" authorId="1" shapeId="0" xr:uid="{10E58545-5138-4F30-B007-C2A963038988}">
      <text>
        <r>
          <rPr>
            <sz val="11"/>
            <color theme="1"/>
            <rFont val="Calibri"/>
            <family val="2"/>
            <scheme val="minor"/>
          </rPr>
          <t>23/01/26
REC-18483</t>
        </r>
      </text>
    </comment>
    <comment ref="O245" authorId="1" shapeId="0" xr:uid="{FC5D9F40-55D3-49DE-8E1C-44A6E413976F}">
      <text>
        <r>
          <rPr>
            <sz val="11"/>
            <color theme="1"/>
            <rFont val="Calibri"/>
            <family val="2"/>
            <scheme val="minor"/>
          </rPr>
          <t>23/01/26
REC-18483</t>
        </r>
      </text>
    </comment>
    <comment ref="E246" authorId="0" shapeId="0" xr:uid="{F437BDFC-CFAC-434E-A68C-623AF9FEB25A}">
      <text>
        <r>
          <rPr>
            <b/>
            <sz val="9"/>
            <color indexed="81"/>
            <rFont val="Tahoma"/>
            <family val="2"/>
          </rPr>
          <t>23-FEB-25
REC-16791</t>
        </r>
      </text>
    </comment>
    <comment ref="F246" authorId="0" shapeId="0" xr:uid="{2ABAE0D1-4B57-4935-82ED-4A0422DA4B0B}">
      <text>
        <r>
          <rPr>
            <b/>
            <sz val="9"/>
            <color indexed="81"/>
            <rFont val="Tahoma"/>
            <charset val="1"/>
          </rPr>
          <t>31-MAR-2025
REC-17051</t>
        </r>
      </text>
    </comment>
    <comment ref="D248" authorId="0" shapeId="0" xr:uid="{E1DDE598-9905-4BF9-A0E9-55393498EFEC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E248" authorId="0" shapeId="0" xr:uid="{2B4162FD-2243-458F-851C-16DD4AB13D2B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F248" authorId="0" shapeId="0" xr:uid="{49837E9E-E58A-488B-9C98-14E8E8D70AAF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G248" authorId="0" shapeId="0" xr:uid="{72166E21-957C-47B9-ACEB-7625FF8C3A4A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H248" authorId="0" shapeId="0" xr:uid="{F7425CB3-90CC-4878-87D5-51B89942169B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I248" authorId="0" shapeId="0" xr:uid="{D078567C-4740-489F-A7C0-FDADC22EB699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J248" authorId="1" shapeId="0" xr:uid="{FE4EF23C-9307-4556-B7F2-DCACEA01B1C9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K248" authorId="1" shapeId="0" xr:uid="{10EAB9C6-611C-4C4E-8FAA-A02EB824C2A1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L248" authorId="1" shapeId="0" xr:uid="{337C8B19-4354-47F3-852C-3A49796BA600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M248" authorId="1" shapeId="0" xr:uid="{28BAE87B-5CC1-4EE1-80E8-C8A0A4CBD9E8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N248" authorId="1" shapeId="0" xr:uid="{89D35FF6-AD4E-4EBA-85BE-F44E221FE1A7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O248" authorId="1" shapeId="0" xr:uid="{4FDE9023-89A3-4D59-B53F-6DDD9B06D2B1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P248" authorId="1" shapeId="0" xr:uid="{7D6CADF7-D32B-422E-8CF5-F577A423E127}">
      <text>
        <r>
          <rPr>
            <sz val="11"/>
            <color theme="1"/>
            <rFont val="Calibri"/>
            <family val="2"/>
            <scheme val="minor"/>
          </rPr>
          <t>22/01/26
REC-18419</t>
        </r>
      </text>
    </comment>
    <comment ref="Q248" authorId="1" shapeId="0" xr:uid="{E9B7F58C-C2B6-403B-9C4F-C9077644DAD2}">
      <text>
        <r>
          <rPr>
            <sz val="11"/>
            <color theme="1"/>
            <rFont val="Calibri"/>
            <family val="2"/>
            <scheme val="minor"/>
          </rPr>
          <t>22/01/26
REC-18419</t>
        </r>
      </text>
    </comment>
    <comment ref="D249" authorId="0" shapeId="0" xr:uid="{0E7EF2FE-C62D-4FC4-B517-A632FFF96BB4}">
      <text>
        <r>
          <rPr>
            <b/>
            <sz val="9"/>
            <color indexed="81"/>
            <rFont val="Tahoma"/>
            <family val="2"/>
          </rPr>
          <t>10-MAR-25
REC-16891</t>
        </r>
      </text>
    </comment>
    <comment ref="E249" authorId="0" shapeId="0" xr:uid="{64AEC20D-4C78-4F91-941C-C8DAF250B654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F249" authorId="0" shapeId="0" xr:uid="{102731C4-1FE0-4AD0-BBED-DA41D6E5A3B9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G249" authorId="0" shapeId="0" xr:uid="{0266D6B3-7BF7-49CE-81FC-48A906BD7EB8}">
      <text>
        <r>
          <rPr>
            <b/>
            <sz val="9"/>
            <color indexed="81"/>
            <rFont val="Tahoma"/>
            <family val="2"/>
          </rPr>
          <t>17-MAY-2025
REC-17324</t>
        </r>
      </text>
    </comment>
    <comment ref="H249" authorId="1" shapeId="0" xr:uid="{F81EDEDE-811D-4AED-8CBF-E3D88A5C70C6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I249" authorId="1" shapeId="0" xr:uid="{9B58469B-9D27-45C1-A8FC-D27D93680E4D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J249" authorId="1" shapeId="0" xr:uid="{B5850CDF-CD8B-486E-B849-E8B12E6F840F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K249" authorId="1" shapeId="0" xr:uid="{B179877F-D146-4248-90FF-9BDD8584CB3A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L249" authorId="1" shapeId="0" xr:uid="{513A9E82-6B1C-40CC-86FA-671049AF202A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M249" authorId="1" shapeId="0" xr:uid="{F56AD2D6-4A43-4A59-B358-497D4D936DBD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N249" authorId="1" shapeId="0" xr:uid="{C0640745-D65C-443E-B4D8-FAB8C8A567CE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O249" authorId="1" shapeId="0" xr:uid="{28751098-90DA-48C0-BD84-AF5DDA4C608D}">
      <text>
        <r>
          <rPr>
            <sz val="11"/>
            <color theme="1"/>
            <rFont val="Calibri"/>
            <family val="2"/>
            <scheme val="minor"/>
          </rPr>
          <t>02-12-25
REC-18241</t>
        </r>
      </text>
    </comment>
    <comment ref="D250" authorId="0" shapeId="0" xr:uid="{AEF41F76-8E7E-43F0-8AD2-863B4035934E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E250" authorId="0" shapeId="0" xr:uid="{2891F50E-8D96-4AAD-9817-7437F9F4993C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F250" authorId="0" shapeId="0" xr:uid="{949E0E1D-A7D8-485C-8E21-9D25C39B12EB}">
      <text>
        <r>
          <rPr>
            <b/>
            <sz val="9"/>
            <color indexed="81"/>
            <rFont val="Tahoma"/>
            <charset val="1"/>
          </rPr>
          <t>12-ABR-2025
REC-17105</t>
        </r>
      </text>
    </comment>
    <comment ref="G250" authorId="0" shapeId="0" xr:uid="{7082B21A-9CEF-4503-B122-085747E7D38E}">
      <text>
        <r>
          <rPr>
            <b/>
            <sz val="9"/>
            <color indexed="81"/>
            <rFont val="Tahoma"/>
            <charset val="1"/>
          </rPr>
          <t>04-MAY-2025
REC-17233</t>
        </r>
      </text>
    </comment>
    <comment ref="H250" authorId="0" shapeId="0" xr:uid="{0A63F637-242D-48EF-BD04-9DF438ED45CB}">
      <text>
        <r>
          <rPr>
            <b/>
            <sz val="9"/>
            <color indexed="81"/>
            <rFont val="Tahoma"/>
            <family val="2"/>
          </rPr>
          <t>15-MAY-2025
REC-17307</t>
        </r>
      </text>
    </comment>
    <comment ref="I250" authorId="1" shapeId="0" xr:uid="{609DF50B-5804-49E8-8704-48DEA884C7C0}">
      <text>
        <r>
          <rPr>
            <sz val="11"/>
            <color theme="1"/>
            <rFont val="Calibri"/>
            <family val="2"/>
            <scheme val="minor"/>
          </rPr>
          <t>13-JUN-25
REC-17434</t>
        </r>
      </text>
    </comment>
    <comment ref="J250" authorId="1" shapeId="0" xr:uid="{82C1652C-D921-49AF-A652-B0E53FE1650A}">
      <text>
        <r>
          <rPr>
            <sz val="11"/>
            <color theme="1"/>
            <rFont val="Calibri"/>
            <family val="2"/>
            <scheme val="minor"/>
          </rPr>
          <t>15-JUL-25
REC-17574</t>
        </r>
      </text>
    </comment>
    <comment ref="K250" authorId="1" shapeId="0" xr:uid="{768E47BC-AB35-461D-A836-8A1A5F32B91A}">
      <text>
        <r>
          <rPr>
            <sz val="11"/>
            <color theme="1"/>
            <rFont val="Calibri"/>
            <family val="2"/>
            <scheme val="minor"/>
          </rPr>
          <t>15-08-25
REC-17721</t>
        </r>
      </text>
    </comment>
    <comment ref="L250" authorId="1" shapeId="0" xr:uid="{509E0B02-E42E-40DE-8E82-74825CDA3788}">
      <text>
        <r>
          <rPr>
            <sz val="11"/>
            <color theme="1"/>
            <rFont val="Calibri"/>
            <family val="2"/>
            <scheme val="minor"/>
          </rPr>
          <t>16-09-25
REC-17895</t>
        </r>
      </text>
    </comment>
    <comment ref="M250" authorId="1" shapeId="0" xr:uid="{9BBC1E9A-F6C0-47E2-8A41-9A51FDAAD2AA}">
      <text>
        <r>
          <rPr>
            <sz val="11"/>
            <color theme="1"/>
            <rFont val="Calibri"/>
            <family val="2"/>
            <scheme val="minor"/>
          </rPr>
          <t>15/10/25
REC-18003</t>
        </r>
      </text>
    </comment>
    <comment ref="N250" authorId="1" shapeId="0" xr:uid="{59FB83A9-820B-4CB6-B9B2-CAA58D369378}">
      <text>
        <r>
          <rPr>
            <sz val="11"/>
            <color theme="1"/>
            <rFont val="Calibri"/>
            <family val="2"/>
            <scheme val="minor"/>
          </rPr>
          <t>14-11-25
REC-18114</t>
        </r>
      </text>
    </comment>
    <comment ref="O250" authorId="1" shapeId="0" xr:uid="{B6E2D1A1-AB3D-4243-9CA6-BD72F95B0478}">
      <text>
        <r>
          <rPr>
            <sz val="11"/>
            <color theme="1"/>
            <rFont val="Calibri"/>
            <family val="2"/>
            <scheme val="minor"/>
          </rPr>
          <t>15/12/25
REC-18295</t>
        </r>
      </text>
    </comment>
    <comment ref="P250" authorId="1" shapeId="0" xr:uid="{E439FD38-F37A-4413-BB8E-440118072D9D}">
      <text>
        <r>
          <rPr>
            <sz val="11"/>
            <color theme="1"/>
            <rFont val="Calibri"/>
            <family val="2"/>
            <scheme val="minor"/>
          </rPr>
          <t>15/01/26
REC-18431</t>
        </r>
      </text>
    </comment>
    <comment ref="D251" authorId="0" shapeId="0" xr:uid="{7DC2B417-0F05-4EAB-B1A2-36C6E749649A}">
      <text>
        <r>
          <rPr>
            <b/>
            <sz val="9"/>
            <color indexed="81"/>
            <rFont val="Tahoma"/>
            <family val="2"/>
          </rPr>
          <t>20-FEB-2025
REC-16781</t>
        </r>
      </text>
    </comment>
    <comment ref="E251" authorId="0" shapeId="0" xr:uid="{4817F4E3-1D49-4B56-A0BD-00E2413BBC76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F251" authorId="0" shapeId="0" xr:uid="{3597FCB1-9FBD-4A60-AE4F-869F2874E900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G251" authorId="0" shapeId="0" xr:uid="{C04E2E53-BF7D-472B-9963-0F1227151689}">
      <text>
        <r>
          <rPr>
            <b/>
            <sz val="9"/>
            <color indexed="81"/>
            <rFont val="Tahoma"/>
            <charset val="1"/>
          </rPr>
          <t>15-ABR-2025
REC-17131</t>
        </r>
      </text>
    </comment>
    <comment ref="H251" authorId="0" shapeId="0" xr:uid="{DEE5E3C3-BF6F-4DA5-BB94-B7B96013FF90}">
      <text>
        <r>
          <rPr>
            <b/>
            <sz val="9"/>
            <color indexed="81"/>
            <rFont val="Tahoma"/>
            <family val="2"/>
          </rPr>
          <t>14-MAY-2025
REC-17301</t>
        </r>
      </text>
    </comment>
    <comment ref="I251" authorId="1" shapeId="0" xr:uid="{EDCBE0D4-8B88-41FA-9C47-A17E4AF20018}">
      <text>
        <r>
          <rPr>
            <sz val="11"/>
            <color theme="1"/>
            <rFont val="Calibri"/>
            <family val="2"/>
            <scheme val="minor"/>
          </rPr>
          <t>14-JUN-25
REC-17438</t>
        </r>
      </text>
    </comment>
    <comment ref="J251" authorId="1" shapeId="0" xr:uid="{3FE2AEF1-1C1B-4CDE-BD82-AA09EA830241}">
      <text>
        <r>
          <rPr>
            <sz val="11"/>
            <color theme="1"/>
            <rFont val="Calibri"/>
            <family val="2"/>
            <scheme val="minor"/>
          </rPr>
          <t>12-JUL-25
REC-17562</t>
        </r>
      </text>
    </comment>
    <comment ref="K251" authorId="1" shapeId="0" xr:uid="{9676AEE5-84C7-4712-BBD4-B9AFF7BE91F9}">
      <text>
        <r>
          <rPr>
            <sz val="11"/>
            <color theme="1"/>
            <rFont val="Calibri"/>
            <family val="2"/>
            <scheme val="minor"/>
          </rPr>
          <t>15/08/25
REC-17720</t>
        </r>
      </text>
    </comment>
    <comment ref="L251" authorId="1" shapeId="0" xr:uid="{49EE4126-12E0-4D16-B251-44B7FBF51107}">
      <text>
        <r>
          <rPr>
            <sz val="11"/>
            <color theme="1"/>
            <rFont val="Calibri"/>
            <family val="2"/>
            <scheme val="minor"/>
          </rPr>
          <t>13-09-25
REC-17861</t>
        </r>
      </text>
    </comment>
    <comment ref="M251" authorId="1" shapeId="0" xr:uid="{B528C7B1-1260-4B5B-9CA7-EAC5ED6E8899}">
      <text>
        <r>
          <rPr>
            <sz val="11"/>
            <color theme="1"/>
            <rFont val="Calibri"/>
            <family val="2"/>
            <scheme val="minor"/>
          </rPr>
          <t>16/10/25
REC-18015</t>
        </r>
      </text>
    </comment>
    <comment ref="N251" authorId="1" shapeId="0" xr:uid="{6DAA82B9-473A-4B60-89E9-7616C7B2D300}">
      <text>
        <r>
          <rPr>
            <sz val="11"/>
            <color theme="1"/>
            <rFont val="Calibri"/>
            <family val="2"/>
            <scheme val="minor"/>
          </rPr>
          <t>16-11-25
REC-18130</t>
        </r>
      </text>
    </comment>
    <comment ref="O251" authorId="1" shapeId="0" xr:uid="{44BD9FEF-9759-4204-BA09-EA211A126E56}">
      <text>
        <r>
          <rPr>
            <sz val="11"/>
            <color theme="1"/>
            <rFont val="Calibri"/>
            <family val="2"/>
            <scheme val="minor"/>
          </rPr>
          <t>16/12/25
REC-18298</t>
        </r>
      </text>
    </comment>
    <comment ref="P251" authorId="1" shapeId="0" xr:uid="{6A827BDD-298E-43A1-AC2B-98BEA1B5D6E0}">
      <text>
        <r>
          <rPr>
            <sz val="11"/>
            <color theme="1"/>
            <rFont val="Calibri"/>
            <family val="2"/>
            <scheme val="minor"/>
          </rPr>
          <t>15/01/26
REC-18427</t>
        </r>
      </text>
    </comment>
    <comment ref="D253" authorId="0" shapeId="0" xr:uid="{6E30150C-258A-42B5-A688-0B4DD1792887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E253" authorId="0" shapeId="0" xr:uid="{7841BAAC-78BA-49D6-806E-FA482C554049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F253" authorId="0" shapeId="0" xr:uid="{2A68B14F-725F-442B-BFB5-669A90C896EC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G253" authorId="0" shapeId="0" xr:uid="{CFEFB8F5-E266-47FB-840A-E4D3BB1AD93E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D254" authorId="0" shapeId="0" xr:uid="{343285CC-DC8A-4E0C-82DB-4EE017B2994D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E254" authorId="0" shapeId="0" xr:uid="{F619B1B9-FB12-4BD1-9E41-2D37327AB1E7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F254" authorId="0" shapeId="0" xr:uid="{F17DBBD8-8740-437E-9678-D224CE35368D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G254" authorId="0" shapeId="0" xr:uid="{DF5A08C8-7DCE-407F-84D1-0D7CC3F32F51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H254" authorId="0" shapeId="0" xr:uid="{8F6DFD06-8070-4D88-B62B-AE0A9B16AD5A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I254" authorId="0" shapeId="0" xr:uid="{61C6FE3C-BE68-4CEE-B53C-3DF99B174B95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J254" authorId="1" shapeId="0" xr:uid="{42C7FA8E-4CC4-49D1-8436-64E35C0B66C0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K254" authorId="1" shapeId="0" xr:uid="{67774866-0C80-4A4F-AC71-4CD0A9628FEA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L254" authorId="1" shapeId="0" xr:uid="{ECD0C60F-7765-48D7-867D-F78F1C88CAB5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M254" authorId="1" shapeId="0" xr:uid="{E77567B8-B6CB-4381-BBC1-E3132970FF50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N254" authorId="1" shapeId="0" xr:uid="{DB993557-F93E-40CA-881B-AB085746D36B}">
      <text>
        <r>
          <rPr>
            <sz val="11"/>
            <color theme="1"/>
            <rFont val="Calibri"/>
            <family val="2"/>
            <scheme val="minor"/>
          </rPr>
          <t>02-01-26
REC-18377</t>
        </r>
      </text>
    </comment>
    <comment ref="O254" authorId="1" shapeId="0" xr:uid="{E7268E08-203C-47C5-8FB8-3FD00FE2DC85}">
      <text>
        <r>
          <rPr>
            <sz val="11"/>
            <color theme="1"/>
            <rFont val="Calibri"/>
            <family val="2"/>
            <scheme val="minor"/>
          </rPr>
          <t>02-01-26
REC-18377</t>
        </r>
      </text>
    </comment>
    <comment ref="E255" authorId="0" shapeId="0" xr:uid="{CFAADE0E-BC1C-498E-8F26-EE23E8655882}">
      <text>
        <r>
          <rPr>
            <b/>
            <sz val="9"/>
            <color indexed="81"/>
            <rFont val="Tahoma"/>
            <family val="2"/>
          </rPr>
          <t>27-FEB-25
REC-16808</t>
        </r>
      </text>
    </comment>
    <comment ref="F255" authorId="0" shapeId="0" xr:uid="{65A4E831-684E-46F4-A387-3F03C4341292}">
      <text>
        <r>
          <rPr>
            <b/>
            <sz val="9"/>
            <color indexed="81"/>
            <rFont val="Tahoma"/>
            <charset val="1"/>
          </rPr>
          <t>28-MAR-2025
REC-17033</t>
        </r>
      </text>
    </comment>
    <comment ref="G255" authorId="0" shapeId="0" xr:uid="{A6CB68A9-72EB-4D27-9B4A-684893E521BF}">
      <text>
        <r>
          <rPr>
            <b/>
            <sz val="9"/>
            <color indexed="81"/>
            <rFont val="Tahoma"/>
            <charset val="1"/>
          </rPr>
          <t>28-ABR-2025
REC-17199</t>
        </r>
      </text>
    </comment>
    <comment ref="H255" authorId="0" shapeId="0" xr:uid="{2BB0F091-FCF4-4B9E-B025-D5A10811FCC7}">
      <text>
        <r>
          <rPr>
            <b/>
            <sz val="9"/>
            <color indexed="81"/>
            <rFont val="Tahoma"/>
            <charset val="1"/>
          </rPr>
          <t>02-06-2025
REC-17379</t>
        </r>
      </text>
    </comment>
    <comment ref="I255" authorId="1" shapeId="0" xr:uid="{A9199866-0584-41E9-A50B-31B2B267C5F1}">
      <text>
        <r>
          <rPr>
            <sz val="11"/>
            <color theme="1"/>
            <rFont val="Calibri"/>
            <family val="2"/>
            <scheme val="minor"/>
          </rPr>
          <t>30-JUN-25
REC-17495</t>
        </r>
      </text>
    </comment>
    <comment ref="J255" authorId="1" shapeId="0" xr:uid="{E08D71CB-095E-4EEA-B926-8D6521FFA31A}">
      <text>
        <r>
          <rPr>
            <sz val="11"/>
            <color theme="1"/>
            <rFont val="Calibri"/>
            <family val="2"/>
            <scheme val="minor"/>
          </rPr>
          <t>31-JUL-25
REC-17636</t>
        </r>
      </text>
    </comment>
    <comment ref="K255" authorId="1" shapeId="0" xr:uid="{472A1FFF-C5A4-42E0-A12D-A42A16A1E5A5}">
      <text>
        <r>
          <rPr>
            <sz val="11"/>
            <color theme="1"/>
            <rFont val="Calibri"/>
            <family val="2"/>
            <scheme val="minor"/>
          </rPr>
          <t>18/08/25
REC-17754</t>
        </r>
      </text>
    </comment>
    <comment ref="L255" authorId="1" shapeId="0" xr:uid="{9F3FAC85-1DB9-413A-8EA5-8A1583ACB69C}">
      <text>
        <r>
          <rPr>
            <sz val="11"/>
            <color theme="1"/>
            <rFont val="Calibri"/>
            <family val="2"/>
            <scheme val="minor"/>
          </rPr>
          <t>05-09-25
REC-17829</t>
        </r>
      </text>
    </comment>
    <comment ref="M255" authorId="1" shapeId="0" xr:uid="{1E48CE66-04EF-4F4A-896E-14E64A3B5C18}">
      <text>
        <r>
          <rPr>
            <sz val="11"/>
            <color theme="1"/>
            <rFont val="Calibri"/>
            <family val="2"/>
            <scheme val="minor"/>
          </rPr>
          <t>06-10-25
REC-17978</t>
        </r>
      </text>
    </comment>
    <comment ref="N255" authorId="1" shapeId="0" xr:uid="{2C5CF646-A6AE-4D5D-BAD4-7F392E4F6A77}">
      <text>
        <r>
          <rPr>
            <sz val="11"/>
            <color theme="1"/>
            <rFont val="Calibri"/>
            <family val="2"/>
            <scheme val="minor"/>
          </rPr>
          <t>04-11-25
REC-18081</t>
        </r>
      </text>
    </comment>
    <comment ref="O255" authorId="1" shapeId="0" xr:uid="{3F3A10FD-009C-4370-AFA7-E8BACC962822}">
      <text>
        <r>
          <rPr>
            <sz val="11"/>
            <color theme="1"/>
            <rFont val="Calibri"/>
            <family val="2"/>
            <scheme val="minor"/>
          </rPr>
          <t>04-12-25
REC-18257</t>
        </r>
      </text>
    </comment>
    <comment ref="P255" authorId="1" shapeId="0" xr:uid="{B538275F-DEF4-4B3F-9E3E-BA8714EF9E13}">
      <text>
        <r>
          <rPr>
            <sz val="11"/>
            <color theme="1"/>
            <rFont val="Calibri"/>
            <family val="2"/>
            <scheme val="minor"/>
          </rPr>
          <t>06-01-26
REC-18398</t>
        </r>
      </text>
    </comment>
    <comment ref="D256" authorId="1" shapeId="0" xr:uid="{FC214FC1-5720-4E49-B722-8DEE07C360CC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E256" authorId="1" shapeId="0" xr:uid="{2BDD6351-386C-4F4E-9CFB-3099A47B8CBA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F256" authorId="1" shapeId="0" xr:uid="{97AD1085-F184-4BF6-937D-E6D6D1F184D6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G256" authorId="1" shapeId="0" xr:uid="{48C7F3EB-745D-41A2-B504-0A35DEE363DD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H256" authorId="1" shapeId="0" xr:uid="{01AD17F1-8771-4391-B4A2-7A451A4DE1B4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I256" authorId="1" shapeId="0" xr:uid="{294335FA-FA92-4572-AA57-C2026C402F4B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J256" authorId="1" shapeId="0" xr:uid="{43C76CC4-FA74-4C74-8099-518DE5056D19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K256" authorId="1" shapeId="0" xr:uid="{6A803A43-EF79-4471-A96D-B5B1EADC7510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L256" authorId="1" shapeId="0" xr:uid="{1CDECC17-9995-435C-8356-8B9A293BA5CB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M256" authorId="1" shapeId="0" xr:uid="{39EF7FA7-2F1C-4C11-A9C9-42D92E81BDFC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D257" authorId="0" shapeId="0" xr:uid="{C0A4E911-426F-4E86-9C0C-B471AB765EA6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E257" authorId="0" shapeId="0" xr:uid="{88DA4E12-A218-4733-B659-45329464C5B2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F257" authorId="0" shapeId="0" xr:uid="{34BCC513-4E43-4471-A027-D0BFFC299C31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G257" authorId="0" shapeId="0" xr:uid="{0C443EEE-4E7B-4E7E-8499-6C412AF44E57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H257" authorId="0" shapeId="0" xr:uid="{A2D29C3A-A687-42E1-ABBB-99E985E020E7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I257" authorId="0" shapeId="0" xr:uid="{4EB6C55A-1A2C-4837-B689-2523350482C7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J257" authorId="0" shapeId="0" xr:uid="{6742962A-6FBC-4513-9358-4104AD0E8A09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K257" authorId="1" shapeId="0" xr:uid="{B0E4C590-0368-4A16-9A59-A323AA7AFD44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L257" authorId="1" shapeId="0" xr:uid="{9E049421-1DB5-4ED1-83E8-7F23A23D8F8B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N257" authorId="1" shapeId="0" xr:uid="{09C70818-67A4-40A4-BE16-2F72ECC4BA8F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O257" authorId="1" shapeId="0" xr:uid="{6AE86793-7298-4964-B0D0-3BEACF340DA5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P257" authorId="1" shapeId="0" xr:uid="{3614CF20-370A-4F3E-9E3B-D89C8656A948}">
      <text>
        <r>
          <rPr>
            <sz val="11"/>
            <color theme="1"/>
            <rFont val="Calibri"/>
            <family val="2"/>
            <scheme val="minor"/>
          </rPr>
          <t>17/01/26
REC-18417</t>
        </r>
      </text>
    </comment>
    <comment ref="Q257" authorId="1" shapeId="0" xr:uid="{1040571D-9D43-4C86-B211-5F0286898557}">
      <text>
        <r>
          <rPr>
            <sz val="11"/>
            <color theme="1"/>
            <rFont val="Calibri"/>
            <family val="2"/>
            <scheme val="minor"/>
          </rPr>
          <t>17/01/26
REC-18417</t>
        </r>
      </text>
    </comment>
    <comment ref="D258" authorId="0" shapeId="0" xr:uid="{698F83B0-6D9F-41D1-9C7C-806D1F1DA03D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E258" authorId="0" shapeId="0" xr:uid="{CAACABA0-2753-4045-A14A-3FC3E7881223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F258" authorId="1" shapeId="0" xr:uid="{B3CDF717-ACDB-499C-BA31-789A17D5A14F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G258" authorId="1" shapeId="0" xr:uid="{C5D2EB96-7D88-4A2E-98FC-8783A5603F2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H258" authorId="1" shapeId="0" xr:uid="{9E5EA748-937A-4FDC-BA83-5C70D3EA1C1B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I258" authorId="1" shapeId="0" xr:uid="{806DDE34-3B46-4B23-9372-3A7D70FDA2D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D259" authorId="1" shapeId="0" xr:uid="{6A268207-4C96-4A69-8154-777EACECDCF0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E259" authorId="1" shapeId="0" xr:uid="{DA0ADCB9-7399-4DFC-A0E1-7BCCB10A2A5E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F259" authorId="1" shapeId="0" xr:uid="{DC6D2F69-5296-44CE-8B54-588529B3E5C2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G259" authorId="1" shapeId="0" xr:uid="{7193F736-A06F-477F-A37C-21956519AF97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H259" authorId="1" shapeId="0" xr:uid="{C671E286-90D7-4DA2-A594-D6513039B32F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I259" authorId="1" shapeId="0" xr:uid="{41BA0DE4-21C2-44BA-A043-B167E3615DA1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J259" authorId="1" shapeId="0" xr:uid="{631C048A-D5EF-4891-B4B2-A215CECB67F7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D261" authorId="0" shapeId="0" xr:uid="{7CCB93BC-8FAC-413D-BAB1-DF868268079D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E261" authorId="0" shapeId="0" xr:uid="{D219925B-CE66-43BA-985D-07A2CBA07473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F261" authorId="0" shapeId="0" xr:uid="{4EB3999D-F622-47A5-BAF4-BAEF69C591B1}">
      <text>
        <r>
          <rPr>
            <b/>
            <sz val="9"/>
            <color indexed="81"/>
            <rFont val="Tahoma"/>
            <charset val="1"/>
          </rPr>
          <t>14-MAR-2025
REC-16936</t>
        </r>
      </text>
    </comment>
    <comment ref="G261" authorId="0" shapeId="0" xr:uid="{E38ED9FF-3181-4D3B-89C6-BFE33051BB60}">
      <text>
        <r>
          <rPr>
            <b/>
            <sz val="9"/>
            <color indexed="81"/>
            <rFont val="Tahoma"/>
            <charset val="1"/>
          </rPr>
          <t>14-ABR-2025
REC-17118</t>
        </r>
      </text>
    </comment>
    <comment ref="H261" authorId="0" shapeId="0" xr:uid="{5A016611-E722-419F-8838-1310A85F4BEF}">
      <text>
        <r>
          <rPr>
            <b/>
            <sz val="9"/>
            <color indexed="81"/>
            <rFont val="Tahoma"/>
            <family val="2"/>
          </rPr>
          <t>14-MAY-2025
REC-17302</t>
        </r>
      </text>
    </comment>
    <comment ref="I261" authorId="1" shapeId="0" xr:uid="{1B90519C-EC61-4175-8F02-637119954130}">
      <text>
        <r>
          <rPr>
            <sz val="11"/>
            <color theme="1"/>
            <rFont val="Calibri"/>
            <family val="2"/>
            <scheme val="minor"/>
          </rPr>
          <t>12-JUN-25
REC-17426</t>
        </r>
      </text>
    </comment>
    <comment ref="J261" authorId="1" shapeId="0" xr:uid="{83231F9F-62D5-4B63-91F7-CD3AAF6B5854}">
      <text>
        <r>
          <rPr>
            <sz val="11"/>
            <color theme="1"/>
            <rFont val="Calibri"/>
            <family val="2"/>
            <scheme val="minor"/>
          </rPr>
          <t>14-JUL-25
REC-17565</t>
        </r>
      </text>
    </comment>
    <comment ref="K261" authorId="1" shapeId="0" xr:uid="{E212ABD0-CF8E-4DC5-943C-97EC7801D743}">
      <text>
        <r>
          <rPr>
            <sz val="11"/>
            <color theme="1"/>
            <rFont val="Calibri"/>
            <family val="2"/>
            <scheme val="minor"/>
          </rPr>
          <t>13-AGO-25
REC-17705</t>
        </r>
      </text>
    </comment>
    <comment ref="L261" authorId="1" shapeId="0" xr:uid="{F35697FA-7E7F-400F-88B3-8E7BCABDD566}">
      <text>
        <r>
          <rPr>
            <sz val="11"/>
            <color theme="1"/>
            <rFont val="Calibri"/>
            <family val="2"/>
            <scheme val="minor"/>
          </rPr>
          <t>11-09-25
REC-17854</t>
        </r>
      </text>
    </comment>
    <comment ref="M261" authorId="1" shapeId="0" xr:uid="{D5872148-2572-45B8-85AE-243DA3B3A00F}">
      <text>
        <r>
          <rPr>
            <sz val="11"/>
            <color theme="1"/>
            <rFont val="Calibri"/>
            <family val="2"/>
            <scheme val="minor"/>
          </rPr>
          <t>02-11-25
REC-18075</t>
        </r>
      </text>
    </comment>
    <comment ref="N261" authorId="1" shapeId="0" xr:uid="{37794399-099F-4A92-83CB-9EE1DA32DD27}">
      <text>
        <r>
          <rPr>
            <sz val="11"/>
            <color theme="1"/>
            <rFont val="Calibri"/>
            <family val="2"/>
            <scheme val="minor"/>
          </rPr>
          <t>29-11-25
REC-18205</t>
        </r>
      </text>
    </comment>
    <comment ref="O261" authorId="1" shapeId="0" xr:uid="{DD8BEC40-4FFB-4289-A8CF-CB96AEFE88CE}">
      <text>
        <r>
          <rPr>
            <sz val="11"/>
            <color theme="1"/>
            <rFont val="Calibri"/>
            <family val="2"/>
            <scheme val="minor"/>
          </rPr>
          <t>31-12-25
REC-18367</t>
        </r>
      </text>
    </comment>
    <comment ref="P261" authorId="1" shapeId="0" xr:uid="{DA6C4A99-DC5B-44FE-A277-EF50D6347E62}">
      <text>
        <r>
          <rPr>
            <sz val="11"/>
            <color theme="1"/>
            <rFont val="Calibri"/>
            <family val="2"/>
            <scheme val="minor"/>
          </rPr>
          <t>23/01/26
REC-18481</t>
        </r>
      </text>
    </comment>
    <comment ref="D262" authorId="0" shapeId="0" xr:uid="{E69FB36B-B637-4A6F-8523-3FBDDD8BFD5F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E262" authorId="0" shapeId="0" xr:uid="{5A936F63-D5BF-4ED2-B970-F9CAD4A417C6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F262" authorId="0" shapeId="0" xr:uid="{0A3D71D5-7793-42B8-8D07-9E682F1FA717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G262" authorId="1" shapeId="0" xr:uid="{AC78E84A-4A4C-42F0-AF3E-B7C4429ABD04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H262" authorId="1" shapeId="0" xr:uid="{FF7EF236-1E87-419D-B8D1-4F17504C4DBC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I262" authorId="1" shapeId="0" xr:uid="{0D32C1C9-D80A-4A44-9EC6-BB36C7256C26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J262" authorId="1" shapeId="0" xr:uid="{F63198F1-7207-4443-833E-AE93B48A2799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K262" authorId="1" shapeId="0" xr:uid="{4A30B9B4-5895-4BE2-92AF-006CE9DB9146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L262" authorId="1" shapeId="0" xr:uid="{915889A1-C372-4060-A32B-084A660C3C83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M262" authorId="1" shapeId="0" xr:uid="{2D9506C7-F6A5-4160-BA29-19444BB2DF34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N262" authorId="1" shapeId="0" xr:uid="{61B2AC6C-F4AB-4DC0-80BB-D132EBF3A7D7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D263" authorId="0" shapeId="0" xr:uid="{AA7D847A-3C5B-4359-A2BA-1F1D65DFDF22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E263" authorId="0" shapeId="0" xr:uid="{A55918A0-65FC-478C-A353-9F4A1265E367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F263" authorId="0" shapeId="0" xr:uid="{236C9C3B-EEBE-4CEE-8FC8-DFEB71D4D45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G263" authorId="0" shapeId="0" xr:uid="{617D03CA-3033-4769-B7A2-6D3D6D7E68F7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H263" authorId="0" shapeId="0" xr:uid="{67C0F13D-4459-4622-ABA9-31E80A9752CC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I263" authorId="1" shapeId="0" xr:uid="{825DD71D-49BC-432E-B70F-AA37AFA0C1C5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J263" authorId="1" shapeId="0" xr:uid="{E1199B86-843C-4A48-8864-97F5C762F13D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K263" authorId="1" shapeId="0" xr:uid="{32686339-28FE-4986-97FE-0CB226D30696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L263" authorId="1" shapeId="0" xr:uid="{1CA5FDD7-46C0-45BA-AB90-07E24AE35DFE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M263" authorId="1" shapeId="0" xr:uid="{8A067EA2-8E93-4A6D-B4E4-E329E72F6578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N263" authorId="1" shapeId="0" xr:uid="{3CAC43B7-7E4E-4953-99F3-71C02EE4F094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O263" authorId="1" shapeId="0" xr:uid="{7476F62A-9D1C-4F98-BE70-D64842D41AF2}">
      <text>
        <r>
          <rPr>
            <sz val="11"/>
            <color theme="1"/>
            <rFont val="Calibri"/>
            <family val="2"/>
            <scheme val="minor"/>
          </rPr>
          <t>16/01/26
REC-18448</t>
        </r>
      </text>
    </comment>
    <comment ref="P263" authorId="1" shapeId="0" xr:uid="{291228E9-3928-4EB0-AE6D-A6873935227D}">
      <text>
        <r>
          <rPr>
            <sz val="11"/>
            <color theme="1"/>
            <rFont val="Calibri"/>
            <family val="2"/>
            <scheme val="minor"/>
          </rPr>
          <t>23/01/26
REC-18474</t>
        </r>
      </text>
    </comment>
    <comment ref="Q263" authorId="1" shapeId="0" xr:uid="{6F76B860-F956-44BD-997A-968539BD2A08}">
      <text>
        <r>
          <rPr>
            <sz val="11"/>
            <color theme="1"/>
            <rFont val="Calibri"/>
            <family val="2"/>
            <scheme val="minor"/>
          </rPr>
          <t>23/01/26
REC-18474</t>
        </r>
      </text>
    </comment>
    <comment ref="F264" authorId="1" shapeId="0" xr:uid="{B9EC8BF7-E15C-4AF8-B332-048A1D521ED0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G264" authorId="1" shapeId="0" xr:uid="{2669E931-FFFB-44CE-B427-7A2C1526D5F3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H264" authorId="1" shapeId="0" xr:uid="{8676F716-720F-482A-9DC5-D7B7467C498D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I264" authorId="1" shapeId="0" xr:uid="{BD3473A0-7035-4EFE-AAD3-41CCE7F73AF9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J264" authorId="1" shapeId="0" xr:uid="{A79BAA50-4893-4F57-9B00-981765D50567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K264" authorId="1" shapeId="0" xr:uid="{0CDA7E6F-DA62-4A31-A526-47507AB39BF2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L264" authorId="1" shapeId="0" xr:uid="{86E197D2-E355-4D36-B21E-565BE8DE67D3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M264" authorId="1" shapeId="0" xr:uid="{2CB2A6E1-D017-43DA-9865-D9EEB19241ED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N264" authorId="1" shapeId="0" xr:uid="{109D0D95-D83C-4B38-995D-7BE4A10080D2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O264" authorId="1" shapeId="0" xr:uid="{B190754A-3104-4891-AB4F-B22B98C48CFF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P264" authorId="1" shapeId="0" xr:uid="{D168EC6D-B610-4951-B229-487E94D50B3D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Q264" authorId="1" shapeId="0" xr:uid="{8021D23F-2A9B-464F-9D2A-E9C9240CAF6C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R264" authorId="1" shapeId="0" xr:uid="{97698BF7-1901-4755-B464-6AF1F140F954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S264" authorId="1" shapeId="0" xr:uid="{7A1847F0-E6CC-4BE1-A9A4-3753E5B4F04D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T264" authorId="1" shapeId="0" xr:uid="{6DBB0391-1ECE-4C56-89AC-74A74FC7CBE5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U264" authorId="1" shapeId="0" xr:uid="{094AE7C5-911C-4CAD-8093-AED4AF07C703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E265" authorId="0" shapeId="0" xr:uid="{26C2F617-CB4C-488A-913A-2742946BA624}">
      <text>
        <r>
          <rPr>
            <b/>
            <sz val="9"/>
            <color indexed="81"/>
            <rFont val="Tahoma"/>
            <family val="2"/>
          </rPr>
          <t>23-FEB-25
REC-16790</t>
        </r>
      </text>
    </comment>
    <comment ref="F265" authorId="0" shapeId="0" xr:uid="{51D58412-F138-41C0-A611-490E03C6E100}">
      <text>
        <r>
          <rPr>
            <b/>
            <sz val="9"/>
            <color indexed="81"/>
            <rFont val="Tahoma"/>
            <family val="2"/>
          </rPr>
          <t>07-MAR-25
REC-16874</t>
        </r>
      </text>
    </comment>
    <comment ref="G265" authorId="0" shapeId="0" xr:uid="{7EA89545-E8C4-43F3-9E5E-203B9BDD6E10}">
      <text>
        <r>
          <rPr>
            <b/>
            <sz val="9"/>
            <color indexed="81"/>
            <rFont val="Tahoma"/>
            <charset val="1"/>
          </rPr>
          <t>17-ABR-2025
REC-17160</t>
        </r>
      </text>
    </comment>
    <comment ref="H265" authorId="0" shapeId="0" xr:uid="{939326B0-2566-4B1C-9D7D-421A6AC00EFC}">
      <text>
        <r>
          <rPr>
            <b/>
            <sz val="9"/>
            <color indexed="81"/>
            <rFont val="Tahoma"/>
            <family val="2"/>
          </rPr>
          <t>19-MAY-2025
REC-17329</t>
        </r>
      </text>
    </comment>
    <comment ref="I265" authorId="1" shapeId="0" xr:uid="{76B24E90-5858-41AB-BB1C-C60ED93DB928}">
      <text>
        <r>
          <rPr>
            <sz val="11"/>
            <color theme="1"/>
            <rFont val="Calibri"/>
            <family val="2"/>
            <scheme val="minor"/>
          </rPr>
          <t>14-JUN-2025
REC-17437</t>
        </r>
      </text>
    </comment>
    <comment ref="J265" authorId="1" shapeId="0" xr:uid="{3A7EBB53-3ECF-4D51-8B1E-2529766C7017}">
      <text>
        <r>
          <rPr>
            <sz val="11"/>
            <color theme="1"/>
            <rFont val="Calibri"/>
            <family val="2"/>
            <scheme val="minor"/>
          </rPr>
          <t>16-JUL-2025
REC-17583</t>
        </r>
      </text>
    </comment>
    <comment ref="K265" authorId="1" shapeId="0" xr:uid="{FE42D941-D4D0-4300-9367-046D45BA4DF9}">
      <text>
        <r>
          <rPr>
            <sz val="11"/>
            <color theme="1"/>
            <rFont val="Calibri"/>
            <family val="2"/>
            <scheme val="minor"/>
          </rPr>
          <t>16/08/25
REC-17740</t>
        </r>
      </text>
    </comment>
    <comment ref="L265" authorId="1" shapeId="0" xr:uid="{81D07755-B866-44F7-8C35-FF1F4B2DACCA}">
      <text>
        <r>
          <rPr>
            <sz val="11"/>
            <color theme="1"/>
            <rFont val="Calibri"/>
            <family val="2"/>
            <scheme val="minor"/>
          </rPr>
          <t>19/10/25
REC-18023</t>
        </r>
      </text>
    </comment>
    <comment ref="M265" authorId="1" shapeId="0" xr:uid="{69C3F2C5-031F-4E44-AD42-5F0D9F7EEC19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N265" authorId="1" shapeId="0" xr:uid="{1EEE38E6-2110-459E-8D29-4CB28C634117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O265" authorId="1" shapeId="0" xr:uid="{25600310-3913-43A3-9BFC-2BA5B2DD5DAF}">
      <text>
        <r>
          <rPr>
            <sz val="11"/>
            <color theme="1"/>
            <rFont val="Calibri"/>
            <family val="2"/>
            <scheme val="minor"/>
          </rPr>
          <t xml:space="preserve">26/12/25
REC-18333
</t>
        </r>
      </text>
    </comment>
    <comment ref="P265" authorId="1" shapeId="0" xr:uid="{C1E57F0F-C391-419F-A0FC-D245FC225757}">
      <text>
        <r>
          <rPr>
            <sz val="11"/>
            <color theme="1"/>
            <rFont val="Calibri"/>
            <family val="2"/>
            <scheme val="minor"/>
          </rPr>
          <t>21/01/26
REC-18470</t>
        </r>
      </text>
    </comment>
    <comment ref="D267" authorId="0" shapeId="0" xr:uid="{71FE44F6-47BD-4CB2-B94A-EAD3C14FB587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E267" authorId="0" shapeId="0" xr:uid="{0D7A48EA-8AB5-4E4E-A825-20DE903A966F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F267" authorId="0" shapeId="0" xr:uid="{194504DD-5851-4D90-9D8D-A2BB0B6AD1E7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G267" authorId="0" shapeId="0" xr:uid="{FE64808F-5E2A-4AE3-8A77-DA70966524A0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H267" authorId="1" shapeId="0" xr:uid="{F8E883DA-16C0-4717-99E4-9A42DBF36EF0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I267" authorId="1" shapeId="0" xr:uid="{BB0B09CE-C2C2-4EB9-9080-A0484FD6EF02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J267" authorId="1" shapeId="0" xr:uid="{C6EB005D-9223-4C61-81A2-F3EDD77FAA0E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K267" authorId="1" shapeId="0" xr:uid="{CF7AF4A7-D4AA-42BA-971C-83EF0FFF4CAE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L267" authorId="1" shapeId="0" xr:uid="{3FB626EE-0562-4BB6-A45F-E545F5517D64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M267" authorId="1" shapeId="0" xr:uid="{78E1EF83-EC5C-4760-87FA-0E670E55A1EC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N267" authorId="1" shapeId="0" xr:uid="{0102D42F-305D-4225-9A31-37A7EEF4F174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E269" authorId="0" shapeId="0" xr:uid="{97C2CC94-1C77-478B-8805-17A10C04257F}">
      <text>
        <r>
          <rPr>
            <b/>
            <sz val="9"/>
            <color indexed="81"/>
            <rFont val="Tahoma"/>
            <family val="2"/>
          </rPr>
          <t>26-FEB-25
REC-16805</t>
        </r>
      </text>
    </comment>
    <comment ref="F269" authorId="0" shapeId="0" xr:uid="{AA807B5A-3100-4EC8-84A3-A2F4C462762F}">
      <text>
        <r>
          <rPr>
            <b/>
            <sz val="9"/>
            <color indexed="81"/>
            <rFont val="Tahoma"/>
            <charset val="1"/>
          </rPr>
          <t>28-MAR-2025
REC-17025</t>
        </r>
      </text>
    </comment>
    <comment ref="G269" authorId="0" shapeId="0" xr:uid="{DAA2A651-5067-4C7A-9729-24290BC95B4D}">
      <text>
        <r>
          <rPr>
            <b/>
            <sz val="9"/>
            <color indexed="81"/>
            <rFont val="Tahoma"/>
            <family val="2"/>
          </rPr>
          <t>16-MAY-2025
REC-17316</t>
        </r>
      </text>
    </comment>
    <comment ref="H269" authorId="0" shapeId="0" xr:uid="{FEA2EEE6-9354-4944-8922-EE71A579D5B0}">
      <text>
        <r>
          <rPr>
            <b/>
            <sz val="9"/>
            <color indexed="81"/>
            <rFont val="Tahoma"/>
            <family val="2"/>
          </rPr>
          <t>16-MAY-2025
REC-17317</t>
        </r>
      </text>
    </comment>
    <comment ref="I269" authorId="1" shapeId="0" xr:uid="{C888FDFA-D4E3-4EA7-86BF-2F7C52B73344}">
      <text>
        <r>
          <rPr>
            <sz val="11"/>
            <color theme="1"/>
            <rFont val="Calibri"/>
            <family val="2"/>
            <scheme val="minor"/>
          </rPr>
          <t>02-JUL-25
REC-17520</t>
        </r>
      </text>
    </comment>
    <comment ref="J269" authorId="1" shapeId="0" xr:uid="{43F57711-4F05-45E5-83E7-D29EF7E50E81}">
      <text>
        <r>
          <rPr>
            <sz val="11"/>
            <color theme="1"/>
            <rFont val="Calibri"/>
            <family val="2"/>
            <scheme val="minor"/>
          </rPr>
          <t>17-JUL-25
REC-17586</t>
        </r>
      </text>
    </comment>
    <comment ref="K269" authorId="1" shapeId="0" xr:uid="{65AA8721-6DEF-4219-A5B9-082CEB4859E7}">
      <text>
        <r>
          <rPr>
            <sz val="11"/>
            <color theme="1"/>
            <rFont val="Calibri"/>
            <family val="2"/>
            <scheme val="minor"/>
          </rPr>
          <t>22/08/25
REC-17767</t>
        </r>
      </text>
    </comment>
    <comment ref="L269" authorId="1" shapeId="0" xr:uid="{90774536-875F-4068-96EA-14F168BEDE56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M269" authorId="1" shapeId="0" xr:uid="{FC41ECEF-6FD7-444C-8FDA-EE861A8BFC9D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N269" authorId="1" shapeId="0" xr:uid="{BFD8BAA2-7DC6-45FC-AE92-277834551BB6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O269" authorId="1" shapeId="0" xr:uid="{5B387DFB-9AA5-42EC-A548-00F2B15442EB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F270" authorId="1" shapeId="0" xr:uid="{5F3D10BE-FD48-4013-8543-07444365EA63}">
      <text>
        <r>
          <rPr>
            <sz val="11"/>
            <color theme="1"/>
            <rFont val="Calibri"/>
            <family val="2"/>
            <scheme val="minor"/>
          </rPr>
          <t>07-01-2026
REC-18405</t>
        </r>
      </text>
    </comment>
    <comment ref="G270" authorId="1" shapeId="0" xr:uid="{E2A726FE-93E5-4E8F-9D56-A7F97F326C69}">
      <text>
        <r>
          <rPr>
            <sz val="11"/>
            <color theme="1"/>
            <rFont val="Calibri"/>
            <family val="2"/>
            <scheme val="minor"/>
          </rPr>
          <t>07-01-2026
REC-18405</t>
        </r>
      </text>
    </comment>
    <comment ref="E271" authorId="0" shapeId="0" xr:uid="{7D9EDDB0-57B3-42B7-8AE9-8E29691D60EE}">
      <text>
        <r>
          <rPr>
            <b/>
            <sz val="9"/>
            <color indexed="81"/>
            <rFont val="Tahoma"/>
            <family val="2"/>
          </rPr>
          <t>26-FEB-25
REC-16807</t>
        </r>
      </text>
    </comment>
    <comment ref="F271" authorId="0" shapeId="0" xr:uid="{3851E858-D88C-45CC-9991-4B59BCCEF984}">
      <text>
        <r>
          <rPr>
            <b/>
            <sz val="9"/>
            <color indexed="81"/>
            <rFont val="Tahoma"/>
            <charset val="1"/>
          </rPr>
          <t>13-ABR-2025
REC-17116</t>
        </r>
      </text>
    </comment>
    <comment ref="G271" authorId="1" shapeId="0" xr:uid="{BE83CBDF-9F5A-4363-92FB-8B2368AC3BED}">
      <text>
        <r>
          <rPr>
            <sz val="11"/>
            <color theme="1"/>
            <rFont val="Calibri"/>
            <family val="2"/>
            <scheme val="minor"/>
          </rPr>
          <t>14-JUN-25
REC-17444</t>
        </r>
      </text>
    </comment>
    <comment ref="H271" authorId="1" shapeId="0" xr:uid="{167C4BC3-F323-4B37-B64F-C5AF8301CE58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I271" authorId="1" shapeId="0" xr:uid="{D9631C6C-C546-453E-9641-9B8BCB22224C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J271" authorId="1" shapeId="0" xr:uid="{D4419E88-7631-4FD1-A805-21D3CE859994}">
      <text>
        <r>
          <rPr>
            <sz val="11"/>
            <color theme="1"/>
            <rFont val="Calibri"/>
            <family val="2"/>
            <scheme val="minor"/>
          </rPr>
          <t>10/10/25
REC-17988</t>
        </r>
      </text>
    </comment>
    <comment ref="F273" authorId="0" shapeId="0" xr:uid="{C49191ED-4944-48AC-8805-15C97C7B36AB}">
      <text>
        <r>
          <rPr>
            <b/>
            <sz val="9"/>
            <color indexed="81"/>
            <rFont val="Tahoma"/>
            <charset val="1"/>
          </rPr>
          <t>29-ABR-2025
REC-17200</t>
        </r>
      </text>
    </comment>
    <comment ref="E274" authorId="0" shapeId="0" xr:uid="{18DC7AC7-B128-4DE4-AA62-21CBA9B315CC}">
      <text>
        <r>
          <rPr>
            <b/>
            <sz val="9"/>
            <color indexed="81"/>
            <rFont val="Tahoma"/>
            <family val="2"/>
          </rPr>
          <t>28-FEB-25
REC-16818</t>
        </r>
      </text>
    </comment>
    <comment ref="F274" authorId="0" shapeId="0" xr:uid="{4D72A6F7-F514-4186-B705-0E33801F9AF5}">
      <text>
        <r>
          <rPr>
            <b/>
            <sz val="9"/>
            <color indexed="81"/>
            <rFont val="Tahoma"/>
            <charset val="1"/>
          </rPr>
          <t>31-MAR-2025
REC-17050</t>
        </r>
      </text>
    </comment>
    <comment ref="G274" authorId="0" shapeId="0" xr:uid="{48E45290-A846-49F4-B583-075EDF815DDE}">
      <text>
        <r>
          <rPr>
            <b/>
            <sz val="9"/>
            <color indexed="81"/>
            <rFont val="Tahoma"/>
            <charset val="1"/>
          </rPr>
          <t>03-MAY-2025
REC-17243</t>
        </r>
      </text>
    </comment>
    <comment ref="H274" authorId="0" shapeId="0" xr:uid="{F8907298-88E4-4160-B379-1003C18301EA}">
      <text>
        <r>
          <rPr>
            <b/>
            <sz val="9"/>
            <color indexed="81"/>
            <rFont val="Tahoma"/>
            <charset val="1"/>
          </rPr>
          <t>03-06-25
REC-17391</t>
        </r>
      </text>
    </comment>
    <comment ref="I274" authorId="1" shapeId="0" xr:uid="{972FAAB0-7151-46E8-9AC3-114F31A1846E}">
      <text>
        <r>
          <rPr>
            <sz val="11"/>
            <color theme="1"/>
            <rFont val="Calibri"/>
            <family val="2"/>
            <scheme val="minor"/>
          </rPr>
          <t>02-JUL-25
REC-17519</t>
        </r>
      </text>
    </comment>
    <comment ref="J274" authorId="1" shapeId="0" xr:uid="{43E2D034-974E-48CE-A5F2-7AA354FB10C5}">
      <text>
        <r>
          <rPr>
            <sz val="11"/>
            <color theme="1"/>
            <rFont val="Calibri"/>
            <family val="2"/>
            <scheme val="minor"/>
          </rPr>
          <t>11-AGO-25
REC-17700</t>
        </r>
      </text>
    </comment>
    <comment ref="K274" authorId="1" shapeId="0" xr:uid="{F5E20398-8E8C-4F07-BB25-0B2E0C604B8F}">
      <text>
        <r>
          <rPr>
            <sz val="11"/>
            <color theme="1"/>
            <rFont val="Calibri"/>
            <family val="2"/>
            <scheme val="minor"/>
          </rPr>
          <t>08-09-25
REC-17843</t>
        </r>
      </text>
    </comment>
    <comment ref="L274" authorId="1" shapeId="0" xr:uid="{ABC42369-1324-49C3-8B92-08F3A3B842D5}">
      <text>
        <r>
          <rPr>
            <sz val="11"/>
            <color theme="1"/>
            <rFont val="Calibri"/>
            <family val="2"/>
            <scheme val="minor"/>
          </rPr>
          <t>01-11-25
REC-18142</t>
        </r>
      </text>
    </comment>
    <comment ref="M274" authorId="1" shapeId="0" xr:uid="{FEA4ECE0-F0F4-47C0-A716-E71B7CDA6E1E}">
      <text>
        <r>
          <rPr>
            <sz val="11"/>
            <color theme="1"/>
            <rFont val="Calibri"/>
            <family val="2"/>
            <scheme val="minor"/>
          </rPr>
          <t>24/12/25
REC-18326</t>
        </r>
      </text>
    </comment>
    <comment ref="D275" authorId="0" shapeId="0" xr:uid="{B6843CD9-72A0-4AA0-AAF7-A487ACCBD51C}">
      <text>
        <r>
          <rPr>
            <b/>
            <sz val="9"/>
            <color indexed="81"/>
            <rFont val="Tahoma"/>
            <family val="2"/>
          </rPr>
          <t>08-feb-25
REC-16727</t>
        </r>
      </text>
    </comment>
    <comment ref="E275" authorId="0" shapeId="0" xr:uid="{96CA165A-34E9-4B50-A817-E3EB4FA150C3}">
      <text>
        <r>
          <rPr>
            <b/>
            <sz val="9"/>
            <color indexed="81"/>
            <rFont val="Tahoma"/>
            <family val="2"/>
          </rPr>
          <t>17-feb-2025
REC-16764</t>
        </r>
      </text>
    </comment>
    <comment ref="F275" authorId="0" shapeId="0" xr:uid="{0FF80676-2313-4AE9-853D-374FDB9BDC06}">
      <text>
        <r>
          <rPr>
            <b/>
            <sz val="9"/>
            <color indexed="81"/>
            <rFont val="Tahoma"/>
            <family val="2"/>
          </rPr>
          <t>06-MAR-2025
REC-16866</t>
        </r>
      </text>
    </comment>
    <comment ref="G275" authorId="0" shapeId="0" xr:uid="{7F35C666-1AB0-4EFE-8980-CE33967DD792}">
      <text>
        <r>
          <rPr>
            <b/>
            <sz val="9"/>
            <color indexed="81"/>
            <rFont val="Tahoma"/>
            <charset val="1"/>
          </rPr>
          <t>02-ABR-2025
REC-17078</t>
        </r>
      </text>
    </comment>
    <comment ref="H275" authorId="0" shapeId="0" xr:uid="{D00AC17D-F8A1-4971-A2A4-95551892D88A}">
      <text>
        <r>
          <rPr>
            <b/>
            <sz val="9"/>
            <color indexed="81"/>
            <rFont val="Tahoma"/>
            <charset val="1"/>
          </rPr>
          <t>05-MAY-2025
REC-17257</t>
        </r>
      </text>
    </comment>
    <comment ref="I275" authorId="0" shapeId="0" xr:uid="{9D8367FB-9BE0-447E-827E-B14E2F021B70}">
      <text>
        <r>
          <rPr>
            <b/>
            <sz val="9"/>
            <color indexed="81"/>
            <rFont val="Tahoma"/>
            <family val="2"/>
          </rPr>
          <t>07-jun-25
REC-17414</t>
        </r>
      </text>
    </comment>
    <comment ref="J275" authorId="1" shapeId="0" xr:uid="{BCEBB9EF-3FCD-489B-B5D8-C4ED7306FA8C}">
      <text>
        <r>
          <rPr>
            <sz val="11"/>
            <color theme="1"/>
            <rFont val="Calibri"/>
            <family val="2"/>
            <scheme val="minor"/>
          </rPr>
          <t>05-JUL-25
REC-17533</t>
        </r>
      </text>
    </comment>
    <comment ref="K275" authorId="1" shapeId="0" xr:uid="{BAC5FC5C-E6E3-4A5A-8ADD-3C201037D1F6}">
      <text>
        <r>
          <rPr>
            <sz val="11"/>
            <color theme="1"/>
            <rFont val="Calibri"/>
            <family val="2"/>
            <scheme val="minor"/>
          </rPr>
          <t>02-AGO-25
REC-17672</t>
        </r>
      </text>
    </comment>
    <comment ref="L275" authorId="1" shapeId="0" xr:uid="{08AE4F09-1D41-436E-AF91-266617C7C014}">
      <text>
        <r>
          <rPr>
            <sz val="11"/>
            <color theme="1"/>
            <rFont val="Calibri"/>
            <family val="2"/>
            <scheme val="minor"/>
          </rPr>
          <t>03-09-25
REC-17821</t>
        </r>
      </text>
    </comment>
    <comment ref="M275" authorId="1" shapeId="0" xr:uid="{384D9832-E954-40CA-9FDF-D59C3F7B1C11}">
      <text>
        <r>
          <rPr>
            <sz val="11"/>
            <color theme="1"/>
            <rFont val="Calibri"/>
            <family val="2"/>
            <scheme val="minor"/>
          </rPr>
          <t>05-10-25
REC-17975</t>
        </r>
      </text>
    </comment>
    <comment ref="N275" authorId="1" shapeId="0" xr:uid="{EEE1DA5B-77DD-4E29-A7F9-7801D3AAEA76}">
      <text>
        <r>
          <rPr>
            <sz val="11"/>
            <color theme="1"/>
            <rFont val="Calibri"/>
            <family val="2"/>
            <scheme val="minor"/>
          </rPr>
          <t>06-11-25
REC-18090</t>
        </r>
      </text>
    </comment>
    <comment ref="O275" authorId="1" shapeId="0" xr:uid="{CC95DB30-C487-4EB5-9188-33A5BE92E8B1}">
      <text>
        <r>
          <rPr>
            <sz val="11"/>
            <color theme="1"/>
            <rFont val="Calibri"/>
            <family val="2"/>
            <scheme val="minor"/>
          </rPr>
          <t>02-12-25
REC-18242</t>
        </r>
      </text>
    </comment>
    <comment ref="P275" authorId="1" shapeId="0" xr:uid="{AC66F7CA-6A55-433D-B67C-4F4CCB27C198}">
      <text>
        <r>
          <rPr>
            <sz val="11"/>
            <color theme="1"/>
            <rFont val="Calibri"/>
            <family val="2"/>
            <scheme val="minor"/>
          </rPr>
          <t>04-01-26
REC-18386</t>
        </r>
      </text>
    </comment>
    <comment ref="D276" authorId="0" shapeId="0" xr:uid="{64A746D4-C5EB-408C-824A-5A6F15F8BEC4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E276" authorId="0" shapeId="0" xr:uid="{11BDD830-45F3-416B-86EA-8AEF2B711570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F276" authorId="0" shapeId="0" xr:uid="{22704EBC-B53B-4813-817B-A43F790736CD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G276" authorId="0" shapeId="0" xr:uid="{10424EDA-D56E-45BB-999B-3110D598DE94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H276" authorId="1" shapeId="0" xr:uid="{AF7B0CE6-447E-42D2-8726-8313FC04919A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I276" authorId="1" shapeId="0" xr:uid="{FE3B9B88-D5DE-4C2E-9131-B051E70B7E67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J276" authorId="1" shapeId="0" xr:uid="{270BA251-CA2C-4477-92BF-74C1BF27CA89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K276" authorId="1" shapeId="0" xr:uid="{7200A1C3-70FE-4A24-9225-761FF504B210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L276" authorId="1" shapeId="0" xr:uid="{06141C75-A870-4D96-94A1-F837D9F186A7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M276" authorId="1" shapeId="0" xr:uid="{534D4065-1A1A-47EA-B79D-6B20F93840FD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N276" authorId="1" shapeId="0" xr:uid="{329B6AFF-AE02-42B3-9919-9A92AD4A478E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O276" authorId="1" shapeId="0" xr:uid="{A46B68E3-CB8B-4308-8EF9-A4C3F19C7D23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D277" authorId="0" shapeId="0" xr:uid="{70D00BFE-A7CA-4F11-BBB1-A2893218A2A9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E277" authorId="0" shapeId="0" xr:uid="{83F7599F-E41C-4D48-A635-AA9F69A66AEF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F277" authorId="0" shapeId="0" xr:uid="{820E8FC2-2220-4075-8550-596B8469B128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G277" authorId="0" shapeId="0" xr:uid="{C4C321BF-99BE-436E-8035-19C243E3B9F7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H277" authorId="1" shapeId="0" xr:uid="{90106965-D0B0-4DB2-8962-962CCFA820E3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I277" authorId="1" shapeId="0" xr:uid="{ACF87DF0-B446-426C-B198-42D4A7BDFA02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J277" authorId="1" shapeId="0" xr:uid="{89D12FF5-882B-4987-BA9B-31BFCD22DBF8}">
      <text>
        <r>
          <rPr>
            <sz val="11"/>
            <color theme="1"/>
            <rFont val="Calibri"/>
            <family val="2"/>
            <scheme val="minor"/>
          </rPr>
          <t>16/08/25
REC-17742</t>
        </r>
      </text>
    </comment>
    <comment ref="K277" authorId="1" shapeId="0" xr:uid="{C887D8F4-7D25-42C7-9D9D-771D89A60E9C}">
      <text>
        <r>
          <rPr>
            <sz val="11"/>
            <color theme="1"/>
            <rFont val="Calibri"/>
            <family val="2"/>
            <scheme val="minor"/>
          </rPr>
          <t>14/10/25
REC-17998</t>
        </r>
      </text>
    </comment>
    <comment ref="L277" authorId="1" shapeId="0" xr:uid="{00A4C37E-B3CC-4AB7-A0F8-B3FABD9BBED8}">
      <text>
        <r>
          <rPr>
            <sz val="11"/>
            <color theme="1"/>
            <rFont val="Calibri"/>
            <family val="2"/>
            <scheme val="minor"/>
          </rPr>
          <t>12-12-2025
REC-18275</t>
        </r>
      </text>
    </comment>
    <comment ref="M277" authorId="1" shapeId="0" xr:uid="{2C1D91C9-396E-4914-ABEE-B45B8CE1658A}">
      <text>
        <r>
          <rPr>
            <sz val="11"/>
            <color theme="1"/>
            <rFont val="Calibri"/>
            <family val="2"/>
            <scheme val="minor"/>
          </rPr>
          <t>30-12-25
REC-18349</t>
        </r>
      </text>
    </comment>
    <comment ref="N277" authorId="1" shapeId="0" xr:uid="{C1C4EA0D-1E34-4F2D-9746-4AA1AA992330}">
      <text>
        <r>
          <rPr>
            <sz val="11"/>
            <color theme="1"/>
            <rFont val="Calibri"/>
            <family val="2"/>
            <scheme val="minor"/>
          </rPr>
          <t>27/01/26
REC-18488</t>
        </r>
      </text>
    </comment>
    <comment ref="E278" authorId="0" shapeId="0" xr:uid="{D5632CEA-5707-4BC8-8BD5-449D7CB454C6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F278" authorId="0" shapeId="0" xr:uid="{19078423-9F97-4F65-82AF-9A2571716773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G278" authorId="1" shapeId="0" xr:uid="{01DBF265-6DB5-437A-8698-F381A8502AA5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H278" authorId="1" shapeId="0" xr:uid="{54F0E9A9-3323-4506-96A8-709FFE688DA5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I278" authorId="1" shapeId="0" xr:uid="{B2E8C1B5-A8C0-4AF6-84CD-F05DEDD305A0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J278" authorId="1" shapeId="0" xr:uid="{E1D3BBEB-B22F-40A9-92F6-B235FC3B9466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K278" authorId="1" shapeId="0" xr:uid="{0D7D0FEE-1399-4813-AE66-E868E1D8B836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L278" authorId="1" shapeId="0" xr:uid="{8122678B-B5D0-4C1C-8593-0CEB725FE387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F279" authorId="1" shapeId="0" xr:uid="{352E48B2-8692-41B0-9853-697FD710B22B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G279" authorId="1" shapeId="0" xr:uid="{2C5D43B4-9401-4086-A823-DD2D3A5E8501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H279" authorId="1" shapeId="0" xr:uid="{9FBD99A3-DF2C-41FA-8EFC-918C563C6D96}">
      <text>
        <r>
          <rPr>
            <sz val="11"/>
            <color theme="1"/>
            <rFont val="Calibri"/>
            <family val="2"/>
            <scheme val="minor"/>
          </rPr>
          <t>16/12/25
REC-18299</t>
        </r>
      </text>
    </comment>
    <comment ref="I279" authorId="1" shapeId="0" xr:uid="{C3254F3D-5417-4368-AE4D-504BA4BDFCA1}">
      <text>
        <r>
          <rPr>
            <sz val="11"/>
            <color theme="1"/>
            <rFont val="Calibri"/>
            <family val="2"/>
            <scheme val="minor"/>
          </rPr>
          <t>30-12-25
REC-18354</t>
        </r>
      </text>
    </comment>
    <comment ref="D281" authorId="0" shapeId="0" xr:uid="{765666C9-5DF8-47BC-86CF-FA987C0DF00A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E281" authorId="0" shapeId="0" xr:uid="{EBB67B85-D469-494E-88B5-C068B680D18F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F281" authorId="0" shapeId="0" xr:uid="{6FF302B6-3AAC-4A2C-B9A5-2624F12D5A4D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G281" authorId="0" shapeId="0" xr:uid="{A6A6D648-7CEA-4D3B-8812-BAF8537FB8E8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H281" authorId="0" shapeId="0" xr:uid="{787614E8-B4CC-4E67-8CD8-C0D6E1F56F60}">
      <text>
        <r>
          <rPr>
            <b/>
            <sz val="9"/>
            <color indexed="81"/>
            <rFont val="Tahoma"/>
            <charset val="1"/>
          </rPr>
          <t>27-ABR-2025
REC-17193</t>
        </r>
      </text>
    </comment>
    <comment ref="I281" authorId="0" shapeId="0" xr:uid="{EB706D82-2EC6-4F94-AF6D-7D366658EAC3}">
      <text>
        <r>
          <rPr>
            <b/>
            <sz val="9"/>
            <color indexed="81"/>
            <rFont val="Tahoma"/>
            <charset val="1"/>
          </rPr>
          <t>04-06-2025
REC-17394</t>
        </r>
      </text>
    </comment>
    <comment ref="J281" authorId="1" shapeId="0" xr:uid="{62CFBCC4-31A4-4C54-93F4-DF1DB86C5A46}">
      <text>
        <r>
          <rPr>
            <sz val="11"/>
            <color theme="1"/>
            <rFont val="Calibri"/>
            <family val="2"/>
            <scheme val="minor"/>
          </rPr>
          <t>02-JUL-25
REC-17516</t>
        </r>
      </text>
    </comment>
    <comment ref="K281" authorId="1" shapeId="0" xr:uid="{51C998EB-81EF-4571-9CB9-3B0E716BBCCA}">
      <text>
        <r>
          <rPr>
            <sz val="11"/>
            <color theme="1"/>
            <rFont val="Calibri"/>
            <family val="2"/>
            <scheme val="minor"/>
          </rPr>
          <t>24/JUL/25
REC-17610</t>
        </r>
      </text>
    </comment>
    <comment ref="L281" authorId="1" shapeId="0" xr:uid="{4C8E1742-0AB6-4A36-8C68-A4EE874B46F9}">
      <text>
        <r>
          <rPr>
            <sz val="11"/>
            <color theme="1"/>
            <rFont val="Calibri"/>
            <family val="2"/>
            <scheme val="minor"/>
          </rPr>
          <t>08-09-25
REC-17842</t>
        </r>
      </text>
    </comment>
    <comment ref="M281" authorId="1" shapeId="0" xr:uid="{341A87D2-6078-41C6-843F-6B2AD4D2C03C}">
      <text>
        <r>
          <rPr>
            <sz val="11"/>
            <color theme="1"/>
            <rFont val="Calibri"/>
            <family val="2"/>
            <scheme val="minor"/>
          </rPr>
          <t>23/10/25
REC-18036</t>
        </r>
      </text>
    </comment>
    <comment ref="N281" authorId="1" shapeId="0" xr:uid="{4588BF81-C16D-4C62-B454-DAF533682B56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O281" authorId="1" shapeId="0" xr:uid="{353DACF4-FE0A-439C-A25B-C694392FEBDC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E282" authorId="0" shapeId="0" xr:uid="{CC710E3C-87BE-4B45-8075-A7F400CD25CC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F282" authorId="0" shapeId="0" xr:uid="{C130488E-52C9-4F81-B7C1-21A878500B1E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G282" authorId="1" shapeId="0" xr:uid="{F26F515C-619E-42FE-B590-FE20ACB2F26B}">
      <text>
        <r>
          <rPr>
            <sz val="11"/>
            <color theme="1"/>
            <rFont val="Calibri"/>
            <family val="2"/>
            <scheme val="minor"/>
          </rPr>
          <t>14-MAY-25
REC-17297</t>
        </r>
      </text>
    </comment>
    <comment ref="H282" authorId="1" shapeId="0" xr:uid="{7C9F1E9C-8694-421F-BBAB-2C79B7BB31B1}">
      <text>
        <r>
          <rPr>
            <sz val="11"/>
            <color theme="1"/>
            <rFont val="Calibri"/>
            <family val="2"/>
            <scheme val="minor"/>
          </rPr>
          <t>17-JUN-2025
REC-17455</t>
        </r>
      </text>
    </comment>
    <comment ref="I282" authorId="1" shapeId="0" xr:uid="{7373E193-518E-4B07-9901-1CA138921013}">
      <text>
        <r>
          <rPr>
            <sz val="11"/>
            <color theme="1"/>
            <rFont val="Calibri"/>
            <family val="2"/>
            <scheme val="minor"/>
          </rPr>
          <t>30-JUN-25
REC-17496</t>
        </r>
      </text>
    </comment>
    <comment ref="J282" authorId="1" shapeId="0" xr:uid="{17F490F5-41B8-4B5F-9AB5-1045F4EB1D4F}">
      <text>
        <r>
          <rPr>
            <sz val="11"/>
            <color theme="1"/>
            <rFont val="Calibri"/>
            <family val="2"/>
            <scheme val="minor"/>
          </rPr>
          <t>04-AGO-25
REC-17676</t>
        </r>
      </text>
    </comment>
    <comment ref="K282" authorId="1" shapeId="0" xr:uid="{34F8F718-5F22-464B-86FA-F44B39B8B3CD}">
      <text>
        <r>
          <rPr>
            <sz val="11"/>
            <color theme="1"/>
            <rFont val="Calibri"/>
            <family val="2"/>
            <scheme val="minor"/>
          </rPr>
          <t>04-09-25
REC-17826</t>
        </r>
      </text>
    </comment>
    <comment ref="L282" authorId="1" shapeId="0" xr:uid="{10186D61-07CA-4B8C-A4D6-99B6F25731B1}">
      <text>
        <r>
          <rPr>
            <sz val="11"/>
            <color theme="1"/>
            <rFont val="Calibri"/>
            <family val="2"/>
            <scheme val="minor"/>
          </rPr>
          <t>30-09-25
REC-17938</t>
        </r>
      </text>
    </comment>
    <comment ref="M282" authorId="1" shapeId="0" xr:uid="{9915907E-B8D0-4C42-ADFA-3DB428C28FCB}">
      <text>
        <r>
          <rPr>
            <sz val="11"/>
            <color theme="1"/>
            <rFont val="Calibri"/>
            <family val="2"/>
            <scheme val="minor"/>
          </rPr>
          <t>14-11-25
REC-18158</t>
        </r>
      </text>
    </comment>
    <comment ref="N282" authorId="1" shapeId="0" xr:uid="{C1472A6D-DD83-48AA-B2B1-03B1B30C5638}">
      <text>
        <r>
          <rPr>
            <sz val="11"/>
            <color theme="1"/>
            <rFont val="Calibri"/>
            <family val="2"/>
            <scheme val="minor"/>
          </rPr>
          <t>29-11-25
REC-18213</t>
        </r>
      </text>
    </comment>
    <comment ref="O282" authorId="1" shapeId="0" xr:uid="{5C41715B-BD8A-4F56-A262-3B2E90BD551A}">
      <text>
        <r>
          <rPr>
            <sz val="11"/>
            <color theme="1"/>
            <rFont val="Calibri"/>
            <family val="2"/>
            <scheme val="minor"/>
          </rPr>
          <t>15/01/26
REC-18416</t>
        </r>
      </text>
    </comment>
    <comment ref="D283" authorId="0" shapeId="0" xr:uid="{2ABC640C-0BE3-49C1-888E-B09A8252EBED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E283" authorId="0" shapeId="0" xr:uid="{D39C1A11-5C6E-486D-A9BA-16355A5A4B42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F283" authorId="0" shapeId="0" xr:uid="{342BAC38-A218-4D64-A020-DAD899DF5845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G283" authorId="2" shapeId="0" xr:uid="{A0C159FA-D991-456B-8146-E8BA78C0EEA0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H283" authorId="3" shapeId="0" xr:uid="{B61C8872-664E-4FCE-A634-8914C00ADC3D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I283" authorId="1" shapeId="0" xr:uid="{DCC4E2C1-654F-45C5-8810-B8605AF9D16E}">
      <text>
        <r>
          <rPr>
            <sz val="11"/>
            <color theme="1"/>
            <rFont val="Calibri"/>
            <family val="2"/>
            <scheme val="minor"/>
          </rPr>
          <t>12/JUN/2025
REC-17425</t>
        </r>
      </text>
    </comment>
    <comment ref="J283" authorId="1" shapeId="0" xr:uid="{8E6BC2D0-921D-4CF7-B969-21429B52B62C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K283" authorId="1" shapeId="0" xr:uid="{8E06933C-1AC9-427F-91B1-450F56310736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L283" authorId="1" shapeId="0" xr:uid="{3977BA7D-5E9D-4443-A2A1-9ACCB34D2EB2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M283" authorId="1" shapeId="0" xr:uid="{CE525679-98D3-473A-8779-3CD60CC6BB64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N283" authorId="1" shapeId="0" xr:uid="{214EB885-3563-4102-920A-CF4ECE700608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O283" authorId="1" shapeId="0" xr:uid="{A515924D-2C69-4197-A855-33A98BFCD805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P283" authorId="1" shapeId="0" xr:uid="{FE1BF5C0-96A5-4032-8BFB-522C6341361D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Q283" authorId="1" shapeId="0" xr:uid="{3615657F-1E88-44AF-AA9A-1A83FACB150A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R283" authorId="1" shapeId="0" xr:uid="{ED1A3BEE-7173-489E-8267-BDA55F3B2E84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S283" authorId="1" shapeId="0" xr:uid="{2EE41BAC-A9ED-477D-8E9B-2F671B00D4DA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T283" authorId="1" shapeId="0" xr:uid="{A6C77170-E6FB-4002-A393-03DEA1DA32E8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U283" authorId="1" shapeId="0" xr:uid="{DD7607BE-EC0C-4450-97F1-F7C8CEDACA27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V283" authorId="1" shapeId="0" xr:uid="{6B6628F6-17CB-4727-A614-2F6256B9B77F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W283" authorId="1" shapeId="0" xr:uid="{9E393AB5-3A1C-4E79-B37D-0C62560D0F8B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X283" authorId="1" shapeId="0" xr:uid="{6804055F-7871-4EB1-8DCD-2FABB8288209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Y283" authorId="1" shapeId="0" xr:uid="{05F58D6B-7543-46C0-A7F3-1F77D998458B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Z283" authorId="1" shapeId="0" xr:uid="{E2AB681F-29E0-4BBA-97C7-2D830DC0CD90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AA283" authorId="1" shapeId="0" xr:uid="{3147B4EA-8A89-42CD-BA43-4D8DEE814ED3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D284" authorId="0" shapeId="0" xr:uid="{3BD1AEC8-47CA-4C13-9FA6-1D7F13F51D14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E284" authorId="0" shapeId="0" xr:uid="{B9114E01-2C6B-47FD-BFB9-F141072EACD4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F284" authorId="0" shapeId="0" xr:uid="{C3A3BE87-7CBA-4717-B8C5-837C9A3350FC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G284" authorId="0" shapeId="0" xr:uid="{8DA99390-B4CC-4E01-A4AD-E448CAC0418D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H284" authorId="0" shapeId="0" xr:uid="{739B610F-E8C6-487C-A998-D5C79537CF57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I284" authorId="0" shapeId="0" xr:uid="{C2238B93-200C-4257-874A-F7DB420EBD31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J284" authorId="1" shapeId="0" xr:uid="{BA54E4DA-2684-4FCD-809B-3C1F6AB12D65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K284" authorId="1" shapeId="0" xr:uid="{5F08258E-3D81-492B-B46D-203BCB35C741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L284" authorId="1" shapeId="0" xr:uid="{4251F0D4-D321-4ED8-B825-C232513A326B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M284" authorId="1" shapeId="0" xr:uid="{71852BFF-BA1B-4EC8-88C8-2ADF50D3A12F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N284" authorId="1" shapeId="0" xr:uid="{6C8DBFB4-AFBB-4B70-988C-4FE170AA0993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O284" authorId="1" shapeId="0" xr:uid="{9F23F7F7-C7D0-4E23-9272-F05B045FE79D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D285" authorId="0" shapeId="0" xr:uid="{2A71F470-EFB0-486E-8F51-624A2017D222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85" authorId="0" shapeId="0" xr:uid="{7D26DEE6-8FF7-4AA2-B33D-FEC440254E47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85" authorId="0" shapeId="0" xr:uid="{89ED4B59-4CBA-476D-B586-34164BADA6FE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85" authorId="0" shapeId="0" xr:uid="{41FF05AA-8F61-452F-9263-6947C9C41EDA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85" authorId="0" shapeId="0" xr:uid="{A51CBEDB-5D72-49E7-A495-A873D1BE8CBA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I285" authorId="0" shapeId="0" xr:uid="{DFA16E21-EDDE-4E33-A187-E4BFC881F20F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J285" authorId="0" shapeId="0" xr:uid="{5A375C5A-EEA2-4E1F-A992-DDFE5C055F86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K285" authorId="0" shapeId="0" xr:uid="{65E1F438-2BF0-45F4-8DE8-F210238D8FBB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L285" authorId="1" shapeId="0" xr:uid="{D7430831-F25A-4BC7-91EA-06B8E6E6E356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M285" authorId="1" shapeId="0" xr:uid="{B664C2AA-4602-4165-806A-B2D2FDE90A1E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N285" authorId="1" shapeId="0" xr:uid="{8415E873-5A34-4044-8D37-86FF6428CE0C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O285" authorId="1" shapeId="0" xr:uid="{DF966BFA-8DE2-4D07-911A-9A6CAF223B4F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D287" authorId="0" shapeId="0" xr:uid="{1C487BEC-A70A-4D12-A7D6-3582C9907E08}">
      <text>
        <r>
          <rPr>
            <b/>
            <sz val="9"/>
            <color indexed="81"/>
            <rFont val="Tahoma"/>
            <charset val="1"/>
          </rPr>
          <t>15-MAR-2025
REC-16951</t>
        </r>
      </text>
    </comment>
    <comment ref="E287" authorId="0" shapeId="0" xr:uid="{9585B9AE-08ED-492F-B5D6-76A2B5E30EF6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F287" authorId="0" shapeId="0" xr:uid="{2F41F4C3-8E11-4FD6-9301-957E72A2FB41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G287" authorId="1" shapeId="0" xr:uid="{351662EF-7244-4E9E-BDA4-30D590FE1A47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H287" authorId="1" shapeId="0" xr:uid="{74D444CC-0C9C-48DA-8426-3D6482950B17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D289" authorId="0" shapeId="0" xr:uid="{968B2BF2-F0FF-4BAA-8526-4B202D5E8AE1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E289" authorId="0" shapeId="0" xr:uid="{CEA7274B-D3C0-4051-88DE-0BF48D747097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F289" authorId="0" shapeId="0" xr:uid="{6E4712E3-8D2E-41F1-886E-BD868B12CCD1}">
      <text>
        <r>
          <rPr>
            <b/>
            <sz val="9"/>
            <color indexed="81"/>
            <rFont val="Tahoma"/>
            <family val="2"/>
          </rPr>
          <t>08-MAR-2025
REC-16860</t>
        </r>
      </text>
    </comment>
    <comment ref="G289" authorId="0" shapeId="0" xr:uid="{25E9DC7C-F5D6-4F2B-A7A2-0724C9454222}">
      <text>
        <r>
          <rPr>
            <b/>
            <sz val="9"/>
            <color indexed="81"/>
            <rFont val="Tahoma"/>
            <charset val="1"/>
          </rPr>
          <t>12-ABR-2025
REC-17073</t>
        </r>
      </text>
    </comment>
    <comment ref="H289" authorId="0" shapeId="0" xr:uid="{0EE62EC3-FE12-446B-8D76-BBB0A1FC4BFD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I289" authorId="0" shapeId="0" xr:uid="{44AB0650-67EA-4C9C-BE2F-9ED1CDCC77C5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J289" authorId="1" shapeId="0" xr:uid="{3E7D1B28-7EEF-4F06-A725-94D2426AB76E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K289" authorId="1" shapeId="0" xr:uid="{7AD8FE32-AC4B-4286-A79A-D6D40B22477A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L289" authorId="1" shapeId="0" xr:uid="{FD7B52AB-2672-418A-B531-10CBC1D26A33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M289" authorId="1" shapeId="0" xr:uid="{7422B79E-6AC5-44C0-94A0-FB82CA0BF0D2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N289" authorId="1" shapeId="0" xr:uid="{489953F7-0C10-431D-AD96-DE12F5AF6605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O289" authorId="1" shapeId="0" xr:uid="{8500FCFB-2CFB-4BD3-AC79-618E67155967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F290" authorId="1" shapeId="0" xr:uid="{FDB1E119-70BB-4A11-800E-116A3468B883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G290" authorId="1" shapeId="0" xr:uid="{E3AB5361-D7A8-401D-B58A-473DAD87C079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H290" authorId="1" shapeId="0" xr:uid="{62565DB6-19CD-4FA6-821A-FE3CF53B4114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I290" authorId="1" shapeId="0" xr:uid="{712F9C0C-F41F-4C90-BA61-E45D6AB902D0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J290" authorId="1" shapeId="0" xr:uid="{221A0928-C267-4A5F-8836-3B9B234F6484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K290" authorId="1" shapeId="0" xr:uid="{60529AD3-E5E9-47E7-87DE-CEF1D5D2727C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L290" authorId="1" shapeId="0" xr:uid="{483FFB7D-E85A-42F9-BF5D-82B2CDA4FC4E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M290" authorId="1" shapeId="0" xr:uid="{59879361-09A9-4F17-91AB-C046A0A93819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N290" authorId="1" shapeId="0" xr:uid="{A9DC33D7-4D3B-4EBD-99AA-3864B8D38745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O290" authorId="1" shapeId="0" xr:uid="{DF6443A4-6F10-43E6-ABA3-AEA4B67DF3CC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D292" authorId="0" shapeId="0" xr:uid="{0D63DF4B-18A8-4E55-83CE-046FFB56689E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E292" authorId="0" shapeId="0" xr:uid="{4EFE0213-D0B5-4071-A18D-9677F1678AFF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F292" authorId="0" shapeId="0" xr:uid="{654C779F-354C-4BCA-AE0E-7BE5CA613BFE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G292" authorId="0" shapeId="0" xr:uid="{18396838-88C2-4E4B-9D80-AFBB9EECA0D9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H292" authorId="0" shapeId="0" xr:uid="{26464018-6323-4A06-9D6B-D2B13C7155DE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I292" authorId="0" shapeId="0" xr:uid="{B0D602A3-7712-4537-82AB-B409F8CFDE67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J292" authorId="1" shapeId="0" xr:uid="{92B12B4C-ED6E-4647-8274-4159D5957CE2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K292" authorId="1" shapeId="0" xr:uid="{FB793029-0488-482E-9C55-691241455E92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L292" authorId="1" shapeId="0" xr:uid="{F5ECA132-6B90-4113-9668-1B34C58FC29F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M292" authorId="1" shapeId="0" xr:uid="{CD36F21A-7345-4C4D-93AC-BF00D2B58F46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N292" authorId="1" shapeId="0" xr:uid="{93E9E634-CFF9-4BE9-9EFE-4CE0401F338E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O292" authorId="1" shapeId="0" xr:uid="{85947C16-5367-4C57-8EF2-0D14E78AB81F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D293" authorId="0" shapeId="0" xr:uid="{EB017D8E-5B3D-4A93-A06F-C2C6A55FAFBB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E293" authorId="0" shapeId="0" xr:uid="{041EA3F5-3752-4A34-B179-AF7CC8556511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F293" authorId="0" shapeId="0" xr:uid="{5A05D836-41F6-48B5-9DA2-2D3E5E44E1AF}">
      <text>
        <r>
          <rPr>
            <b/>
            <sz val="9"/>
            <color indexed="81"/>
            <rFont val="Tahoma"/>
            <family val="2"/>
          </rPr>
          <t>02-MAR-2025
REC-16836</t>
        </r>
      </text>
    </comment>
    <comment ref="G293" authorId="0" shapeId="0" xr:uid="{970EF503-04AC-4F4D-A6A4-707E8750A24D}">
      <text>
        <r>
          <rPr>
            <b/>
            <sz val="9"/>
            <color indexed="81"/>
            <rFont val="Tahoma"/>
            <charset val="1"/>
          </rPr>
          <t>01-ABR-2025
REC-17065</t>
        </r>
      </text>
    </comment>
    <comment ref="H293" authorId="0" shapeId="0" xr:uid="{9D90E57C-BB37-4DD3-86E5-67A1F6FF1603}">
      <text>
        <r>
          <rPr>
            <b/>
            <sz val="9"/>
            <color indexed="81"/>
            <rFont val="Tahoma"/>
            <family val="2"/>
          </rPr>
          <t>09-MAY-2025
REC-17278</t>
        </r>
      </text>
    </comment>
    <comment ref="I293" authorId="0" shapeId="0" xr:uid="{912C5C0D-651A-4D35-87E8-B664168CB4B1}">
      <text>
        <r>
          <rPr>
            <b/>
            <sz val="9"/>
            <color indexed="81"/>
            <rFont val="Tahoma"/>
            <charset val="1"/>
          </rPr>
          <t>04-06-25
REC-17392</t>
        </r>
      </text>
    </comment>
    <comment ref="J293" authorId="1" shapeId="0" xr:uid="{52983C76-AB21-4E67-BEB9-96FA4579DF22}">
      <text>
        <r>
          <rPr>
            <sz val="11"/>
            <color theme="1"/>
            <rFont val="Calibri"/>
            <family val="2"/>
            <scheme val="minor"/>
          </rPr>
          <t>07-JUL-2025
REC-17543</t>
        </r>
      </text>
    </comment>
    <comment ref="K293" authorId="1" shapeId="0" xr:uid="{527FDA01-565B-4915-959D-D45E01C7EACF}">
      <text>
        <r>
          <rPr>
            <sz val="11"/>
            <color theme="1"/>
            <rFont val="Calibri"/>
            <family val="2"/>
            <scheme val="minor"/>
          </rPr>
          <t>01-AGO-25
REC-17662</t>
        </r>
      </text>
    </comment>
    <comment ref="L293" authorId="1" shapeId="0" xr:uid="{7133AC00-757B-48EC-92F4-F5C28EF87DBE}">
      <text>
        <r>
          <rPr>
            <sz val="11"/>
            <color theme="1"/>
            <rFont val="Calibri"/>
            <family val="2"/>
            <scheme val="minor"/>
          </rPr>
          <t>03-09-25
REC-17825</t>
        </r>
      </text>
    </comment>
    <comment ref="M293" authorId="1" shapeId="0" xr:uid="{C1C2C468-8795-4EE6-BFAB-73E98DBBAC70}">
      <text>
        <r>
          <rPr>
            <sz val="11"/>
            <color theme="1"/>
            <rFont val="Calibri"/>
            <family val="2"/>
            <scheme val="minor"/>
          </rPr>
          <t>07-10-25
REC-17979</t>
        </r>
      </text>
    </comment>
    <comment ref="N293" authorId="1" shapeId="0" xr:uid="{68C1268C-519F-46B7-BE43-27F66211E461}">
      <text>
        <r>
          <rPr>
            <sz val="11"/>
            <color theme="1"/>
            <rFont val="Calibri"/>
            <family val="2"/>
            <scheme val="minor"/>
          </rPr>
          <t>07-11-25
REC-18092</t>
        </r>
      </text>
    </comment>
    <comment ref="O293" authorId="1" shapeId="0" xr:uid="{77D42C25-3012-4724-AF45-0EB6444D0FBA}">
      <text>
        <r>
          <rPr>
            <sz val="11"/>
            <color theme="1"/>
            <rFont val="Calibri"/>
            <family val="2"/>
            <scheme val="minor"/>
          </rPr>
          <t>20-11-25
REC-18167</t>
        </r>
      </text>
    </comment>
    <comment ref="P293" authorId="1" shapeId="0" xr:uid="{E77FDD9D-A8C7-430C-9C70-1C93C5D2FE84}">
      <text>
        <r>
          <rPr>
            <sz val="11"/>
            <color theme="1"/>
            <rFont val="Calibri"/>
            <family val="2"/>
            <scheme val="minor"/>
          </rPr>
          <t>25-12-25
REC-18328</t>
        </r>
      </text>
    </comment>
    <comment ref="D295" authorId="0" shapeId="0" xr:uid="{DFCE14DE-B45E-46BA-BD92-2B1ED8334545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E295" authorId="0" shapeId="0" xr:uid="{5398C070-6472-4C3A-A9B8-76FD42CEA4EA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F295" authorId="0" shapeId="0" xr:uid="{6A829269-86C7-4E0B-8BA6-D7EDE208549C}">
      <text>
        <r>
          <rPr>
            <b/>
            <sz val="9"/>
            <color indexed="81"/>
            <rFont val="Tahoma"/>
            <charset val="1"/>
          </rPr>
          <t>17-MAR-2025
REC-16967</t>
        </r>
      </text>
    </comment>
    <comment ref="G295" authorId="0" shapeId="0" xr:uid="{90E6CA1B-9647-46F7-B1A7-5D463EC7D092}">
      <text>
        <r>
          <rPr>
            <b/>
            <sz val="9"/>
            <color indexed="81"/>
            <rFont val="Tahoma"/>
            <charset val="1"/>
          </rPr>
          <t>28-MAR-2025
REC-17023</t>
        </r>
      </text>
    </comment>
    <comment ref="H295" authorId="0" shapeId="0" xr:uid="{307F6AE2-1E85-4C2D-8A04-47EC28D19EBF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I295" authorId="0" shapeId="0" xr:uid="{152A0479-060F-42D0-8F96-60220852E11E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J295" authorId="1" shapeId="0" xr:uid="{8A29E8BC-4CC0-4685-AFC8-7959071D2497}">
      <text>
        <r>
          <rPr>
            <sz val="11"/>
            <color theme="1"/>
            <rFont val="Calibri"/>
            <family val="2"/>
            <scheme val="minor"/>
          </rPr>
          <t>30-JUN-25
REC-17498</t>
        </r>
      </text>
    </comment>
    <comment ref="K295" authorId="1" shapeId="0" xr:uid="{759F6E6E-F317-4DA4-A3E6-9ACF066B7A21}">
      <text>
        <r>
          <rPr>
            <sz val="11"/>
            <color theme="1"/>
            <rFont val="Calibri"/>
            <family val="2"/>
            <scheme val="minor"/>
          </rPr>
          <t>17-JUL-25
REC-17588</t>
        </r>
      </text>
    </comment>
    <comment ref="L295" authorId="1" shapeId="0" xr:uid="{45A4B835-1556-47EF-A661-B9888D2C2A4E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M295" authorId="1" shapeId="0" xr:uid="{5525DFEE-FFF3-4950-9516-AF7A359D14AD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N295" authorId="1" shapeId="0" xr:uid="{9571702A-0473-4B83-9297-72178064A1CA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O295" authorId="1" shapeId="0" xr:uid="{D3ACA0C8-56F4-4940-B14A-0FC6BF676B9E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P295" authorId="1" shapeId="0" xr:uid="{5C57C98E-DE1B-4B91-B2DE-D6548AF9A1A6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Q295" authorId="1" shapeId="0" xr:uid="{25A3BA58-38F5-457D-9107-0B23F1660264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R295" authorId="1" shapeId="0" xr:uid="{A8E83C15-E228-44C1-B119-2C3E26D04AB1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S295" authorId="1" shapeId="0" xr:uid="{CAF0CF57-2003-465D-9BA6-D6A509204664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T295" authorId="1" shapeId="0" xr:uid="{EDBB3694-75C9-4103-9BCD-C5C232655439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U295" authorId="1" shapeId="0" xr:uid="{3357B407-2146-4463-9620-F9522F773662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V295" authorId="1" shapeId="0" xr:uid="{9F80E47D-B513-4C6A-8FED-D3A8622B1191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W295" authorId="1" shapeId="0" xr:uid="{BBE9AD76-5E83-4766-BD59-D6B04E7F89C9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X295" authorId="1" shapeId="0" xr:uid="{4E65C5D1-4CC7-45FA-8F48-37566317BED7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Y295" authorId="1" shapeId="0" xr:uid="{4F525861-221B-4417-9B2E-F5594C028477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Z295" authorId="1" shapeId="0" xr:uid="{E4A2A844-16DA-4937-9BE1-E5B39254DA2C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AA295" authorId="1" shapeId="0" xr:uid="{68C1E8FC-859E-4DB7-8A51-1153B3FA55D4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D296" authorId="0" shapeId="0" xr:uid="{7C5C9F9E-12C3-4773-8BD7-EE416B9512B4}">
      <text>
        <r>
          <rPr>
            <b/>
            <sz val="9"/>
            <color indexed="81"/>
            <rFont val="Tahoma"/>
            <charset val="1"/>
          </rPr>
          <t>11-MAR-25
REC-16911</t>
        </r>
      </text>
    </comment>
    <comment ref="E296" authorId="0" shapeId="0" xr:uid="{4B6710A4-DEDC-471D-AE3E-4B7F9339169E}">
      <text>
        <r>
          <rPr>
            <b/>
            <sz val="9"/>
            <color indexed="81"/>
            <rFont val="Tahoma"/>
            <charset val="1"/>
          </rPr>
          <t>14-MAR-2025
REC-16934</t>
        </r>
      </text>
    </comment>
    <comment ref="F296" authorId="0" shapeId="0" xr:uid="{852855F2-9D6C-47D3-BACD-2BCC38041699}">
      <text>
        <r>
          <rPr>
            <b/>
            <sz val="9"/>
            <color indexed="81"/>
            <rFont val="Tahoma"/>
            <charset val="1"/>
          </rPr>
          <t>13-ABR-2025
REC-17123</t>
        </r>
      </text>
    </comment>
    <comment ref="G296" authorId="0" shapeId="0" xr:uid="{CE666516-EE82-4089-B073-0FA836E180F7}">
      <text>
        <r>
          <rPr>
            <b/>
            <sz val="9"/>
            <color indexed="81"/>
            <rFont val="Tahoma"/>
            <charset val="1"/>
          </rPr>
          <t>04-MAY-2025
REC-17244</t>
        </r>
      </text>
    </comment>
    <comment ref="H296" authorId="0" shapeId="0" xr:uid="{507D7D00-27DE-43C2-8B58-3D3B1A904452}">
      <text>
        <r>
          <rPr>
            <b/>
            <sz val="9"/>
            <color indexed="81"/>
            <rFont val="Tahoma"/>
            <family val="2"/>
          </rPr>
          <t>05-06-25
REC-17401</t>
        </r>
      </text>
    </comment>
    <comment ref="I296" authorId="1" shapeId="0" xr:uid="{D96FB3F3-E78C-413A-92DF-6B9932F5596E}">
      <text>
        <r>
          <rPr>
            <sz val="11"/>
            <color theme="1"/>
            <rFont val="Calibri"/>
            <family val="2"/>
            <scheme val="minor"/>
          </rPr>
          <t>03-JUL-25
REC-17527</t>
        </r>
      </text>
    </comment>
    <comment ref="J296" authorId="1" shapeId="0" xr:uid="{2E874492-B27C-44F4-BD67-BF664C9F3489}">
      <text>
        <r>
          <rPr>
            <sz val="11"/>
            <color theme="1"/>
            <rFont val="Calibri"/>
            <family val="2"/>
            <scheme val="minor"/>
          </rPr>
          <t>19-JUL-25
REC-17596</t>
        </r>
      </text>
    </comment>
    <comment ref="K296" authorId="1" shapeId="0" xr:uid="{4F84AE81-A764-4333-B9EE-54C058BFD7E6}">
      <text>
        <r>
          <rPr>
            <sz val="11"/>
            <color theme="1"/>
            <rFont val="Calibri"/>
            <family val="2"/>
            <scheme val="minor"/>
          </rPr>
          <t>29/jul/25
rec-17620</t>
        </r>
      </text>
    </comment>
    <comment ref="L296" authorId="1" shapeId="0" xr:uid="{EA85D2C5-ED4A-4B52-AFD4-A353D2BC9B3D}">
      <text>
        <r>
          <rPr>
            <sz val="11"/>
            <color theme="1"/>
            <rFont val="Calibri"/>
            <family val="2"/>
            <scheme val="minor"/>
          </rPr>
          <t>30-AGO-25
REC-17791</t>
        </r>
      </text>
    </comment>
    <comment ref="M296" authorId="1" shapeId="0" xr:uid="{2E7845A2-AF7A-4026-AC46-3EBB86DB2F3E}">
      <text>
        <r>
          <rPr>
            <sz val="11"/>
            <color theme="1"/>
            <rFont val="Calibri"/>
            <family val="2"/>
            <scheme val="minor"/>
          </rPr>
          <t>03-10-25
REC-17960</t>
        </r>
      </text>
    </comment>
    <comment ref="N296" authorId="1" shapeId="0" xr:uid="{ECB2F9FC-4545-4F48-8ACE-07192F972C22}">
      <text>
        <r>
          <rPr>
            <sz val="11"/>
            <color theme="1"/>
            <rFont val="Calibri"/>
            <family val="2"/>
            <scheme val="minor"/>
          </rPr>
          <t>06-11-25
REC-18087</t>
        </r>
      </text>
    </comment>
    <comment ref="O296" authorId="1" shapeId="0" xr:uid="{4F36B90C-8A82-41D1-92D4-FAE93A002474}">
      <text>
        <r>
          <rPr>
            <sz val="11"/>
            <color theme="1"/>
            <rFont val="Calibri"/>
            <family val="2"/>
            <scheme val="minor"/>
          </rPr>
          <t>06-12-25
REC-18267</t>
        </r>
      </text>
    </comment>
    <comment ref="E297" authorId="0" shapeId="0" xr:uid="{8307163B-E3C1-4308-82A1-A5510842AB62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F297" authorId="0" shapeId="0" xr:uid="{D0371150-9D04-4C3B-8D3C-9A432F340E70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G297" authorId="0" shapeId="0" xr:uid="{E7E783E8-2149-4D60-8F26-0733CCCC438D}">
      <text>
        <r>
          <rPr>
            <b/>
            <sz val="9"/>
            <color indexed="81"/>
            <rFont val="Tahoma"/>
            <charset val="1"/>
          </rPr>
          <t>24-ABR-2025
REC-17190</t>
        </r>
      </text>
    </comment>
    <comment ref="H297" authorId="1" shapeId="0" xr:uid="{F4BAE3BB-F82B-4440-8217-2D7BC003337E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I297" authorId="1" shapeId="0" xr:uid="{07DCD223-92AB-447F-8444-1FB6CF41A099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J297" authorId="1" shapeId="0" xr:uid="{CEB4EDC2-D139-4CB8-A934-839D6D5EC334}">
      <text>
        <r>
          <rPr>
            <sz val="11"/>
            <color theme="1"/>
            <rFont val="Calibri"/>
            <family val="2"/>
            <scheme val="minor"/>
          </rPr>
          <t>30/JUL/2025
REC-17628</t>
        </r>
      </text>
    </comment>
    <comment ref="K297" authorId="1" shapeId="0" xr:uid="{D2423BD6-CF9B-4403-803C-C942DAE6C47D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L297" authorId="1" shapeId="0" xr:uid="{5E6F01B5-9724-4428-96BD-EA872DE8FE9A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D298" authorId="0" shapeId="0" xr:uid="{1A4E216D-EEDB-4B09-8EB7-61B5655F62A5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E298" authorId="0" shapeId="0" xr:uid="{179650D1-0190-41BE-B644-C38E035DDF24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F298" authorId="0" shapeId="0" xr:uid="{BFCE1170-50BA-4304-9E3E-EBA6DFE730F2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G298" authorId="0" shapeId="0" xr:uid="{47996893-934D-433C-85A6-0B328840617F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H298" authorId="0" shapeId="0" xr:uid="{BC4D78C9-A298-41EA-830E-F063C4A09048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I298" authorId="0" shapeId="0" xr:uid="{77537B6D-27DA-42E5-941F-F7A00415CEA1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J298" authorId="0" shapeId="0" xr:uid="{0DAC6958-6C42-4D25-902E-66DB9696BB94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K298" authorId="0" shapeId="0" xr:uid="{3E47D6D3-4959-4A1D-9459-464B15CA91FE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L298" authorId="1" shapeId="0" xr:uid="{057EACC6-E3A1-40C6-BB36-CFAFB48CC377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M298" authorId="1" shapeId="0" xr:uid="{D4BDB7AC-C89C-4F1C-957A-C95546008277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N298" authorId="1" shapeId="0" xr:uid="{58953B67-0AB0-43EC-BBA6-A9C5C65B2D5A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O298" authorId="1" shapeId="0" xr:uid="{9E92F391-FB8B-4FC7-82D4-590251DDD886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D299" authorId="0" shapeId="0" xr:uid="{020EFAE4-FE42-43C2-BD56-C4CE05CF86D3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E299" authorId="0" shapeId="0" xr:uid="{ECE502D3-0734-47BE-9ED4-6AE23E38EA51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F299" authorId="0" shapeId="0" xr:uid="{C8B826D7-1E95-4083-86C5-6FB9E0508372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G299" authorId="1" shapeId="0" xr:uid="{4B4F0E46-B51F-446D-A8CD-3748C925E7AF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H299" authorId="1" shapeId="0" xr:uid="{A7F90582-2C88-4D9C-9875-C517CF9314F0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I299" authorId="1" shapeId="0" xr:uid="{BC71D9DB-3357-44E6-B3D8-288D187C704E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J299" authorId="1" shapeId="0" xr:uid="{C2C8FF7F-ADF3-47A3-95A7-1FE974E391D5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K299" authorId="1" shapeId="0" xr:uid="{A430A428-FDA5-49F8-8164-642C5F85885D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L299" authorId="1" shapeId="0" xr:uid="{BA8F10F2-23C3-4FFD-ACEA-62000053574E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D300" authorId="0" shapeId="0" xr:uid="{C57CA4BF-1C16-43C5-B03A-D6AD4F160584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E300" authorId="0" shapeId="0" xr:uid="{0C639352-6A34-4388-8981-05F15515D00D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F300" authorId="0" shapeId="0" xr:uid="{4B728FC1-7092-427D-A154-A4CF1E1D026F}">
      <text>
        <r>
          <rPr>
            <b/>
            <sz val="9"/>
            <color indexed="81"/>
            <rFont val="Tahoma"/>
            <charset val="1"/>
          </rPr>
          <t>24-MAR-2025
REC-17008</t>
        </r>
      </text>
    </comment>
    <comment ref="G300" authorId="0" shapeId="0" xr:uid="{15404A2B-67CE-4763-BC10-207FD225E677}">
      <text>
        <r>
          <rPr>
            <b/>
            <sz val="9"/>
            <color indexed="81"/>
            <rFont val="Tahoma"/>
            <charset val="1"/>
          </rPr>
          <t>14-ABR-2025
REC-17120</t>
        </r>
      </text>
    </comment>
    <comment ref="H300" authorId="0" shapeId="0" xr:uid="{1E437E9C-78F7-4A68-880A-82B5AC72F135}">
      <text>
        <r>
          <rPr>
            <b/>
            <sz val="9"/>
            <color indexed="81"/>
            <rFont val="Tahoma"/>
            <family val="2"/>
          </rPr>
          <t>12-MAY-2025
REC-17292</t>
        </r>
      </text>
    </comment>
    <comment ref="I300" authorId="1" shapeId="0" xr:uid="{977B7D8A-2A85-4DF8-A278-35D621AC3636}">
      <text>
        <r>
          <rPr>
            <sz val="11"/>
            <color theme="1"/>
            <rFont val="Calibri"/>
            <family val="2"/>
            <scheme val="minor"/>
          </rPr>
          <t>14-JUN-25
REC-17439</t>
        </r>
      </text>
    </comment>
    <comment ref="J300" authorId="1" shapeId="0" xr:uid="{5F1F3523-7222-4342-86B4-9EDAD4CA5751}">
      <text>
        <r>
          <rPr>
            <sz val="11"/>
            <color theme="1"/>
            <rFont val="Calibri"/>
            <family val="2"/>
            <scheme val="minor"/>
          </rPr>
          <t>10-JUL-25
REC-17553</t>
        </r>
      </text>
    </comment>
    <comment ref="K300" authorId="1" shapeId="0" xr:uid="{A3681513-BA19-4789-93D8-77DFEAAEDC93}">
      <text>
        <r>
          <rPr>
            <sz val="11"/>
            <color theme="1"/>
            <rFont val="Calibri"/>
            <family val="2"/>
            <scheme val="minor"/>
          </rPr>
          <t>15/08/25
REC-17726</t>
        </r>
      </text>
    </comment>
    <comment ref="L300" authorId="1" shapeId="0" xr:uid="{6686E295-4412-4457-ABDD-DBEBA0F256A7}">
      <text>
        <r>
          <rPr>
            <sz val="11"/>
            <color theme="1"/>
            <rFont val="Calibri"/>
            <family val="2"/>
            <scheme val="minor"/>
          </rPr>
          <t>13-09-25
REC-17864</t>
        </r>
      </text>
    </comment>
    <comment ref="M300" authorId="1" shapeId="0" xr:uid="{2AA47764-B08D-46DB-BD0E-86D6538AC79B}">
      <text>
        <r>
          <rPr>
            <sz val="11"/>
            <color theme="1"/>
            <rFont val="Calibri"/>
            <family val="2"/>
            <scheme val="minor"/>
          </rPr>
          <t>10-10-25
REC-17985</t>
        </r>
      </text>
    </comment>
    <comment ref="N300" authorId="1" shapeId="0" xr:uid="{0C8043C6-78D6-4045-8539-B4BBBA1BE393}">
      <text>
        <r>
          <rPr>
            <sz val="11"/>
            <color theme="1"/>
            <rFont val="Calibri"/>
            <family val="2"/>
            <scheme val="minor"/>
          </rPr>
          <t>07-11-25
REC-18093</t>
        </r>
      </text>
    </comment>
    <comment ref="O300" authorId="1" shapeId="0" xr:uid="{68EE10AA-7E48-47B6-AD40-F4234E100694}">
      <text>
        <r>
          <rPr>
            <sz val="11"/>
            <color theme="1"/>
            <rFont val="Calibri"/>
            <family val="2"/>
            <scheme val="minor"/>
          </rPr>
          <t>04-12-25
REC-18251</t>
        </r>
      </text>
    </comment>
    <comment ref="P300" authorId="1" shapeId="0" xr:uid="{3D085021-3A66-4211-A196-1178B14457E0}">
      <text>
        <r>
          <rPr>
            <sz val="11"/>
            <color theme="1"/>
            <rFont val="Calibri"/>
            <family val="2"/>
            <scheme val="minor"/>
          </rPr>
          <t>26-12-25
REC-18332   15.00 FEBRERO</t>
        </r>
      </text>
    </comment>
    <comment ref="F301" authorId="1" shapeId="0" xr:uid="{122BA62F-E8DD-47EE-900B-D5A726AE0376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G301" authorId="1" shapeId="0" xr:uid="{984F0D98-9E47-482D-ADD2-1435033EFD8D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H301" authorId="1" shapeId="0" xr:uid="{1A7D01D4-6CAD-48BD-9564-4CA5E293B941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I301" authorId="1" shapeId="0" xr:uid="{CD6D0B6F-29AF-4C10-926F-6456AA8923C2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J301" authorId="1" shapeId="0" xr:uid="{EE7D5F91-8967-49C4-A792-797A59E5BE31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K301" authorId="1" shapeId="0" xr:uid="{09CE9AC0-64D7-4DD6-AA84-D3B859E96EB3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L301" authorId="1" shapeId="0" xr:uid="{5DBB7DD9-C0BF-478C-BD1B-5E7A93358051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M301" authorId="1" shapeId="0" xr:uid="{24303C5C-976C-4E50-B42B-5A6270AABC11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N301" authorId="1" shapeId="0" xr:uid="{F1D6CEA2-C192-401B-A5AA-2BFC33C959CD}">
      <text>
        <r>
          <rPr>
            <sz val="11"/>
            <color theme="1"/>
            <rFont val="Calibri"/>
            <family val="2"/>
            <scheme val="minor"/>
          </rPr>
          <t>15/01/26
REC-18430</t>
        </r>
      </text>
    </comment>
    <comment ref="O301" authorId="1" shapeId="0" xr:uid="{3AC67BB0-778B-4A60-9EB7-DDCBB07974BF}">
      <text>
        <r>
          <rPr>
            <sz val="11"/>
            <color theme="1"/>
            <rFont val="Calibri"/>
            <family val="2"/>
            <scheme val="minor"/>
          </rPr>
          <t>15/01/26
REC-18430</t>
        </r>
      </text>
    </comment>
    <comment ref="P301" authorId="1" shapeId="0" xr:uid="{6589041E-0151-4A3B-8126-A7869C2CB196}">
      <text>
        <r>
          <rPr>
            <sz val="11"/>
            <color theme="1"/>
            <rFont val="Calibri"/>
            <family val="2"/>
            <scheme val="minor"/>
          </rPr>
          <t>15/01/26
REC-18430</t>
        </r>
      </text>
    </comment>
    <comment ref="D302" authorId="0" shapeId="0" xr:uid="{B9DB49B1-1CE3-43A0-A1B9-AE8F94DB3264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E302" authorId="0" shapeId="0" xr:uid="{A33F7AC7-56B1-440B-B610-89FA902F5006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F302" authorId="0" shapeId="0" xr:uid="{AAE603DE-8A9E-4935-BB14-B3E73A07A351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G302" authorId="0" shapeId="0" xr:uid="{3CC90B60-9B44-4086-924C-93BDDC0B1A07}">
      <text>
        <r>
          <rPr>
            <b/>
            <sz val="9"/>
            <color indexed="81"/>
            <rFont val="Tahoma"/>
            <family val="2"/>
          </rPr>
          <t>15-MAY-2025
REC-17308</t>
        </r>
      </text>
    </comment>
    <comment ref="H302" authorId="0" shapeId="0" xr:uid="{4F0B2BBF-D3DF-4641-BBB2-A7C6E29874E6}">
      <text>
        <r>
          <rPr>
            <b/>
            <sz val="9"/>
            <color indexed="81"/>
            <rFont val="Tahoma"/>
            <charset val="1"/>
          </rPr>
          <t>04-06-25
REC-17393</t>
        </r>
      </text>
    </comment>
    <comment ref="I302" authorId="1" shapeId="0" xr:uid="{FE868FA8-19A1-44F7-8BEB-D2A427F6CD6B}">
      <text>
        <r>
          <rPr>
            <sz val="11"/>
            <color theme="1"/>
            <rFont val="Calibri"/>
            <family val="2"/>
            <scheme val="minor"/>
          </rPr>
          <t>01-JUL-25
REC-17506</t>
        </r>
      </text>
    </comment>
    <comment ref="J302" authorId="1" shapeId="0" xr:uid="{9BA7FFBA-331D-4D54-9232-79FD1965BE81}">
      <text>
        <r>
          <rPr>
            <sz val="11"/>
            <color theme="1"/>
            <rFont val="Calibri"/>
            <family val="2"/>
            <scheme val="minor"/>
          </rPr>
          <t>02-AGO-25
REC-17668</t>
        </r>
      </text>
    </comment>
    <comment ref="K302" authorId="1" shapeId="0" xr:uid="{E3B969B9-D262-46F4-8772-24D9A5E2BA81}">
      <text>
        <r>
          <rPr>
            <sz val="11"/>
            <color theme="1"/>
            <rFont val="Calibri"/>
            <family val="2"/>
            <scheme val="minor"/>
          </rPr>
          <t>10-09-25
REC-17853</t>
        </r>
      </text>
    </comment>
    <comment ref="L302" authorId="1" shapeId="0" xr:uid="{9301A391-EDCC-4676-A73B-76176237F8A2}">
      <text>
        <r>
          <rPr>
            <sz val="11"/>
            <color theme="1"/>
            <rFont val="Calibri"/>
            <family val="2"/>
            <scheme val="minor"/>
          </rPr>
          <t>25/09/25
REC-17920</t>
        </r>
      </text>
    </comment>
    <comment ref="M302" authorId="1" shapeId="0" xr:uid="{ECEA09DA-E572-4B24-B519-A806CB6EF63E}">
      <text>
        <r>
          <rPr>
            <sz val="11"/>
            <color theme="1"/>
            <rFont val="Calibri"/>
            <family val="2"/>
            <scheme val="minor"/>
          </rPr>
          <t>29-10-25
REC-18056</t>
        </r>
      </text>
    </comment>
    <comment ref="N302" authorId="1" shapeId="0" xr:uid="{9036B69D-7CA7-4D8E-80B4-ACDC4FD6D130}">
      <text>
        <r>
          <rPr>
            <sz val="11"/>
            <color theme="1"/>
            <rFont val="Calibri"/>
            <family val="2"/>
            <scheme val="minor"/>
          </rPr>
          <t>18-11-25
REC-18139</t>
        </r>
      </text>
    </comment>
    <comment ref="O302" authorId="1" shapeId="0" xr:uid="{C87A91FA-1A35-4838-9499-B72A0163E88E}">
      <text>
        <r>
          <rPr>
            <sz val="11"/>
            <color theme="1"/>
            <rFont val="Calibri"/>
            <family val="2"/>
            <scheme val="minor"/>
          </rPr>
          <t>25/12/25
REC-18329</t>
        </r>
      </text>
    </comment>
    <comment ref="P302" authorId="1" shapeId="0" xr:uid="{4E52FF4C-D07C-46D3-95C8-08B9E53069D2}">
      <text>
        <r>
          <rPr>
            <sz val="11"/>
            <color theme="1"/>
            <rFont val="Calibri"/>
            <family val="2"/>
            <scheme val="minor"/>
          </rPr>
          <t>22/01/26
REC-18471</t>
        </r>
      </text>
    </comment>
    <comment ref="J305" authorId="1" shapeId="0" xr:uid="{DADBD1BA-7169-487D-BDA9-80F467C4D536}">
      <text>
        <r>
          <rPr>
            <sz val="11"/>
            <color theme="1"/>
            <rFont val="Calibri"/>
            <family val="2"/>
            <scheme val="minor"/>
          </rPr>
          <t>07-JUL-2025
REC-17544</t>
        </r>
      </text>
    </comment>
    <comment ref="K305" authorId="1" shapeId="0" xr:uid="{86A88494-B8BC-4966-B9B2-86969C2C27FC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L305" authorId="1" shapeId="0" xr:uid="{7F3EB228-26B3-40F7-91C6-39D09C037071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M305" authorId="1" shapeId="0" xr:uid="{2EBAD8E4-0C54-4C89-B3D6-06C5DAC16243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N305" authorId="1" shapeId="0" xr:uid="{FDAE0FFC-2EE7-4A90-B22D-6AFA9A47898C}">
      <text>
        <r>
          <rPr>
            <sz val="11"/>
            <color theme="1"/>
            <rFont val="Calibri"/>
            <family val="2"/>
            <scheme val="minor"/>
          </rPr>
          <t>06-12-25
REC-18272</t>
        </r>
      </text>
    </comment>
    <comment ref="D306" authorId="0" shapeId="0" xr:uid="{447EAC71-DE0A-4771-8684-E8C0FCF9DC38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E306" authorId="0" shapeId="0" xr:uid="{1DA410F1-D855-4507-AC9B-CD9999EDE389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F306" authorId="1" shapeId="0" xr:uid="{5EE452F1-3D9B-401E-BE50-D63374BDDEE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G306" authorId="1" shapeId="0" xr:uid="{01994739-0605-40C5-B552-B828363AC20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H306" authorId="1" shapeId="0" xr:uid="{6FD6B259-A114-472D-86B0-625A15521301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I306" authorId="1" shapeId="0" xr:uid="{03BE31B6-008F-43D3-8998-F24C7FB91635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J306" authorId="1" shapeId="0" xr:uid="{BC0B5FE9-70AE-4216-BC93-31A1F8040AF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K306" authorId="1" shapeId="0" xr:uid="{AB07A687-37F6-43ED-BCC5-8EAE39B9DEA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L306" authorId="1" shapeId="0" xr:uid="{E2D87BD3-11F3-4355-BB86-A7803573FD4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M306" authorId="1" shapeId="0" xr:uid="{70ED8DC6-C4B0-499F-A69F-E6614D0DE571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N306" authorId="1" shapeId="0" xr:uid="{13A23859-B1D4-4EE8-923E-43343E92ED93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O306" authorId="1" shapeId="0" xr:uid="{E0175CD9-1AB5-4BF9-8AA8-AF624BA043E7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D307" authorId="0" shapeId="0" xr:uid="{588E9EA8-2F21-4DEB-9323-406096CAE69C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E307" authorId="0" shapeId="0" xr:uid="{8BDFCF00-46AC-41C9-87D7-6A2A6B0C351C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F307" authorId="0" shapeId="0" xr:uid="{6BEAC0A3-5BE5-4F8A-BE43-AFD722C85C9D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G307" authorId="0" shapeId="0" xr:uid="{C726277D-D842-4C82-9452-7DE273E46E2F}">
      <text>
        <r>
          <rPr>
            <b/>
            <sz val="9"/>
            <color indexed="81"/>
            <rFont val="Tahoma"/>
            <charset val="1"/>
          </rPr>
          <t>23-ABR-2025
REC-17203</t>
        </r>
      </text>
    </comment>
    <comment ref="H307" authorId="0" shapeId="0" xr:uid="{C133AC8D-44B8-4358-9D24-587FC22D3963}">
      <text>
        <r>
          <rPr>
            <b/>
            <sz val="9"/>
            <color indexed="81"/>
            <rFont val="Tahoma"/>
            <family val="2"/>
          </rPr>
          <t>14-MAY-2025
REC-17296</t>
        </r>
      </text>
    </comment>
    <comment ref="I307" authorId="1" shapeId="0" xr:uid="{E08AEFC0-33A8-4027-AFE5-DDB99C651C9D}">
      <text>
        <r>
          <rPr>
            <sz val="11"/>
            <color theme="1"/>
            <rFont val="Calibri"/>
            <family val="2"/>
            <scheme val="minor"/>
          </rPr>
          <t>16-JUN-2025
REC-17447</t>
        </r>
      </text>
    </comment>
    <comment ref="J307" authorId="1" shapeId="0" xr:uid="{29F536B7-ACE4-4DFC-897F-FDF9FD91627A}">
      <text>
        <r>
          <rPr>
            <sz val="11"/>
            <color theme="1"/>
            <rFont val="Calibri"/>
            <family val="2"/>
            <scheme val="minor"/>
          </rPr>
          <t>15-JUL-25
REC-17570</t>
        </r>
      </text>
    </comment>
    <comment ref="K307" authorId="1" shapeId="0" xr:uid="{7D26FEC5-510F-4DC6-8555-C72171237B46}">
      <text>
        <r>
          <rPr>
            <sz val="11"/>
            <color theme="1"/>
            <rFont val="Calibri"/>
            <family val="2"/>
            <scheme val="minor"/>
          </rPr>
          <t>14-AGO-25
REC-17709</t>
        </r>
      </text>
    </comment>
    <comment ref="L307" authorId="1" shapeId="0" xr:uid="{53AE72F9-8624-43E0-B600-FE7BB1EEFB09}">
      <text>
        <r>
          <rPr>
            <sz val="11"/>
            <color theme="1"/>
            <rFont val="Calibri"/>
            <family val="2"/>
            <scheme val="minor"/>
          </rPr>
          <t>15/10/25
REC-18004</t>
        </r>
      </text>
    </comment>
    <comment ref="M307" authorId="1" shapeId="0" xr:uid="{1B3A497B-5816-4CB2-8C3F-3940D4A624EE}">
      <text>
        <r>
          <rPr>
            <sz val="11"/>
            <color theme="1"/>
            <rFont val="Calibri"/>
            <family val="2"/>
            <scheme val="minor"/>
          </rPr>
          <t>24-11-25
REC-18179</t>
        </r>
      </text>
    </comment>
    <comment ref="N307" authorId="1" shapeId="0" xr:uid="{05E642CE-FBB6-42F2-845F-F7BCD317B275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O307" authorId="1" shapeId="0" xr:uid="{9EA2A126-B66D-4C9C-9DE0-D7CE751D7BD7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D308" authorId="0" shapeId="0" xr:uid="{48980ABE-62BE-4C04-BB26-107C72D758FA}">
      <text>
        <r>
          <rPr>
            <b/>
            <sz val="9"/>
            <color indexed="81"/>
            <rFont val="Tahoma"/>
            <charset val="1"/>
          </rPr>
          <t>12-MAR-2025
REC-16914</t>
        </r>
      </text>
    </comment>
    <comment ref="E308" authorId="0" shapeId="0" xr:uid="{2A988354-02D8-4495-9A10-ABB4A9BF3AD9}">
      <text>
        <r>
          <rPr>
            <b/>
            <sz val="9"/>
            <color indexed="81"/>
            <rFont val="Tahoma"/>
            <charset val="1"/>
          </rPr>
          <t>29-MAR-2025
REC-17035</t>
        </r>
      </text>
    </comment>
    <comment ref="F308" authorId="0" shapeId="0" xr:uid="{DC9E19C8-8796-4617-99C8-69F3595ED41D}">
      <text>
        <r>
          <rPr>
            <b/>
            <sz val="9"/>
            <color indexed="81"/>
            <rFont val="Tahoma"/>
            <charset val="1"/>
          </rPr>
          <t>11-ABR-2025
REC-17112</t>
        </r>
      </text>
    </comment>
    <comment ref="G308" authorId="0" shapeId="0" xr:uid="{E560FF38-E507-454C-97E3-A2B1CB5FEC0A}">
      <text>
        <r>
          <rPr>
            <b/>
            <sz val="9"/>
            <color indexed="81"/>
            <rFont val="Tahoma"/>
            <charset val="1"/>
          </rPr>
          <t>15-ABR-2025
REC-17141</t>
        </r>
      </text>
    </comment>
    <comment ref="H308" authorId="0" shapeId="0" xr:uid="{6328B50C-9D6A-4E71-868B-DBEBF6FF8D86}">
      <text>
        <r>
          <rPr>
            <b/>
            <sz val="9"/>
            <color indexed="81"/>
            <rFont val="Tahoma"/>
            <family val="2"/>
          </rPr>
          <t>09-MAY-2025
REC-17282</t>
        </r>
      </text>
    </comment>
    <comment ref="I308" authorId="0" shapeId="0" xr:uid="{2B12D6BC-38C1-4569-A27B-55DB3CBC6A52}">
      <text>
        <r>
          <rPr>
            <b/>
            <sz val="9"/>
            <color indexed="81"/>
            <rFont val="Tahoma"/>
            <family val="2"/>
          </rPr>
          <t>07-jun-25
REC-17417</t>
        </r>
      </text>
    </comment>
    <comment ref="J308" authorId="1" shapeId="0" xr:uid="{723CAD8C-D74F-4B4A-B073-C4F06E870AD7}">
      <text>
        <r>
          <rPr>
            <sz val="11"/>
            <color theme="1"/>
            <rFont val="Calibri"/>
            <family val="2"/>
            <scheme val="minor"/>
          </rPr>
          <t>17-JUL-2025
REC-17589</t>
        </r>
      </text>
    </comment>
    <comment ref="K308" authorId="1" shapeId="0" xr:uid="{B3A9B996-759F-4AE3-8070-614BDD505661}">
      <text>
        <r>
          <rPr>
            <sz val="11"/>
            <color theme="1"/>
            <rFont val="Calibri"/>
            <family val="2"/>
            <scheme val="minor"/>
          </rPr>
          <t>15/08/25
REC-17729</t>
        </r>
      </text>
    </comment>
    <comment ref="L308" authorId="1" shapeId="0" xr:uid="{B552E34C-436C-49A9-86AB-8C5E23790C4D}">
      <text>
        <r>
          <rPr>
            <sz val="11"/>
            <color theme="1"/>
            <rFont val="Calibri"/>
            <family val="2"/>
            <scheme val="minor"/>
          </rPr>
          <t>13-09-25
REC-17872</t>
        </r>
      </text>
    </comment>
    <comment ref="M308" authorId="1" shapeId="0" xr:uid="{48B8BE48-D57B-4252-B0CB-B029B099656E}">
      <text>
        <r>
          <rPr>
            <sz val="11"/>
            <color theme="1"/>
            <rFont val="Calibri"/>
            <family val="2"/>
            <scheme val="minor"/>
          </rPr>
          <t>03-10-25
REC-17962</t>
        </r>
      </text>
    </comment>
    <comment ref="N308" authorId="1" shapeId="0" xr:uid="{D5FDD48F-015E-4A84-93DE-DF158DA2AEEC}">
      <text>
        <r>
          <rPr>
            <sz val="11"/>
            <color theme="1"/>
            <rFont val="Calibri"/>
            <family val="2"/>
            <scheme val="minor"/>
          </rPr>
          <t>21-11-25
REC-18173</t>
        </r>
      </text>
    </comment>
    <comment ref="O308" authorId="1" shapeId="0" xr:uid="{37F33DAD-FE32-4DBE-B4E9-91498BC8A4FB}">
      <text>
        <r>
          <rPr>
            <sz val="11"/>
            <color theme="1"/>
            <rFont val="Calibri"/>
            <family val="2"/>
            <scheme val="minor"/>
          </rPr>
          <t>04-12-25
REC-18254</t>
        </r>
      </text>
    </comment>
    <comment ref="P308" authorId="1" shapeId="0" xr:uid="{676F368A-BED0-4A73-AF99-B742CD0A5825}">
      <text>
        <r>
          <rPr>
            <sz val="11"/>
            <color theme="1"/>
            <rFont val="Calibri"/>
            <family val="2"/>
            <scheme val="minor"/>
          </rPr>
          <t>16/01/26
REC-18447</t>
        </r>
      </text>
    </comment>
    <comment ref="D310" authorId="0" shapeId="0" xr:uid="{85D8E7D6-7D72-4EEC-BB24-A3335D4C6C0D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E310" authorId="0" shapeId="0" xr:uid="{F1B64045-2AD5-490C-88F6-7F9815B415DD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F310" authorId="0" shapeId="0" xr:uid="{E339C75A-88DA-448C-9051-E24342559A3D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G310" authorId="0" shapeId="0" xr:uid="{CBC76FFB-1DF9-492F-9C3F-2F0AB2FDEA95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H310" authorId="0" shapeId="0" xr:uid="{A9C557EB-DC0E-42A0-981E-9669E2FD8D7D}">
      <text>
        <r>
          <rPr>
            <b/>
            <sz val="9"/>
            <color indexed="81"/>
            <rFont val="Tahoma"/>
            <charset val="1"/>
          </rPr>
          <t>08-MAY-2025
REC-17274</t>
        </r>
      </text>
    </comment>
    <comment ref="I310" authorId="1" shapeId="0" xr:uid="{962B8F78-53BB-4786-BB4D-98C2C3A6A59C}">
      <text>
        <r>
          <rPr>
            <sz val="11"/>
            <color theme="1"/>
            <rFont val="Calibri"/>
            <family val="2"/>
            <scheme val="minor"/>
          </rPr>
          <t>05/07/25
REC-17474</t>
        </r>
      </text>
    </comment>
    <comment ref="J310" authorId="1" shapeId="0" xr:uid="{BB36D7AB-E90E-453B-988F-017A930EB063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K310" authorId="1" shapeId="0" xr:uid="{9C402F62-5699-470B-89BF-2A6102338485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L310" authorId="1" shapeId="0" xr:uid="{979A850E-6D92-40BC-9B5D-E25576669C46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M310" authorId="1" shapeId="0" xr:uid="{9E146F40-34EA-4745-BD88-EAEACA8A7E1E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N310" authorId="1" shapeId="0" xr:uid="{49FD4016-392D-49FD-AF8C-56A425843F9B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O310" authorId="1" shapeId="0" xr:uid="{5E2E8211-E7EB-4142-82AF-EC66E6834B7C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D311" authorId="0" shapeId="0" xr:uid="{039AA7DE-3C85-4A73-97BE-D086EE275255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E311" authorId="0" shapeId="0" xr:uid="{0CFA6B9E-1E28-4B86-A651-5B3F9E29FE11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F311" authorId="0" shapeId="0" xr:uid="{347CAC21-9B89-4930-9B55-67F48232EB85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G311" authorId="0" shapeId="0" xr:uid="{BA0D776D-E0EC-45DC-80C1-B3EB1F0C7F9F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H311" authorId="1" shapeId="0" xr:uid="{749036EB-2C6F-4FE5-A0B1-C11A8B376499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I311" authorId="1" shapeId="0" xr:uid="{AF6D79A2-4AF1-4FD4-999E-06610587E6C9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J311" authorId="1" shapeId="0" xr:uid="{D0DB3A8A-8CD9-4063-BBAF-1AE1972A8F56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K311" authorId="1" shapeId="0" xr:uid="{D08A44FC-BFD8-4FE1-B467-0AB85843D083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L311" authorId="1" shapeId="0" xr:uid="{15E85C1E-92D8-44AB-BF07-BB6E33B0C7E2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M311" authorId="1" shapeId="0" xr:uid="{E768F237-ACD1-479D-BB9C-7757D818EB3F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N311" authorId="1" shapeId="0" xr:uid="{17150EC3-235D-4FAE-BABB-BD93E0F85CB5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O311" authorId="1" shapeId="0" xr:uid="{2126DE7F-780E-4932-A62D-9F50454D0525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P311" authorId="1" shapeId="0" xr:uid="{0670CA1A-C585-4F36-90A6-3A7895561956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D313" authorId="0" shapeId="0" xr:uid="{48DB1EA3-069E-4EA2-B4C2-38A4EA16B479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E313" authorId="0" shapeId="0" xr:uid="{F47B212B-31D8-4AEB-95F7-A8BE55406DD6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F313" authorId="0" shapeId="0" xr:uid="{C0ABE01F-546D-4162-92C4-402BF5461375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G313" authorId="0" shapeId="0" xr:uid="{01056EE4-5DBA-4631-B99B-E3FD23D85C29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H313" authorId="0" shapeId="0" xr:uid="{A69A6A55-34D2-4377-BC31-404A887E4C9D}">
      <text>
        <r>
          <rPr>
            <sz val="11"/>
            <color theme="1"/>
            <rFont val="Calibri"/>
            <family val="2"/>
            <scheme val="minor"/>
          </rPr>
          <t>15/10/25
REC-18008</t>
        </r>
      </text>
    </comment>
    <comment ref="I313" authorId="1" shapeId="0" xr:uid="{D5783D3A-0668-4B8A-9DFC-5BEFCB86F260}">
      <text>
        <r>
          <rPr>
            <sz val="11"/>
            <color theme="1"/>
            <rFont val="Calibri"/>
            <family val="2"/>
            <scheme val="minor"/>
          </rPr>
          <t>21/10/25
REC-18027</t>
        </r>
      </text>
    </comment>
    <comment ref="J313" authorId="1" shapeId="0" xr:uid="{D67778F9-98CE-458C-BFC7-8F0C1935F96E}">
      <text>
        <r>
          <rPr>
            <sz val="11"/>
            <color theme="1"/>
            <rFont val="Calibri"/>
            <family val="2"/>
            <scheme val="minor"/>
          </rPr>
          <t>29-10-25
REC-18057</t>
        </r>
      </text>
    </comment>
    <comment ref="K313" authorId="1" shapeId="0" xr:uid="{A3A13094-2DFF-4B6E-B639-F461C9309CC6}">
      <text>
        <r>
          <rPr>
            <sz val="11"/>
            <color theme="1"/>
            <rFont val="Calibri"/>
            <family val="2"/>
            <scheme val="minor"/>
          </rPr>
          <t>11-11-25
REC-18103</t>
        </r>
      </text>
    </comment>
    <comment ref="L313" authorId="1" shapeId="0" xr:uid="{7AD97252-DA64-401E-AD3D-5BCE7C0EC29F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M313" authorId="1" shapeId="0" xr:uid="{7691660F-D972-4A91-8968-6E5E12E99D8F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N313" authorId="1" shapeId="0" xr:uid="{54F5AF5D-B737-4C39-94DA-515ABBB1B906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O313" authorId="1" shapeId="0" xr:uid="{B27DEBA1-35AB-40B3-80A3-F60E7DDEF42A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D314" authorId="0" shapeId="0" xr:uid="{C5A7BB06-8E8E-4B8B-B525-AD575D7EDFA6}">
      <text>
        <r>
          <rPr>
            <b/>
            <sz val="9"/>
            <color indexed="81"/>
            <rFont val="Tahoma"/>
            <charset val="1"/>
          </rPr>
          <t>01/04/25
REC-17058</t>
        </r>
      </text>
    </comment>
    <comment ref="E314" authorId="0" shapeId="0" xr:uid="{A921B771-D9E1-4FF8-83B9-8F98FC39E4BA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F314" authorId="0" shapeId="0" xr:uid="{B50E9F80-9931-449F-AA3A-F797099C75B4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G314" authorId="0" shapeId="0" xr:uid="{F317E1ED-EEB0-4AA9-8D71-EAFAD4D0899C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H314" authorId="0" shapeId="0" xr:uid="{8871649F-EA13-45D6-8994-F4170709FE03}">
      <text>
        <r>
          <rPr>
            <b/>
            <sz val="9"/>
            <color indexed="81"/>
            <rFont val="Tahoma"/>
            <charset val="1"/>
          </rPr>
          <t>16-05-2025
REC-17320</t>
        </r>
      </text>
    </comment>
    <comment ref="I314" authorId="0" shapeId="0" xr:uid="{8418FBCE-7BAE-4BCA-A3A8-F11EBA01AE0D}">
      <text>
        <r>
          <rPr>
            <b/>
            <sz val="9"/>
            <color indexed="81"/>
            <rFont val="Tahoma"/>
            <charset val="1"/>
          </rPr>
          <t>31-05-2025
REC-17367</t>
        </r>
      </text>
    </comment>
    <comment ref="J314" authorId="1" shapeId="0" xr:uid="{917550B1-1D6E-4BF5-B041-44229F7511EC}">
      <text>
        <r>
          <rPr>
            <sz val="11"/>
            <color theme="1"/>
            <rFont val="Calibri"/>
            <family val="2"/>
            <scheme val="minor"/>
          </rPr>
          <t>02-JUL-25
REC-17513</t>
        </r>
      </text>
    </comment>
    <comment ref="K314" authorId="1" shapeId="0" xr:uid="{3D2CDCDD-E563-4742-A4BA-BCF33159ADF4}">
      <text>
        <r>
          <rPr>
            <sz val="11"/>
            <color theme="1"/>
            <rFont val="Calibri"/>
            <family val="2"/>
            <scheme val="minor"/>
          </rPr>
          <t>31/JUL/2025
REC-17638</t>
        </r>
      </text>
    </comment>
    <comment ref="L314" authorId="1" shapeId="0" xr:uid="{8F159A5D-EF8E-4FD2-8574-79C9CDCBAFF4}">
      <text>
        <r>
          <rPr>
            <sz val="11"/>
            <color theme="1"/>
            <rFont val="Calibri"/>
            <family val="2"/>
            <scheme val="minor"/>
          </rPr>
          <t>18-09-25
REC-17908</t>
        </r>
      </text>
    </comment>
    <comment ref="M314" authorId="1" shapeId="0" xr:uid="{4AF07C04-34C3-4AE7-B533-54EBDB8527BD}">
      <text>
        <r>
          <rPr>
            <sz val="11"/>
            <color theme="1"/>
            <rFont val="Calibri"/>
            <family val="2"/>
            <scheme val="minor"/>
          </rPr>
          <t>04-10-25
REC-17968</t>
        </r>
      </text>
    </comment>
    <comment ref="N314" authorId="1" shapeId="0" xr:uid="{F73F0190-24CE-44E6-84D1-A9DBD71599AA}">
      <text>
        <r>
          <rPr>
            <sz val="11"/>
            <color theme="1"/>
            <rFont val="Calibri"/>
            <family val="2"/>
            <scheme val="minor"/>
          </rPr>
          <t>28/11/25
REC-18202</t>
        </r>
      </text>
    </comment>
    <comment ref="O314" authorId="1" shapeId="0" xr:uid="{33A295F5-5283-4852-B154-0AAB3B47CF13}">
      <text>
        <r>
          <rPr>
            <sz val="11"/>
            <color theme="1"/>
            <rFont val="Calibri"/>
            <family val="2"/>
            <scheme val="minor"/>
          </rPr>
          <t>15/12/25
REC-18291</t>
        </r>
      </text>
    </comment>
    <comment ref="P314" authorId="1" shapeId="0" xr:uid="{74169DEC-E1DD-4923-8A80-0058213EF4EA}">
      <text>
        <r>
          <rPr>
            <sz val="11"/>
            <color theme="1"/>
            <rFont val="Calibri"/>
            <family val="2"/>
            <scheme val="minor"/>
          </rPr>
          <t>30-12-25
REC-18357</t>
        </r>
      </text>
    </comment>
    <comment ref="D315" authorId="0" shapeId="0" xr:uid="{7D735280-38A0-40D3-BE33-CD5F0111B5EE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E315" authorId="0" shapeId="0" xr:uid="{163F11CD-81B8-4C05-86E1-68E59F098F2D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F315" authorId="0" shapeId="0" xr:uid="{6D17A824-BC79-4D12-A9FE-1EDF5AFE4ADD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G315" authorId="0" shapeId="0" xr:uid="{9FA2AD5A-1C69-4B72-B201-63DB4526B223}">
      <text>
        <r>
          <rPr>
            <b/>
            <sz val="9"/>
            <color indexed="81"/>
            <rFont val="Tahoma"/>
            <charset val="1"/>
          </rPr>
          <t>15-ABR-2025
REC-17142</t>
        </r>
      </text>
    </comment>
    <comment ref="H315" authorId="0" shapeId="0" xr:uid="{E6425E95-3524-4944-8CD7-F9973E730A73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I315" authorId="1" shapeId="0" xr:uid="{6292F331-11B9-4B1A-B729-CA11C84CA2B6}">
      <text>
        <r>
          <rPr>
            <sz val="11"/>
            <color theme="1"/>
            <rFont val="Calibri"/>
            <family val="2"/>
            <scheme val="minor"/>
          </rPr>
          <t>15-JUN-25
REC-17446</t>
        </r>
      </text>
    </comment>
    <comment ref="J315" authorId="1" shapeId="0" xr:uid="{D7C3183D-7CFC-4038-9BEE-84ACA748AD76}">
      <text>
        <r>
          <rPr>
            <sz val="11"/>
            <color theme="1"/>
            <rFont val="Calibri"/>
            <family val="2"/>
            <scheme val="minor"/>
          </rPr>
          <t>15/JUL/25
REC-17579</t>
        </r>
      </text>
    </comment>
    <comment ref="K315" authorId="1" shapeId="0" xr:uid="{DC883B8C-FCCA-4E0F-BB6C-35AF3AE84FDA}">
      <text>
        <r>
          <rPr>
            <sz val="11"/>
            <color theme="1"/>
            <rFont val="Calibri"/>
            <family val="2"/>
            <scheme val="minor"/>
          </rPr>
          <t>16/08/25
REC-17743</t>
        </r>
      </text>
    </comment>
    <comment ref="L315" authorId="1" shapeId="0" xr:uid="{351C3D37-611F-4CBB-8E53-00BC27EFB1E3}">
      <text>
        <r>
          <rPr>
            <sz val="11"/>
            <color theme="1"/>
            <rFont val="Calibri"/>
            <family val="2"/>
            <scheme val="minor"/>
          </rPr>
          <t>15-09-25
REC-17892</t>
        </r>
      </text>
    </comment>
    <comment ref="M315" authorId="1" shapeId="0" xr:uid="{9CCB36A9-05A4-4386-A937-4D9CFFEE5909}">
      <text>
        <r>
          <rPr>
            <sz val="11"/>
            <color theme="1"/>
            <rFont val="Calibri"/>
            <family val="2"/>
            <scheme val="minor"/>
          </rPr>
          <t>15/10/25
REC-18010</t>
        </r>
      </text>
    </comment>
    <comment ref="N315" authorId="1" shapeId="0" xr:uid="{F3B3B144-1FB7-46F8-870C-16532387298E}">
      <text>
        <r>
          <rPr>
            <sz val="11"/>
            <color theme="1"/>
            <rFont val="Calibri"/>
            <family val="2"/>
            <scheme val="minor"/>
          </rPr>
          <t>15-11-25
REC-18127</t>
        </r>
      </text>
    </comment>
    <comment ref="O315" authorId="1" shapeId="0" xr:uid="{DDE25B00-AC17-4E13-BF4F-1550BA6994DC}">
      <text>
        <r>
          <rPr>
            <sz val="11"/>
            <color theme="1"/>
            <rFont val="Calibri"/>
            <family val="2"/>
            <scheme val="minor"/>
          </rPr>
          <t>13-12-25
REC-18286</t>
        </r>
      </text>
    </comment>
    <comment ref="P315" authorId="1" shapeId="0" xr:uid="{9A618911-5C90-4F9A-A6DB-F7C9C215FF48}">
      <text>
        <r>
          <rPr>
            <sz val="11"/>
            <color theme="1"/>
            <rFont val="Calibri"/>
            <family val="2"/>
            <scheme val="minor"/>
          </rPr>
          <t>15/01/26
REC-18437</t>
        </r>
      </text>
    </comment>
    <comment ref="D316" authorId="0" shapeId="0" xr:uid="{06199ECE-DCE8-47EE-A117-0983A148BC3E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E316" authorId="0" shapeId="0" xr:uid="{E5B80664-FD63-44D8-B813-6E796C538A43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D317" authorId="0" shapeId="0" xr:uid="{4D618271-D5FF-438B-8692-8452A53D5D34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E317" authorId="0" shapeId="0" xr:uid="{EE83C017-E781-4242-BEB3-CEF6195868B9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F317" authorId="0" shapeId="0" xr:uid="{C8A34E43-EB18-4D90-AF53-6F5CD2249E95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G317" authorId="0" shapeId="0" xr:uid="{4D5D7561-EFAF-4E4C-A240-D43F94E26CFF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H317" authorId="0" shapeId="0" xr:uid="{585FB78D-1FBD-48FF-9840-8FE483FDB008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I317" authorId="0" shapeId="0" xr:uid="{1A59923D-BAC8-4C43-826B-CAAB45EC3D0D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J317" authorId="1" shapeId="0" xr:uid="{9B2A63DB-4CA7-4DF5-B8EC-4AB68A506FD9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K317" authorId="1" shapeId="0" xr:uid="{EAD7A839-BF8A-43EC-8990-96E2B4134489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L317" authorId="1" shapeId="0" xr:uid="{B7D8D227-46FF-4F65-88BA-27F46ABB61E9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M317" authorId="1" shapeId="0" xr:uid="{204799B2-7235-4C64-A315-7DF6FFCA8A75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N317" authorId="1" shapeId="0" xr:uid="{9B16C76F-33AA-43DB-8758-2A952C41593B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O317" authorId="1" shapeId="0" xr:uid="{657921D2-BEC7-480D-93BC-9C88EDFE57E5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P317" authorId="1" shapeId="0" xr:uid="{CEE5A132-780D-4193-AF45-B3F8289210BD}">
      <text>
        <r>
          <rPr>
            <sz val="11"/>
            <color theme="1"/>
            <rFont val="Calibri"/>
            <family val="2"/>
            <scheme val="minor"/>
          </rPr>
          <t>29-12-25
REC-18342</t>
        </r>
      </text>
    </comment>
    <comment ref="Q317" authorId="1" shapeId="0" xr:uid="{AA6F5561-23FF-4EE9-862F-A9BED8E45FB6}">
      <text>
        <r>
          <rPr>
            <sz val="11"/>
            <color theme="1"/>
            <rFont val="Calibri"/>
            <family val="2"/>
            <scheme val="minor"/>
          </rPr>
          <t>29-12-25
REC-18342</t>
        </r>
      </text>
    </comment>
    <comment ref="D318" authorId="0" shapeId="0" xr:uid="{12410B81-6DDA-4781-9D25-8108F6C1A0AF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E318" authorId="0" shapeId="0" xr:uid="{2E6CF18F-5F5B-4E9A-BA6C-887E88F5977C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D319" authorId="0" shapeId="0" xr:uid="{C724028A-28ED-4E9A-B76E-AF1DEDBDFC35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E319" authorId="0" shapeId="0" xr:uid="{9B6E5622-E835-4CC6-8ABE-F6325C12C660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F319" authorId="0" shapeId="0" xr:uid="{FEE64287-C011-4BE9-9E39-96AC2E588C1C}">
      <text>
        <r>
          <rPr>
            <b/>
            <sz val="9"/>
            <color indexed="81"/>
            <rFont val="Tahoma"/>
            <charset val="1"/>
          </rPr>
          <t>08-ABR-2025
REC-17099</t>
        </r>
      </text>
    </comment>
    <comment ref="G319" authorId="0" shapeId="0" xr:uid="{91E8014D-A18B-4011-9BDF-28481381D7C9}">
      <text>
        <r>
          <rPr>
            <b/>
            <sz val="9"/>
            <color indexed="81"/>
            <rFont val="Tahoma"/>
            <charset val="1"/>
          </rPr>
          <t>29-ABR-2025
REC-17198</t>
        </r>
      </text>
    </comment>
    <comment ref="H319" authorId="0" shapeId="0" xr:uid="{413EA8FE-3694-4542-B7FB-4950B89B451E}">
      <text>
        <r>
          <rPr>
            <b/>
            <sz val="9"/>
            <color indexed="81"/>
            <rFont val="Tahoma"/>
            <family val="2"/>
          </rPr>
          <t>14-MAY-2025
REC-17300</t>
        </r>
      </text>
    </comment>
    <comment ref="I319" authorId="1" shapeId="0" xr:uid="{DB65D0D0-3481-4EE4-BEDF-FA44C3401B40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J319" authorId="1" shapeId="0" xr:uid="{37B3A648-9C99-4C56-9BE8-1B60768ABE69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K319" authorId="1" shapeId="0" xr:uid="{D5F9B4FB-671A-4250-94BA-8A5E1F08F71E}">
      <text>
        <r>
          <rPr>
            <sz val="11"/>
            <color theme="1"/>
            <rFont val="Calibri"/>
            <family val="2"/>
            <scheme val="minor"/>
          </rPr>
          <t>28-AGO-2025
REC-17814</t>
        </r>
      </text>
    </comment>
    <comment ref="L319" authorId="1" shapeId="0" xr:uid="{B06F9E39-386C-4584-837B-7A788CBBCA8B}">
      <text>
        <r>
          <rPr>
            <sz val="11"/>
            <color theme="1"/>
            <rFont val="Calibri"/>
            <family val="2"/>
            <scheme val="minor"/>
          </rPr>
          <t>17/10/25
REC-18019</t>
        </r>
      </text>
    </comment>
    <comment ref="M319" authorId="1" shapeId="0" xr:uid="{399EAEB9-84FD-4A99-9341-EB58B65E4B8F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N319" authorId="1" shapeId="0" xr:uid="{06FF0E2A-C914-4729-A301-1513E9AC207E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O319" authorId="1" shapeId="0" xr:uid="{AC687AA1-DE6F-4DF4-AB6F-EB7F29E62D77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D320" authorId="0" shapeId="0" xr:uid="{C46684E9-954A-4940-8C14-CAD3B1BE0FBE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E320" authorId="0" shapeId="0" xr:uid="{93D411E4-973D-4C88-8C71-3674A46F874E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F320" authorId="0" shapeId="0" xr:uid="{67222AEA-6B97-4227-9AEB-E649C9342C6D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G320" authorId="0" shapeId="0" xr:uid="{F6DC0D74-C5FB-4969-8D9C-FCBF128C4C51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H320" authorId="0" shapeId="0" xr:uid="{4817FAB6-AF3C-4619-83A1-978AB8EF76B4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I320" authorId="0" shapeId="0" xr:uid="{5922495A-A07E-49CD-89E1-AC644B56611C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J320" authorId="1" shapeId="0" xr:uid="{55B74617-79E2-4DE4-895A-6D4BFED70582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K320" authorId="1" shapeId="0" xr:uid="{22A9F846-BE80-4B84-A06C-192097C87A16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L320" authorId="1" shapeId="0" xr:uid="{31A0CDFB-D707-442E-AF2C-4CEF6360E130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M320" authorId="1" shapeId="0" xr:uid="{450AC05B-02F6-4039-AEE8-64741E3147D9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N320" authorId="1" shapeId="0" xr:uid="{BDCEC679-5FF3-44CD-A6B9-52B023BFD2CC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O320" authorId="1" shapeId="0" xr:uid="{CF35C3C9-A589-40BA-90FA-32D3388EE4FC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P320" authorId="1" shapeId="0" xr:uid="{35B60DC7-50EF-45B4-AA7D-2BC4CB3DF892}">
      <text>
        <r>
          <rPr>
            <sz val="11"/>
            <color theme="1"/>
            <rFont val="Calibri"/>
            <family val="2"/>
            <scheme val="minor"/>
          </rPr>
          <t>15/01/26
REC-18435</t>
        </r>
      </text>
    </comment>
    <comment ref="Q320" authorId="1" shapeId="0" xr:uid="{CE234BC7-9227-4F19-B8B6-AE5254A6934F}">
      <text>
        <r>
          <rPr>
            <sz val="11"/>
            <color theme="1"/>
            <rFont val="Calibri"/>
            <family val="2"/>
            <scheme val="minor"/>
          </rPr>
          <t>15/01/26
REC-18435</t>
        </r>
      </text>
    </comment>
    <comment ref="R320" authorId="1" shapeId="0" xr:uid="{DB58A12F-9787-4396-AC1D-E67D30317DE0}">
      <text>
        <r>
          <rPr>
            <sz val="11"/>
            <color theme="1"/>
            <rFont val="Calibri"/>
            <family val="2"/>
            <scheme val="minor"/>
          </rPr>
          <t>15/01/26
REC-18435</t>
        </r>
      </text>
    </comment>
    <comment ref="D321" authorId="0" shapeId="0" xr:uid="{88DC3D4F-FF31-4AE3-8728-31E4294C5B03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E321" authorId="0" shapeId="0" xr:uid="{A6C40F93-3F40-49A7-A99E-01FF2E4A89ED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F321" authorId="0" shapeId="0" xr:uid="{FDBA9226-F7A1-4B64-AFB7-01DAF13468EC}">
      <text>
        <r>
          <rPr>
            <b/>
            <sz val="9"/>
            <color indexed="81"/>
            <rFont val="Tahoma"/>
            <charset val="1"/>
          </rPr>
          <t>14-MAR-2025
REC-16940</t>
        </r>
      </text>
    </comment>
    <comment ref="G321" authorId="0" shapeId="0" xr:uid="{80F62D54-75C7-4DDD-9ADE-1DB3405A541C}">
      <text>
        <r>
          <rPr>
            <b/>
            <sz val="9"/>
            <color indexed="81"/>
            <rFont val="Tahoma"/>
            <charset val="1"/>
          </rPr>
          <t>30-MAR-2025
REC-17041</t>
        </r>
      </text>
    </comment>
    <comment ref="H321" authorId="0" shapeId="0" xr:uid="{EC4903E9-F249-4228-858B-729A7C29F310}">
      <text>
        <r>
          <rPr>
            <b/>
            <sz val="9"/>
            <color indexed="81"/>
            <rFont val="Tahoma"/>
            <charset val="1"/>
          </rPr>
          <t>16-ABR-2025
REC-17153</t>
        </r>
      </text>
    </comment>
    <comment ref="I321" authorId="0" shapeId="0" xr:uid="{C09D56A5-A2B1-4E62-A2B1-FE2C37D872A6}">
      <text>
        <r>
          <rPr>
            <b/>
            <sz val="9"/>
            <color indexed="81"/>
            <rFont val="Tahoma"/>
            <charset val="1"/>
          </rPr>
          <t>03-MAY-2025
REC-17240</t>
        </r>
      </text>
    </comment>
    <comment ref="J321" authorId="0" shapeId="0" xr:uid="{01F0F599-21DE-4CF8-AFE6-7607A9CCD08A}">
      <text>
        <r>
          <rPr>
            <b/>
            <sz val="9"/>
            <color indexed="81"/>
            <rFont val="Tahoma"/>
            <family val="2"/>
          </rPr>
          <t>07-jun-25
REC-17416</t>
        </r>
      </text>
    </comment>
    <comment ref="K321" authorId="1" shapeId="0" xr:uid="{F789DF83-F5F2-4B45-914D-C59E5ECB0DA0}">
      <text>
        <r>
          <rPr>
            <sz val="11"/>
            <color theme="1"/>
            <rFont val="Calibri"/>
            <family val="2"/>
            <scheme val="minor"/>
          </rPr>
          <t>05-JUL-25
REC-17535</t>
        </r>
      </text>
    </comment>
    <comment ref="L321" authorId="1" shapeId="0" xr:uid="{3591988A-95DB-4801-8FDE-494FA28EB122}">
      <text>
        <r>
          <rPr>
            <sz val="11"/>
            <color theme="1"/>
            <rFont val="Calibri"/>
            <family val="2"/>
            <scheme val="minor"/>
          </rPr>
          <t>22/JUL/25
REC-17615</t>
        </r>
      </text>
    </comment>
    <comment ref="M321" authorId="1" shapeId="0" xr:uid="{79CD82C4-4CA8-4CBD-9713-E4F95965CFA3}">
      <text>
        <r>
          <rPr>
            <sz val="11"/>
            <color theme="1"/>
            <rFont val="Calibri"/>
            <family val="2"/>
            <scheme val="minor"/>
          </rPr>
          <t>01/AGO/25
REC-17643</t>
        </r>
      </text>
    </comment>
    <comment ref="N321" authorId="1" shapeId="0" xr:uid="{92E6DEE6-9794-4468-B3BE-C9CAF47743D2}">
      <text>
        <r>
          <rPr>
            <sz val="11"/>
            <color theme="1"/>
            <rFont val="Calibri"/>
            <family val="2"/>
            <scheme val="minor"/>
          </rPr>
          <t>19/08/25
REC-17760</t>
        </r>
      </text>
    </comment>
    <comment ref="O321" authorId="1" shapeId="0" xr:uid="{6BA103E0-BF8A-49F4-92D8-9116348AE747}">
      <text>
        <r>
          <rPr>
            <sz val="11"/>
            <color theme="1"/>
            <rFont val="Calibri"/>
            <family val="2"/>
            <scheme val="minor"/>
          </rPr>
          <t xml:space="preserve">12-09-25
REC-17857
</t>
        </r>
      </text>
    </comment>
    <comment ref="P321" authorId="1" shapeId="0" xr:uid="{C75BFCDD-F40C-4B9D-AB01-8F08039D841B}">
      <text>
        <r>
          <rPr>
            <sz val="11"/>
            <color theme="1"/>
            <rFont val="Calibri"/>
            <family val="2"/>
            <scheme val="minor"/>
          </rPr>
          <t xml:space="preserve">
26/09/25
REC-17923  ENERO 2026
</t>
        </r>
      </text>
    </comment>
    <comment ref="Q321" authorId="1" shapeId="0" xr:uid="{1C2C56DA-ADFB-4D9B-8234-926C1BE8335B}">
      <text>
        <r>
          <rPr>
            <sz val="11"/>
            <color theme="1"/>
            <rFont val="Calibri"/>
            <family val="2"/>
            <scheme val="minor"/>
          </rPr>
          <t>21-11-25
REC-18172  FEBRERO 2026</t>
        </r>
      </text>
    </comment>
    <comment ref="R321" authorId="1" shapeId="0" xr:uid="{9F674417-170C-4B4E-B828-494D428B7782}">
      <text>
        <r>
          <rPr>
            <sz val="11"/>
            <color theme="1"/>
            <rFont val="Calibri"/>
            <family val="2"/>
            <scheme val="minor"/>
          </rPr>
          <t>16-01-26
REC-18445</t>
        </r>
      </text>
    </comment>
    <comment ref="S321" authorId="1" shapeId="0" xr:uid="{0E573B8D-3D61-46FB-A863-95AB3A09D82D}">
      <text>
        <r>
          <rPr>
            <sz val="11"/>
            <color theme="1"/>
            <rFont val="Calibri"/>
            <family val="2"/>
            <scheme val="minor"/>
          </rPr>
          <t>16-01-26
REC-18445</t>
        </r>
      </text>
    </comment>
    <comment ref="D322" authorId="0" shapeId="0" xr:uid="{E7718F83-9CC2-4FB7-B332-8C6196B4C2B2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E322" authorId="0" shapeId="0" xr:uid="{E9565970-6E55-4C5B-B78F-DB697F11876B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F322" authorId="0" shapeId="0" xr:uid="{C7FC08CD-B757-41AE-83E2-E5B78F7D3A6F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G322" authorId="0" shapeId="0" xr:uid="{D21A6165-4425-4622-AD79-8A37B76221D8}">
      <text>
        <r>
          <rPr>
            <b/>
            <sz val="9"/>
            <color indexed="81"/>
            <rFont val="Tahoma"/>
            <charset val="1"/>
          </rPr>
          <t>12-ABR-2025
REC-17102</t>
        </r>
      </text>
    </comment>
    <comment ref="H322" authorId="1" shapeId="0" xr:uid="{D28F78EF-6A02-4ED2-89EE-98AC043BE278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I322" authorId="1" shapeId="0" xr:uid="{761699E2-1805-48BC-BD2B-F178044F2196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J322" authorId="1" shapeId="0" xr:uid="{F2C5A4A7-F16D-4727-9B23-DECD3F4BBAC7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K322" authorId="1" shapeId="0" xr:uid="{738BBF73-814A-4840-83C6-0A6E88FB49C5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L322" authorId="1" shapeId="0" xr:uid="{671D4D74-1529-4935-86D9-53101F5FBD6C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M322" authorId="1" shapeId="0" xr:uid="{B39C2203-2D52-4409-B33F-AB544115E5F1}">
      <text>
        <r>
          <rPr>
            <sz val="11"/>
            <color theme="1"/>
            <rFont val="Calibri"/>
            <family val="2"/>
            <scheme val="minor"/>
          </rPr>
          <t>30/10/25
REC-18033</t>
        </r>
      </text>
    </comment>
    <comment ref="N322" authorId="1" shapeId="0" xr:uid="{E979E7DC-5E58-451F-999C-78D61423B4DE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O322" authorId="1" shapeId="0" xr:uid="{B228AA79-D14D-4D57-9A5C-9F6CEE8F36D3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P322" authorId="1" shapeId="0" xr:uid="{F31FAEC6-E995-4A0A-9660-B2B5036449AD}">
      <text>
        <r>
          <rPr>
            <sz val="11"/>
            <color theme="1"/>
            <rFont val="Calibri"/>
            <family val="2"/>
            <scheme val="minor"/>
          </rPr>
          <t>16/01/26
REC-18446</t>
        </r>
      </text>
    </comment>
    <comment ref="D323" authorId="0" shapeId="0" xr:uid="{B37377B1-66E8-4466-9FCF-DA87381934D5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E323" authorId="0" shapeId="0" xr:uid="{6F6019D6-2A2C-4AF5-83B6-0705CC621505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F323" authorId="0" shapeId="0" xr:uid="{E4D30C30-B1B2-4C3A-97A5-C39CFC8E33DF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G323" authorId="0" shapeId="0" xr:uid="{A1D0A6C4-6A3D-401D-BAEE-1DCAD2DEE005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H323" authorId="0" shapeId="0" xr:uid="{EDF30700-766A-49D1-B7E3-C14CFD0D1794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I323" authorId="0" shapeId="0" xr:uid="{C0FD1AFF-B94B-42F4-99B3-FCED17CFF35E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J323" authorId="1" shapeId="0" xr:uid="{9AEFD773-FCCC-453D-86C5-C9C2C2966DDD}">
      <text>
        <r>
          <rPr>
            <sz val="11"/>
            <color theme="1"/>
            <rFont val="Calibri"/>
            <family val="2"/>
            <scheme val="minor"/>
          </rPr>
          <t>16-JUL-2025
REC-17582</t>
        </r>
      </text>
    </comment>
    <comment ref="K323" authorId="1" shapeId="0" xr:uid="{2064FF93-54E6-4F13-9011-0DAF6333C239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L323" authorId="1" shapeId="0" xr:uid="{31CFE454-9980-4DD5-A0B4-B3CBC812810D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M323" authorId="1" shapeId="0" xr:uid="{7E54BD3C-26A3-4C0A-8595-9939796590A0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N323" authorId="1" shapeId="0" xr:uid="{A4017B74-4DE5-4C03-84BB-FB954AAAD6B9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O323" authorId="1" shapeId="0" xr:uid="{55129CC1-A8DE-48CF-894A-71C11D60C53B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D327" authorId="0" shapeId="0" xr:uid="{D3D02D57-FE84-4A0E-8B52-57112F08C7F9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E327" authorId="0" shapeId="0" xr:uid="{C100FF4B-7074-4200-92DC-0641140DC84F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F327" authorId="0" shapeId="0" xr:uid="{40CE661C-2243-4FC1-8FC8-589CEC473813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G327" authorId="0" shapeId="0" xr:uid="{8178C92C-C78F-47F3-9380-DAB943109BE8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H327" authorId="0" shapeId="0" xr:uid="{718E11DC-C328-4279-BB82-FB7DE39EFD26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I327" authorId="0" shapeId="0" xr:uid="{2622E9D9-A5E9-496A-88AD-1CB47562C141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J327" authorId="1" shapeId="0" xr:uid="{2593CA1E-E3BA-4D15-839D-15F0A32379B5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K327" authorId="1" shapeId="0" xr:uid="{DB37A912-B5AF-4E98-8AD1-1A5DB3985457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L327" authorId="1" shapeId="0" xr:uid="{862299FF-6B86-4972-A3AF-357FE4808CFB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M327" authorId="1" shapeId="0" xr:uid="{E3B75132-6F8F-4EC9-B4E3-A7432FA906BF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N327" authorId="1" shapeId="0" xr:uid="{A04CA0BE-1E96-4C36-9445-AD7D23BAE3E6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O327" authorId="1" shapeId="0" xr:uid="{D3249FD1-05F7-4479-84AA-C91A8852466A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P327" authorId="1" shapeId="0" xr:uid="{0E02F982-5408-4945-94A8-607926BEFDCC}">
      <text>
        <r>
          <rPr>
            <sz val="11"/>
            <color theme="1"/>
            <rFont val="Calibri"/>
            <family val="2"/>
            <scheme val="minor"/>
          </rPr>
          <t>13/01/26
REC-18414</t>
        </r>
      </text>
    </comment>
    <comment ref="Q327" authorId="1" shapeId="0" xr:uid="{3F79D81B-2783-40C7-9F5A-18CC56C9E592}">
      <text>
        <r>
          <rPr>
            <sz val="11"/>
            <color theme="1"/>
            <rFont val="Calibri"/>
            <family val="2"/>
            <scheme val="minor"/>
          </rPr>
          <t>13/01/26
REC-18414</t>
        </r>
      </text>
    </comment>
    <comment ref="R327" authorId="1" shapeId="0" xr:uid="{1DD3EE52-53EE-40DB-9237-9E6176464352}">
      <text>
        <r>
          <rPr>
            <sz val="11"/>
            <color theme="1"/>
            <rFont val="Calibri"/>
            <family val="2"/>
            <scheme val="minor"/>
          </rPr>
          <t>13/01/26
REC-18414</t>
        </r>
      </text>
    </comment>
    <comment ref="D328" authorId="0" shapeId="0" xr:uid="{C571BFF6-7EE7-4F96-8EF6-E2F52C618A35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E328" authorId="0" shapeId="0" xr:uid="{6BF1BCA1-3289-4B9F-85A2-C2CC28623D08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F328" authorId="0" shapeId="0" xr:uid="{7CD607C0-15DB-46B5-845F-B72E74BDBFF4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G328" authorId="0" shapeId="0" xr:uid="{F5CB025F-B437-4EE2-AE03-B42550E870A1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H328" authorId="0" shapeId="0" xr:uid="{DF1FF2EB-69BC-4B3C-98D1-12865E73F281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I328" authorId="1" shapeId="0" xr:uid="{15B2E858-9DEF-4D35-85CB-75A5C38C72E9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J328" authorId="1" shapeId="0" xr:uid="{2D03FBCC-E5B6-4E9F-912E-FDB08A987BCE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K328" authorId="1" shapeId="0" xr:uid="{4B90A78C-2579-4E31-B0B2-AF83DA27002E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L328" authorId="1" shapeId="0" xr:uid="{CE676895-8C4C-4057-A73A-777B4F44676A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M328" authorId="1" shapeId="0" xr:uid="{584A09F0-6B86-4DA3-ACF5-42E8305962AD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N328" authorId="1" shapeId="0" xr:uid="{49DDBD04-588A-458B-B2BF-4DCA51EA44BA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O328" authorId="1" shapeId="0" xr:uid="{8AF14230-C995-4448-9DDF-EF38152FFD60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D330" authorId="0" shapeId="0" xr:uid="{7E2140A9-F498-4FBD-ACFE-CFFA63B33867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E330" authorId="0" shapeId="0" xr:uid="{486F7B0A-36F4-4595-AA5C-13001197B142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F330" authorId="0" shapeId="0" xr:uid="{ECAC2AC4-8C76-42AA-9A4C-A7D88A50A1D9}">
      <text>
        <r>
          <rPr>
            <b/>
            <sz val="9"/>
            <color indexed="81"/>
            <rFont val="Tahoma"/>
            <charset val="1"/>
          </rPr>
          <t>30-ABR-2025
REC-17209</t>
        </r>
      </text>
    </comment>
    <comment ref="G330" authorId="0" shapeId="0" xr:uid="{5A5F4B7D-D10A-4A9D-A1B6-044FEE127D20}">
      <text>
        <r>
          <rPr>
            <b/>
            <sz val="9"/>
            <color indexed="81"/>
            <rFont val="Tahoma"/>
            <family val="2"/>
          </rPr>
          <t>15-MAY-2025
REC-17312</t>
        </r>
      </text>
    </comment>
    <comment ref="H330" authorId="1" shapeId="0" xr:uid="{0601BBCF-862D-413A-AF9F-92F37E3E50AF}">
      <text>
        <r>
          <rPr>
            <sz val="11"/>
            <color theme="1"/>
            <rFont val="Calibri"/>
            <family val="2"/>
            <scheme val="minor"/>
          </rPr>
          <t>13-JUN-25
REC-17436</t>
        </r>
      </text>
    </comment>
    <comment ref="I330" authorId="1" shapeId="0" xr:uid="{CB182A92-D59C-4F8C-9C79-36D1252DD1D4}">
      <text>
        <r>
          <rPr>
            <sz val="11"/>
            <color theme="1"/>
            <rFont val="Calibri"/>
            <family val="2"/>
            <scheme val="minor"/>
          </rPr>
          <t>16-JUL-25
REC-17584</t>
        </r>
      </text>
    </comment>
    <comment ref="J330" authorId="1" shapeId="0" xr:uid="{AAAC7677-73AB-40BB-95CB-3E7A20EEF859}">
      <text>
        <r>
          <rPr>
            <sz val="11"/>
            <color theme="1"/>
            <rFont val="Calibri"/>
            <family val="2"/>
            <scheme val="minor"/>
          </rPr>
          <t>18/08/25
REC-17748</t>
        </r>
      </text>
    </comment>
    <comment ref="K330" authorId="1" shapeId="0" xr:uid="{E9C033E6-35FD-4777-B576-1188CC3F7B7D}">
      <text>
        <r>
          <rPr>
            <sz val="11"/>
            <color theme="1"/>
            <rFont val="Calibri"/>
            <family val="2"/>
            <scheme val="minor"/>
          </rPr>
          <t>24-09-25
rec-17918</t>
        </r>
      </text>
    </comment>
    <comment ref="L330" authorId="1" shapeId="0" xr:uid="{7DD6ED49-F779-4FAD-AE85-FA5F86FDACE2}">
      <text>
        <r>
          <rPr>
            <sz val="11"/>
            <color theme="1"/>
            <rFont val="Calibri"/>
            <family val="2"/>
            <scheme val="minor"/>
          </rPr>
          <t>16/10/25
REC-18016</t>
        </r>
      </text>
    </comment>
    <comment ref="M330" authorId="1" shapeId="0" xr:uid="{3714119F-C6FA-4431-9EAC-B22F0006A5E0}">
      <text>
        <r>
          <rPr>
            <sz val="11"/>
            <color theme="1"/>
            <rFont val="Calibri"/>
            <family val="2"/>
            <scheme val="minor"/>
          </rPr>
          <t>25-11-25
REC-18185</t>
        </r>
      </text>
    </comment>
    <comment ref="N330" authorId="1" shapeId="0" xr:uid="{FBBA4C8D-4936-4607-8D2F-7D18D4D176E6}">
      <text>
        <r>
          <rPr>
            <sz val="11"/>
            <color theme="1"/>
            <rFont val="Calibri"/>
            <family val="2"/>
            <scheme val="minor"/>
          </rPr>
          <t>15/01/26
REC-18426</t>
        </r>
      </text>
    </comment>
    <comment ref="D331" authorId="0" shapeId="0" xr:uid="{C58329EB-3F9F-4301-A687-96B0D8976142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E331" authorId="0" shapeId="0" xr:uid="{D4854E10-A74B-4EC5-888F-62AB6479DFAD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F331" authorId="1" shapeId="0" xr:uid="{C4845138-81BB-4906-B127-645031D86E23}">
      <text>
        <r>
          <rPr>
            <sz val="11"/>
            <color theme="1"/>
            <rFont val="Calibri"/>
            <family val="2"/>
            <scheme val="minor"/>
          </rPr>
          <t>10-JUN-25
REC-17420</t>
        </r>
      </text>
    </comment>
    <comment ref="G331" authorId="1" shapeId="0" xr:uid="{052F7B30-C29F-4F96-B0BA-D42B415A8CAC}">
      <text>
        <r>
          <rPr>
            <sz val="11"/>
            <color theme="1"/>
            <rFont val="Calibri"/>
            <family val="2"/>
            <scheme val="minor"/>
          </rPr>
          <t>19-JUN-25
REC-17461</t>
        </r>
      </text>
    </comment>
    <comment ref="H331" authorId="1" shapeId="0" xr:uid="{BE8983A9-FD62-4D64-9670-CC447805BA1F}">
      <text>
        <r>
          <rPr>
            <sz val="11"/>
            <color theme="1"/>
            <rFont val="Calibri"/>
            <family val="2"/>
            <scheme val="minor"/>
          </rPr>
          <t>10-JUL-25
REC-17555</t>
        </r>
      </text>
    </comment>
    <comment ref="I331" authorId="1" shapeId="0" xr:uid="{01451949-AF38-472B-BE47-5B0EDCC39ED4}">
      <text>
        <r>
          <rPr>
            <sz val="11"/>
            <color theme="1"/>
            <rFont val="Calibri"/>
            <family val="2"/>
            <scheme val="minor"/>
          </rPr>
          <t>04-AGO-25
REC-17679</t>
        </r>
      </text>
    </comment>
    <comment ref="J331" authorId="1" shapeId="0" xr:uid="{9596666B-800E-4F41-93E3-7BB428602737}">
      <text>
        <r>
          <rPr>
            <sz val="11"/>
            <color theme="1"/>
            <rFont val="Calibri"/>
            <family val="2"/>
            <scheme val="minor"/>
          </rPr>
          <t>08-AGO-25
REC-17697</t>
        </r>
      </text>
    </comment>
    <comment ref="K331" authorId="1" shapeId="0" xr:uid="{EEC5686A-E649-4D15-A00B-4083B04A48C7}">
      <text>
        <r>
          <rPr>
            <sz val="11"/>
            <color theme="1"/>
            <rFont val="Calibri"/>
            <family val="2"/>
            <scheme val="minor"/>
          </rPr>
          <t>25/08/25
REC-17770</t>
        </r>
      </text>
    </comment>
    <comment ref="L331" authorId="1" shapeId="0" xr:uid="{80390805-5EA6-4E0F-A70A-28FF465D2887}">
      <text>
        <r>
          <rPr>
            <sz val="11"/>
            <color theme="1"/>
            <rFont val="Calibri"/>
            <family val="2"/>
            <scheme val="minor"/>
          </rPr>
          <t>15-09-25
REC-17889</t>
        </r>
      </text>
    </comment>
    <comment ref="M331" authorId="1" shapeId="0" xr:uid="{C648ECAE-6775-402B-9C10-BE14168E8FE6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N331" authorId="1" shapeId="0" xr:uid="{D2B26ABB-46B3-4D56-A6DA-DF77473AF520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O331" authorId="1" shapeId="0" xr:uid="{F85993E6-1276-4B5E-BEDB-E617FF70E4BE}">
      <text>
        <r>
          <rPr>
            <sz val="11"/>
            <color theme="1"/>
            <rFont val="Calibri"/>
            <family val="2"/>
            <scheme val="minor"/>
          </rPr>
          <t>05-12-25
REC-18259</t>
        </r>
      </text>
    </comment>
    <comment ref="P331" authorId="1" shapeId="0" xr:uid="{DE0AC447-0364-42EA-A1D7-950A5E80405C}">
      <text>
        <r>
          <rPr>
            <sz val="11"/>
            <color theme="1"/>
            <rFont val="Calibri"/>
            <family val="2"/>
            <scheme val="minor"/>
          </rPr>
          <t>23/01/26
REC-18475</t>
        </r>
      </text>
    </comment>
    <comment ref="D332" authorId="0" shapeId="0" xr:uid="{DC392F57-66FD-4150-BAA4-F412B7AF9D96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E332" authorId="0" shapeId="0" xr:uid="{EB97A548-685D-45CE-91E2-420E42B13A70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F332" authorId="0" shapeId="0" xr:uid="{09D5B0DE-4BDC-4E03-8565-6CBD45B75F40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G332" authorId="0" shapeId="0" xr:uid="{F659E6ED-E991-4474-A03F-AE8D9CB7402A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H332" authorId="0" shapeId="0" xr:uid="{AC1A2B76-B38F-4E46-B264-F03D5F4FDB7F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I332" authorId="0" shapeId="0" xr:uid="{6E784B4F-E509-4E0D-AF8A-39D419037EBF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J332" authorId="1" shapeId="0" xr:uid="{8F8266FD-FB2B-47A6-8881-64EF5F540D54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K332" authorId="1" shapeId="0" xr:uid="{CFC7A6B6-622F-445B-80FA-A0D378C885E4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L332" authorId="1" shapeId="0" xr:uid="{4655EF87-8FCD-4D49-8B50-51ABBC399D62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M332" authorId="1" shapeId="0" xr:uid="{2E34E8D2-38FB-4887-9713-08A6FFB19782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N332" authorId="1" shapeId="0" xr:uid="{FA38EED2-CEF7-4917-8204-D3B99A50CF5C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O332" authorId="1" shapeId="0" xr:uid="{8046DB30-8C71-4F98-83BB-D3A6F2BACB6E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P332" authorId="1" shapeId="0" xr:uid="{383DF5E1-1D4F-49EB-9722-C30B26773E5B}">
      <text>
        <r>
          <rPr>
            <sz val="11"/>
            <color theme="1"/>
            <rFont val="Calibri"/>
            <family val="2"/>
            <scheme val="minor"/>
          </rPr>
          <t>17/01/26
REC-18450</t>
        </r>
      </text>
    </comment>
    <comment ref="Q332" authorId="1" shapeId="0" xr:uid="{165A1CD8-9B51-4744-B5C7-5D362B3192DF}">
      <text>
        <r>
          <rPr>
            <sz val="11"/>
            <color theme="1"/>
            <rFont val="Calibri"/>
            <family val="2"/>
            <scheme val="minor"/>
          </rPr>
          <t>17/01/26
REC-18450</t>
        </r>
      </text>
    </comment>
    <comment ref="D333" authorId="0" shapeId="0" xr:uid="{8A8EBEBE-C543-4F56-B1A8-50AE02FB5B52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E333" authorId="0" shapeId="0" xr:uid="{1FE4B5B4-7882-450A-BA1C-B0B4FEB0D28E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F333" authorId="0" shapeId="0" xr:uid="{D1266AF9-815F-4D65-B261-B0A5F90FF0FC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G333" authorId="0" shapeId="0" xr:uid="{DEADDF84-39DB-473D-A2EE-63D1C4C16F4D}">
      <text>
        <r>
          <rPr>
            <b/>
            <sz val="9"/>
            <color indexed="81"/>
            <rFont val="Tahoma"/>
            <charset val="1"/>
          </rPr>
          <t>24-ABR-2025
REC-17170</t>
        </r>
      </text>
    </comment>
    <comment ref="H333" authorId="0" shapeId="0" xr:uid="{27A23BF4-E940-418D-858A-9149F7FF3C0F}">
      <text>
        <r>
          <rPr>
            <b/>
            <sz val="9"/>
            <color indexed="81"/>
            <rFont val="Tahoma"/>
            <charset val="1"/>
          </rPr>
          <t>08-MAY-2025
REC-17270</t>
        </r>
      </text>
    </comment>
    <comment ref="I333" authorId="0" shapeId="0" xr:uid="{90B8D4A4-32E1-44CB-88F8-8CCB9328AAAB}">
      <text>
        <r>
          <rPr>
            <b/>
            <sz val="9"/>
            <color indexed="81"/>
            <rFont val="Tahoma"/>
            <family val="2"/>
          </rPr>
          <t>05-06-2025
REC-17399</t>
        </r>
      </text>
    </comment>
    <comment ref="J333" authorId="1" shapeId="0" xr:uid="{ECB5E941-51AA-44D3-9CA7-A9BE86F7B3F2}">
      <text>
        <r>
          <rPr>
            <sz val="11"/>
            <color theme="1"/>
            <rFont val="Calibri"/>
            <family val="2"/>
            <scheme val="minor"/>
          </rPr>
          <t>30-JUN-25
REC-17500</t>
        </r>
      </text>
    </comment>
    <comment ref="K333" authorId="1" shapeId="0" xr:uid="{C22EFFE7-5BDF-4AEE-B36A-9BF7E0C47BE0}">
      <text>
        <r>
          <rPr>
            <sz val="11"/>
            <color theme="1"/>
            <rFont val="Calibri"/>
            <family val="2"/>
            <scheme val="minor"/>
          </rPr>
          <t>31-JUL-25
REC-17635</t>
        </r>
      </text>
    </comment>
    <comment ref="L333" authorId="1" shapeId="0" xr:uid="{9FF53939-A37A-432C-B8D3-3B055D2B769C}">
      <text>
        <r>
          <rPr>
            <sz val="11"/>
            <color theme="1"/>
            <rFont val="Calibri"/>
            <family val="2"/>
            <scheme val="minor"/>
          </rPr>
          <t>29-AGO-25
REC-17777</t>
        </r>
      </text>
    </comment>
    <comment ref="M333" authorId="1" shapeId="0" xr:uid="{987CF98E-BC61-4930-8E41-4122D9C00BE9}">
      <text>
        <r>
          <rPr>
            <sz val="11"/>
            <color theme="1"/>
            <rFont val="Calibri"/>
            <family val="2"/>
            <scheme val="minor"/>
          </rPr>
          <t>13-09-25
REC-17870</t>
        </r>
      </text>
    </comment>
    <comment ref="N333" authorId="1" shapeId="0" xr:uid="{1CA76638-F0F6-4C71-B4C1-5C7808A9D517}">
      <text>
        <r>
          <rPr>
            <sz val="11"/>
            <color theme="1"/>
            <rFont val="Calibri"/>
            <family val="2"/>
            <scheme val="minor"/>
          </rPr>
          <t>23/10/25
REC-18034</t>
        </r>
      </text>
    </comment>
    <comment ref="O333" authorId="1" shapeId="0" xr:uid="{464E6370-2D87-496A-9D10-2D60193B7426}">
      <text>
        <r>
          <rPr>
            <sz val="11"/>
            <color theme="1"/>
            <rFont val="Calibri"/>
            <family val="2"/>
            <scheme val="minor"/>
          </rPr>
          <t>04-12-25
REC-18248</t>
        </r>
      </text>
    </comment>
    <comment ref="P333" authorId="1" shapeId="0" xr:uid="{6915792C-DD1C-4421-B9B3-7827C1E8B850}">
      <text>
        <r>
          <rPr>
            <sz val="11"/>
            <color theme="1"/>
            <rFont val="Calibri"/>
            <family val="2"/>
            <scheme val="minor"/>
          </rPr>
          <t>31-12-25
REC-18369</t>
        </r>
      </text>
    </comment>
    <comment ref="D334" authorId="0" shapeId="0" xr:uid="{3B4E3CEF-FDD6-4988-B478-2E710B58AB2E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E334" authorId="0" shapeId="0" xr:uid="{12F6E91B-07DF-42E3-829F-153D908CB2B1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F334" authorId="1" shapeId="0" xr:uid="{DF2B3DAC-8445-4790-A2F4-2FAD7940D40B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G334" authorId="1" shapeId="0" xr:uid="{8F655C3A-9483-4798-8B1B-33C7FC018FEC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H334" authorId="1" shapeId="0" xr:uid="{1CC8B793-2EFF-401F-A719-50DD515540A5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I334" authorId="1" shapeId="0" xr:uid="{7F673DC2-C102-47E4-A584-0E15E49D0659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J334" authorId="1" shapeId="0" xr:uid="{728B720B-4339-4E15-AF84-C42C7AF2D7A0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K334" authorId="1" shapeId="0" xr:uid="{581D81FB-FD3C-4C82-A5F1-C87EFCDCEC19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D335" authorId="1" shapeId="0" xr:uid="{BD3479CE-6FE1-48D1-B488-06D6CBE8815E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E335" authorId="1" shapeId="0" xr:uid="{80B25B52-04C7-4998-8884-3288B5CB9C1E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F335" authorId="1" shapeId="0" xr:uid="{BAD78C35-C327-4DEE-838E-0DB3332BB9A4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G335" authorId="1" shapeId="0" xr:uid="{2626CB75-8364-43AD-BB26-0AD2F8E1B9A3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H335" authorId="1" shapeId="0" xr:uid="{BD339314-0798-4474-B098-ACCAF0FAE3D1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I335" authorId="1" shapeId="0" xr:uid="{FC9B7A01-59B6-4BA1-85A8-2723A51D5A2A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D336" authorId="0" shapeId="0" xr:uid="{FFB9EB68-A07E-4AEF-8556-7CA343CAC24B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E336" authorId="0" shapeId="0" xr:uid="{506D290D-E31A-411F-BA33-47D7029BECF4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F336" authorId="0" shapeId="0" xr:uid="{1953AD92-D602-41C5-843E-CA835D6CA956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G336" authorId="0" shapeId="0" xr:uid="{0A8F692F-9EA5-4CB1-847D-601D37E56387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H336" authorId="0" shapeId="0" xr:uid="{8DD66D1B-1522-423D-AB24-AFA432019455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I336" authorId="1" shapeId="0" xr:uid="{EB8C5058-E2ED-47B4-99EB-1402444251B1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J336" authorId="1" shapeId="0" xr:uid="{0A6C586B-EF08-4D13-B294-BE29E74376ED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K336" authorId="1" shapeId="0" xr:uid="{87CCB1AB-9A21-46AF-AB0F-84FFBDC2F039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L336" authorId="1" shapeId="0" xr:uid="{B6732CD3-6474-450B-BDB2-5E5E2DC45FF9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M336" authorId="1" shapeId="0" xr:uid="{33A7786E-9871-4E2D-9999-6ABB76EC6376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N336" authorId="1" shapeId="0" xr:uid="{1E0EEADD-AC17-43DC-BD97-BBAC2C895A90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O336" authorId="1" shapeId="0" xr:uid="{C1C5446F-E629-4B04-8F6C-339F2C82F454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P336" authorId="1" shapeId="0" xr:uid="{94F7053C-1C10-46C4-B584-5F7FC6FB5EF1}">
      <text>
        <r>
          <rPr>
            <sz val="11"/>
            <color theme="1"/>
            <rFont val="Calibri"/>
            <family val="2"/>
            <scheme val="minor"/>
          </rPr>
          <t>16/01/26
REC-18440</t>
        </r>
      </text>
    </comment>
    <comment ref="Q336" authorId="1" shapeId="0" xr:uid="{B50D65EA-4F90-4352-8954-373E46129AC1}">
      <text>
        <r>
          <rPr>
            <sz val="11"/>
            <color theme="1"/>
            <rFont val="Calibri"/>
            <family val="2"/>
            <scheme val="minor"/>
          </rPr>
          <t>16/01/26
REC-18440</t>
        </r>
      </text>
    </comment>
    <comment ref="D337" authorId="1" shapeId="0" xr:uid="{90C74B11-F07A-4E33-B061-6B43CFA7DBEA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E337" authorId="1" shapeId="0" xr:uid="{695C94BC-91B8-4BB1-9D5F-662FDE3F433B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F337" authorId="1" shapeId="0" xr:uid="{8DAEC3F8-A5D3-4CA8-9896-7664F59ED5B0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D338" authorId="0" shapeId="0" xr:uid="{A7D99BA4-8979-438B-8769-26DFD832BD5A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E338" authorId="0" shapeId="0" xr:uid="{93CE7829-C2E1-41DE-B325-904D9CF39C9B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F338" authorId="0" shapeId="0" xr:uid="{DFF85B66-E093-44A5-81BC-3AEDC8464BB6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G338" authorId="0" shapeId="0" xr:uid="{AF60695E-AE0A-49BB-B99C-C16738BA52C7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D339" authorId="0" shapeId="0" xr:uid="{71E85C3C-6BF9-45C0-BF1E-FF334A9FBBCA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E339" authorId="0" shapeId="0" xr:uid="{74215D4A-24D3-452A-93E6-555E83F1C43D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F339" authorId="0" shapeId="0" xr:uid="{D91AC07F-CB89-4900-AE42-5FEA4C84AD97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G339" authorId="0" shapeId="0" xr:uid="{30A12C03-BE7F-4650-A308-3397B48873B2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H339" authorId="0" shapeId="0" xr:uid="{4EF5813F-E059-44EE-9FD4-69F8FA870E0F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I339" authorId="0" shapeId="0" xr:uid="{A49D5CA7-A3B6-4ADB-9F3B-59CED1E6E832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J339" authorId="0" shapeId="0" xr:uid="{3700C46B-1D1A-49E0-95C7-E6B7E75822DA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K339" authorId="1" shapeId="0" xr:uid="{48195669-3E82-435B-836E-091E71A0446E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L339" authorId="1" shapeId="0" xr:uid="{0A4B8D3F-31DC-47C2-B4D1-E7E547C9810E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M339" authorId="1" shapeId="0" xr:uid="{4A027A83-F768-4FBA-A805-FD5FFF81A604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N339" authorId="1" shapeId="0" xr:uid="{961E21D2-D24C-4E4C-98E7-4CA479B4EF31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O339" authorId="1" shapeId="0" xr:uid="{48596B5F-64F1-4958-855D-28D25F555825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D340" authorId="1" shapeId="0" xr:uid="{DEA46346-C5CA-4961-B83D-42FE45EE5DD3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E340" authorId="1" shapeId="0" xr:uid="{4162324A-B689-4761-840C-0FAA0D466190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F340" authorId="1" shapeId="0" xr:uid="{3AEF7435-286E-4362-AD54-6DFB333CACD9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G340" authorId="1" shapeId="0" xr:uid="{CE56A98B-54CC-4F70-A232-1C0A3A317C8A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H340" authorId="1" shapeId="0" xr:uid="{5AFEAD38-D8F7-44F3-B9CB-38E3A4FC45B3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I340" authorId="1" shapeId="0" xr:uid="{93B5E7AE-B6FC-4A09-BBF2-6EA6CFE5B540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J340" authorId="1" shapeId="0" xr:uid="{34E29D33-CFBF-46AB-9672-8864EF3ADBC7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K340" authorId="1" shapeId="0" xr:uid="{28FA455D-4EDC-4041-BFF1-C7B48242EADB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L340" authorId="1" shapeId="0" xr:uid="{F732CB26-9DDE-4801-A78C-F849AF5226A5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M340" authorId="1" shapeId="0" xr:uid="{BB046D7C-862B-4E44-B32D-BAF7A648278D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N340" authorId="1" shapeId="0" xr:uid="{C6828A46-1DB4-4FCD-8567-0FB58FC6B646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O340" authorId="1" shapeId="0" xr:uid="{99878F12-9B24-4D63-9D40-EDD8179D73F8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P340" authorId="1" shapeId="0" xr:uid="{76319BFF-9F59-4DAA-A8BF-1598FBD280D4}">
      <text>
        <r>
          <rPr>
            <sz val="11"/>
            <color theme="1"/>
            <rFont val="Calibri"/>
            <family val="2"/>
            <scheme val="minor"/>
          </rPr>
          <t>07-01-2026
REC-18407</t>
        </r>
      </text>
    </comment>
    <comment ref="E341" authorId="0" shapeId="0" xr:uid="{DCED22AF-DC54-44E5-98D6-AB3C9B40C63D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F341" authorId="0" shapeId="0" xr:uid="{412542EA-8661-4315-97A1-6D1D5B6FC325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G341" authorId="0" shapeId="0" xr:uid="{110ACD4F-14FB-4C9E-B8BE-0CA518B597E2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H341" authorId="0" shapeId="0" xr:uid="{B73B7405-6DE5-41B3-A049-F67CACCB8049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I341" authorId="0" shapeId="0" xr:uid="{83ACA550-E7C6-4810-8EED-684375750E14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J341" authorId="1" shapeId="0" xr:uid="{2CFE4FC1-F0D6-41B7-8541-E595CD1CA41C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K341" authorId="1" shapeId="0" xr:uid="{857A1AA0-6FF5-480E-B1E7-9BCE6F04849B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L341" authorId="1" shapeId="0" xr:uid="{76DEE6E5-4C89-4EDE-A65B-D9E81B56EE35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M341" authorId="1" shapeId="0" xr:uid="{639D3C37-3C4A-4271-A752-2BA2D4FF6D2C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N341" authorId="1" shapeId="0" xr:uid="{32126846-E69A-49D8-AAE2-517AA237A313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O341" authorId="1" shapeId="0" xr:uid="{DAAC65B7-A363-47C8-A196-5C9380848AC1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D342" authorId="0" shapeId="0" xr:uid="{34306F02-8864-4352-8F69-37322DB7F9A6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E342" authorId="0" shapeId="0" xr:uid="{87F725C4-25AA-4F20-B8E3-70EDF7111D17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F342" authorId="0" shapeId="0" xr:uid="{DBF054C4-2034-4B36-9578-DDE829353618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G342" authorId="0" shapeId="0" xr:uid="{85D75AA7-0EF9-41F4-A509-18E38DE5C21A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L342" authorId="1" shapeId="0" xr:uid="{37FC68E9-1719-4EB1-B869-25E6C4BCCE8C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M342" authorId="1" shapeId="0" xr:uid="{BA07A33D-635B-49B8-85F9-77537E92DDE7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N342" authorId="1" shapeId="0" xr:uid="{3B5C4AEC-1610-4F92-872E-6655E0E4474C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O342" authorId="1" shapeId="0" xr:uid="{07E2FF45-37E2-4963-B165-38AB9F058956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P342" authorId="1" shapeId="0" xr:uid="{6DA7634C-F45C-416C-9F37-27490383BCE6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Q342" authorId="1" shapeId="0" xr:uid="{0A529D96-6EB3-493D-B608-0DF123C297B6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R342" authorId="1" shapeId="0" xr:uid="{BCD7886C-491E-4E49-826D-D2CD32A4C0FB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S342" authorId="1" shapeId="0" xr:uid="{73D1A6C5-9F3F-4E8B-89F7-CE24F50013B0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D343" authorId="0" shapeId="0" xr:uid="{25C4FBBF-6532-4AC8-B4F2-3C58AEB6550F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E343" authorId="0" shapeId="0" xr:uid="{6D8BA236-1468-4B24-865C-622BF6956E24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F343" authorId="0" shapeId="0" xr:uid="{9B9CA120-BCC3-4E6D-95D2-9DEC726E9E0A}">
      <text>
        <r>
          <rPr>
            <b/>
            <sz val="9"/>
            <color indexed="81"/>
            <rFont val="Tahoma"/>
            <charset val="1"/>
          </rPr>
          <t>14-MAR-2025
REC-16941</t>
        </r>
      </text>
    </comment>
    <comment ref="G343" authorId="0" shapeId="0" xr:uid="{D8A906BB-2738-4125-9F86-D65C9FB5367A}">
      <text>
        <r>
          <rPr>
            <b/>
            <sz val="9"/>
            <color indexed="81"/>
            <rFont val="Tahoma"/>
            <charset val="1"/>
          </rPr>
          <t>15-ABR-2025
REC-17139</t>
        </r>
      </text>
    </comment>
    <comment ref="H343" authorId="0" shapeId="0" xr:uid="{3C0458CE-1087-42F6-9D03-60C9CCFC4522}">
      <text>
        <r>
          <rPr>
            <b/>
            <sz val="9"/>
            <color indexed="81"/>
            <rFont val="Tahoma"/>
            <family val="2"/>
          </rPr>
          <t>16-MAY-2025
REC-17315</t>
        </r>
      </text>
    </comment>
    <comment ref="I343" authorId="1" shapeId="0" xr:uid="{2B561EFB-8C4A-46AB-8E15-3FE3769C7AE2}">
      <text>
        <r>
          <rPr>
            <sz val="11"/>
            <color theme="1"/>
            <rFont val="Calibri"/>
            <family val="2"/>
            <scheme val="minor"/>
          </rPr>
          <t>13-JUN-25
REC-17433</t>
        </r>
      </text>
    </comment>
    <comment ref="J343" authorId="1" shapeId="0" xr:uid="{C324EEB4-B0BB-4C8B-BDD6-54452D684995}">
      <text>
        <r>
          <rPr>
            <sz val="11"/>
            <color theme="1"/>
            <rFont val="Calibri"/>
            <family val="2"/>
            <scheme val="minor"/>
          </rPr>
          <t>15/JUL/25
REC-17576</t>
        </r>
      </text>
    </comment>
    <comment ref="K343" authorId="1" shapeId="0" xr:uid="{0847DF52-8F2E-4EC7-BEA6-D960A2910B72}">
      <text>
        <r>
          <rPr>
            <sz val="11"/>
            <color theme="1"/>
            <rFont val="Calibri"/>
            <family val="2"/>
            <scheme val="minor"/>
          </rPr>
          <t>16/08/25
REC-17736</t>
        </r>
      </text>
    </comment>
    <comment ref="L343" authorId="1" shapeId="0" xr:uid="{6113D14C-15EA-46EB-B12B-A32348BEC0DA}">
      <text>
        <r>
          <rPr>
            <sz val="11"/>
            <color theme="1"/>
            <rFont val="Calibri"/>
            <family val="2"/>
            <scheme val="minor"/>
          </rPr>
          <t>17-09-25
REC-17906</t>
        </r>
      </text>
    </comment>
    <comment ref="M343" authorId="1" shapeId="0" xr:uid="{9B12D1EC-C5CB-437D-BA13-E4C2F41903A1}">
      <text>
        <r>
          <rPr>
            <sz val="11"/>
            <color theme="1"/>
            <rFont val="Calibri"/>
            <family val="2"/>
            <scheme val="minor"/>
          </rPr>
          <t>15/10/25
REC-18006</t>
        </r>
      </text>
    </comment>
    <comment ref="N343" authorId="1" shapeId="0" xr:uid="{4906A63D-A0C3-499F-A14D-44A80800633F}">
      <text>
        <r>
          <rPr>
            <sz val="11"/>
            <color theme="1"/>
            <rFont val="Calibri"/>
            <family val="2"/>
            <scheme val="minor"/>
          </rPr>
          <t>16-11-25
REC-18129</t>
        </r>
      </text>
    </comment>
    <comment ref="O343" authorId="1" shapeId="0" xr:uid="{9B36A908-A1D6-4329-AC2D-A21A563B010E}">
      <text>
        <r>
          <rPr>
            <sz val="11"/>
            <color theme="1"/>
            <rFont val="Calibri"/>
            <family val="2"/>
            <scheme val="minor"/>
          </rPr>
          <t>17/12/25
REC-18308</t>
        </r>
      </text>
    </comment>
    <comment ref="P343" authorId="1" shapeId="0" xr:uid="{F4A1304D-B08A-47C6-AE69-096513DAFFFF}">
      <text>
        <r>
          <rPr>
            <sz val="11"/>
            <color theme="1"/>
            <rFont val="Calibri"/>
            <family val="2"/>
            <scheme val="minor"/>
          </rPr>
          <t>15/01/26
REC-18436</t>
        </r>
      </text>
    </comment>
    <comment ref="D344" authorId="0" shapeId="0" xr:uid="{A7C97DAB-5BFE-4BD4-9204-0BD6C75A3080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E344" authorId="0" shapeId="0" xr:uid="{46DF9097-C40A-4F53-BD82-EEDB5F7D0917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F344" authorId="0" shapeId="0" xr:uid="{1077A04F-19D1-41C8-A4B4-3E83E45B9BA4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G344" authorId="0" shapeId="0" xr:uid="{76D60F8B-5F31-4040-996E-65445CBB00DA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H344" authorId="0" shapeId="0" xr:uid="{775E3165-4CEC-4CFE-8EDF-3924A04383ED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I344" authorId="0" shapeId="0" xr:uid="{EEA9284B-A4AD-49D4-B494-2B2D221D6C7A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J344" authorId="1" shapeId="0" xr:uid="{0DB0A5BA-45C3-47E1-AFE2-47285913499A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K344" authorId="1" shapeId="0" xr:uid="{470A2551-D83E-41E5-A480-1FBF678E2024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L344" authorId="1" shapeId="0" xr:uid="{92EEF392-1207-4F82-AA15-6884F0AADF20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M344" authorId="1" shapeId="0" xr:uid="{FA88AB35-55A2-411E-AAC4-65613E50D24F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N344" authorId="1" shapeId="0" xr:uid="{3F28B9E6-F141-4C27-BFED-BC04230BF310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O344" authorId="1" shapeId="0" xr:uid="{7B515446-EA50-434E-9186-8CF4DDADE8CF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D345" authorId="1" shapeId="0" xr:uid="{C651E30F-5FE8-4BFF-A047-F783CA2ECB65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E345" authorId="1" shapeId="0" xr:uid="{1CB4C5BF-B28E-406E-9084-DEC3D74B6EDA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F345" authorId="1" shapeId="0" xr:uid="{4764A422-7EEE-40AA-B85F-7066B1949430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G345" authorId="1" shapeId="0" xr:uid="{92430116-1078-4C2A-9A21-556E5934EE0C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H345" authorId="1" shapeId="0" xr:uid="{A283A90D-1182-45FF-94ED-D3AA9ADB1BF6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I345" authorId="1" shapeId="0" xr:uid="{A8D7327B-C153-463E-B7F4-77FAF51924A9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J345" authorId="1" shapeId="0" xr:uid="{1E3F25ED-3CC5-49EE-92D1-41EDF0434155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K345" authorId="1" shapeId="0" xr:uid="{B1B56F7E-0A69-430F-8B20-74EEA5B69B4D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L345" authorId="1" shapeId="0" xr:uid="{EB3E1BB3-D07D-49D8-8E68-075DFCDFC79F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M345" authorId="1" shapeId="0" xr:uid="{3A94F32F-846B-4B02-9CEF-263E6E058FE2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D347" authorId="0" shapeId="0" xr:uid="{87B0D8C2-BB59-4CF0-8069-B01144CE699F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E347" authorId="0" shapeId="0" xr:uid="{469B8EA9-147F-47F6-A2B5-56361C6C9339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F347" authorId="0" shapeId="0" xr:uid="{6D9F89CF-9407-4B5B-9145-3C8F59F6C318}">
      <text>
        <r>
          <rPr>
            <b/>
            <sz val="9"/>
            <color indexed="81"/>
            <rFont val="Tahoma"/>
            <charset val="1"/>
          </rPr>
          <t>19-MAR-2025
REC-16997</t>
        </r>
      </text>
    </comment>
    <comment ref="G347" authorId="1" shapeId="0" xr:uid="{4AA74463-546B-46BA-B08E-914027698B4C}">
      <text>
        <r>
          <rPr>
            <sz val="11"/>
            <color theme="1"/>
            <rFont val="Calibri"/>
            <family val="2"/>
            <scheme val="minor"/>
          </rPr>
          <t>28-JUN-25
REC-17487</t>
        </r>
      </text>
    </comment>
    <comment ref="H347" authorId="1" shapeId="0" xr:uid="{B92794D4-DB28-4091-93A1-493AFBFC27FA}">
      <text>
        <r>
          <rPr>
            <sz val="11"/>
            <color theme="1"/>
            <rFont val="Calibri"/>
            <family val="2"/>
            <scheme val="minor"/>
          </rPr>
          <t>15-09-25
REC-17888</t>
        </r>
      </text>
    </comment>
    <comment ref="I347" authorId="1" shapeId="0" xr:uid="{246A00DB-D348-4D1D-9F6C-5393F7B2CDC9}">
      <text>
        <r>
          <rPr>
            <sz val="11"/>
            <color theme="1"/>
            <rFont val="Calibri"/>
            <family val="2"/>
            <scheme val="minor"/>
          </rPr>
          <t>15-09-25
REC-17888   $5.00
30/11/25
REC-18218   $10.00</t>
        </r>
      </text>
    </comment>
    <comment ref="J347" authorId="1" shapeId="0" xr:uid="{0C69E2A8-AE78-41A0-8982-A05FC2481737}">
      <text>
        <r>
          <rPr>
            <sz val="11"/>
            <color theme="1"/>
            <rFont val="Calibri"/>
            <family val="2"/>
            <scheme val="minor"/>
          </rPr>
          <t>30-11-25
REC-18218</t>
        </r>
      </text>
    </comment>
    <comment ref="K347" authorId="1" shapeId="0" xr:uid="{21D72BD7-5F8B-491A-9A45-0AA9D45B2B1F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L347" authorId="1" shapeId="0" xr:uid="{8E1BD28D-DBCE-4931-86A0-36571157BFA2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M347" authorId="1" shapeId="0" xr:uid="{1D302CD0-A075-4F07-B63A-53F63CAF7C71}">
      <text>
        <r>
          <rPr>
            <sz val="11"/>
            <color theme="1"/>
            <rFont val="Calibri"/>
            <family val="2"/>
            <scheme val="minor"/>
          </rPr>
          <t>17/01/26
REC-18451</t>
        </r>
      </text>
    </comment>
    <comment ref="N347" authorId="1" shapeId="0" xr:uid="{BE95E04A-ED2A-41B6-8C2A-AEB38DF2DBCA}">
      <text>
        <r>
          <rPr>
            <sz val="11"/>
            <color theme="1"/>
            <rFont val="Calibri"/>
            <family val="2"/>
            <scheme val="minor"/>
          </rPr>
          <t>17/01/26
REC-18451</t>
        </r>
      </text>
    </comment>
    <comment ref="D348" authorId="0" shapeId="0" xr:uid="{AF085BB2-0975-4629-9EE9-9B73560698B2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E348" authorId="0" shapeId="0" xr:uid="{6AE0FB79-5001-4814-9FC9-E2775D356BE3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F348" authorId="0" shapeId="0" xr:uid="{9DDA4144-A2DD-422B-9F02-D1B8013D363F}">
      <text>
        <r>
          <rPr>
            <b/>
            <sz val="9"/>
            <color indexed="81"/>
            <rFont val="Tahoma"/>
            <charset val="1"/>
          </rPr>
          <t>30-MAR-2025
REC-17039</t>
        </r>
      </text>
    </comment>
    <comment ref="G348" authorId="1" shapeId="0" xr:uid="{B0FA6100-7604-4666-BB2F-AC554E010905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H348" authorId="1" shapeId="0" xr:uid="{B1655BE3-CF43-470E-9780-ADB1F305E495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I348" authorId="1" shapeId="0" xr:uid="{EAF0596D-C5A2-4381-8240-06B3A4DCFB2D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J348" authorId="1" shapeId="0" xr:uid="{8D9177AB-4657-4B1B-B8BD-548DADE543BD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K348" authorId="1" shapeId="0" xr:uid="{9157C358-7306-43B7-A6DC-495564A8F9F2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L348" authorId="1" shapeId="0" xr:uid="{A20FD820-9633-402C-99A2-EBDEC281B988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M348" authorId="1" shapeId="0" xr:uid="{36C777E8-F862-4A86-A1D0-A79595AFE6E1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N348" authorId="1" shapeId="0" xr:uid="{567C5303-01A4-4237-A8A1-9413E2E4AAF4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O348" authorId="1" shapeId="0" xr:uid="{06BEEB8F-BBE0-4FE2-8E6A-B33BFB62298E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D350" authorId="0" shapeId="0" xr:uid="{59A48BEF-68BF-49B3-9E6A-2E739E5BB81C}">
      <text>
        <r>
          <rPr>
            <b/>
            <sz val="9"/>
            <color indexed="81"/>
            <rFont val="Tahoma"/>
            <family val="2"/>
          </rPr>
          <t>16-feb-25
REC-16755</t>
        </r>
      </text>
    </comment>
    <comment ref="E350" authorId="0" shapeId="0" xr:uid="{4D310061-9E89-47C5-A0AA-73E150385000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F350" authorId="0" shapeId="0" xr:uid="{AAE681C7-BBD7-4263-A282-7352D0463698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G350" authorId="0" shapeId="0" xr:uid="{6BEF3395-DD15-4C80-8F93-20A167EECD21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H350" authorId="0" shapeId="0" xr:uid="{ADCC95BC-E08C-449B-A7CF-FE543972A5C4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I350" authorId="0" shapeId="0" xr:uid="{902FB387-5F28-4B53-851C-E1A5ABF18DC2}">
      <text>
        <r>
          <rPr>
            <b/>
            <sz val="9"/>
            <color indexed="81"/>
            <rFont val="Tahoma"/>
            <family val="2"/>
          </rPr>
          <t>10-MAY-2025
REC-17287</t>
        </r>
      </text>
    </comment>
    <comment ref="J350" authorId="0" shapeId="0" xr:uid="{8176648E-8B0E-454C-AFB9-383E9DAC4C53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K350" authorId="0" shapeId="0" xr:uid="{65902164-3723-4893-BECB-C6B82C6BADFE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L350" authorId="1" shapeId="0" xr:uid="{232DB011-1D41-4AAF-BD3F-73BCF9FA44FF}">
      <text>
        <r>
          <rPr>
            <sz val="11"/>
            <color theme="1"/>
            <rFont val="Calibri"/>
            <family val="2"/>
            <scheme val="minor"/>
          </rPr>
          <t>15-09-25
REC-17891</t>
        </r>
      </text>
    </comment>
    <comment ref="M350" authorId="1" shapeId="0" xr:uid="{4EC91E7A-B979-410B-AF8B-D3FDAF26B113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N350" authorId="1" shapeId="0" xr:uid="{A77E56A3-A953-486E-A7BB-A90CE767E913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O350" authorId="1" shapeId="0" xr:uid="{148762D9-63EF-4484-A9E6-C0DA38614B70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D352" authorId="0" shapeId="0" xr:uid="{232BAD3D-6C98-4106-B470-AF3892305257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E352" authorId="0" shapeId="0" xr:uid="{E0862DE2-2F21-4FAF-8066-4685618569C8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F352" authorId="0" shapeId="0" xr:uid="{161BE63E-520D-4D63-960A-7BA8E0D349F7}">
      <text>
        <r>
          <rPr>
            <b/>
            <sz val="9"/>
            <color indexed="81"/>
            <rFont val="Tahoma"/>
            <charset val="1"/>
          </rPr>
          <t>28-MAR-2025
REC-17032</t>
        </r>
      </text>
    </comment>
    <comment ref="G352" authorId="0" shapeId="0" xr:uid="{B0312C35-B32D-45F3-94E3-DD54FF842ECB}">
      <text>
        <r>
          <rPr>
            <b/>
            <sz val="9"/>
            <color indexed="81"/>
            <rFont val="Tahoma"/>
            <charset val="1"/>
          </rPr>
          <t>01-MAYO-2025
REC-17215</t>
        </r>
      </text>
    </comment>
    <comment ref="H352" authorId="0" shapeId="0" xr:uid="{13F49A7B-DEFD-4743-B91C-F1B678908060}">
      <text>
        <r>
          <rPr>
            <b/>
            <sz val="9"/>
            <color indexed="81"/>
            <rFont val="Tahoma"/>
            <family val="2"/>
          </rPr>
          <t>31-MAY-2025
REC-17370</t>
        </r>
      </text>
    </comment>
    <comment ref="I352" authorId="1" shapeId="0" xr:uid="{A61E8524-E2E3-466E-B294-6CE8708B2808}">
      <text>
        <r>
          <rPr>
            <sz val="11"/>
            <color theme="1"/>
            <rFont val="Calibri"/>
            <family val="2"/>
            <scheme val="minor"/>
          </rPr>
          <t>30-JUN-25
REC-17494</t>
        </r>
      </text>
    </comment>
    <comment ref="J352" authorId="1" shapeId="0" xr:uid="{A72E6813-44A2-4F9D-B468-35CB4A0739BB}">
      <text>
        <r>
          <rPr>
            <sz val="11"/>
            <color theme="1"/>
            <rFont val="Calibri"/>
            <family val="2"/>
            <scheme val="minor"/>
          </rPr>
          <t>02-AGO-25
REC-17670</t>
        </r>
      </text>
    </comment>
    <comment ref="K352" authorId="1" shapeId="0" xr:uid="{8627DB1E-FBC6-4804-BC31-EA115CDF8435}">
      <text>
        <r>
          <rPr>
            <sz val="11"/>
            <color theme="1"/>
            <rFont val="Calibri"/>
            <family val="2"/>
            <scheme val="minor"/>
          </rPr>
          <t>07-09-25
REC-17838</t>
        </r>
      </text>
    </comment>
    <comment ref="L352" authorId="1" shapeId="0" xr:uid="{4CBF1CFB-1102-4B73-817C-0645472BAEB5}">
      <text>
        <r>
          <rPr>
            <sz val="11"/>
            <color theme="1"/>
            <rFont val="Calibri"/>
            <family val="2"/>
            <scheme val="minor"/>
          </rPr>
          <t>01-10-25
REC-17947</t>
        </r>
      </text>
    </comment>
    <comment ref="M352" authorId="1" shapeId="0" xr:uid="{0C509971-7162-41AB-9898-5403E9ED29BA}">
      <text>
        <r>
          <rPr>
            <sz val="11"/>
            <color theme="1"/>
            <rFont val="Calibri"/>
            <family val="2"/>
            <scheme val="minor"/>
          </rPr>
          <t>02-11-25
REC-18153</t>
        </r>
      </text>
    </comment>
    <comment ref="N352" authorId="1" shapeId="0" xr:uid="{61BC49E3-8927-455E-A0B7-EAB679CE7121}">
      <text>
        <r>
          <rPr>
            <sz val="11"/>
            <color theme="1"/>
            <rFont val="Calibri"/>
            <family val="2"/>
            <scheme val="minor"/>
          </rPr>
          <t>01-12-25
REC-18232</t>
        </r>
      </text>
    </comment>
    <comment ref="O352" authorId="1" shapeId="0" xr:uid="{2F9D4159-85C5-4479-8793-6C102481EA02}">
      <text>
        <r>
          <rPr>
            <sz val="11"/>
            <color theme="1"/>
            <rFont val="Calibri"/>
            <family val="2"/>
            <scheme val="minor"/>
          </rPr>
          <t>10-01-2026
REC-18409</t>
        </r>
      </text>
    </comment>
    <comment ref="F354" authorId="1" shapeId="0" xr:uid="{B265C456-0C39-4937-9B45-26A7CC94A1C4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G354" authorId="1" shapeId="0" xr:uid="{D3106DDC-6735-4815-BB40-3A5BFB6E91CE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H354" authorId="1" shapeId="0" xr:uid="{CCCFE067-16BF-44E6-B5C5-8B2ADFDA0762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I354" authorId="1" shapeId="0" xr:uid="{0F8C1990-705D-4D2F-B44B-54B1F7EF6F31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J354" authorId="1" shapeId="0" xr:uid="{F813A501-1FC4-499C-ADB3-8551832FC9A0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K354" authorId="1" shapeId="0" xr:uid="{9CEA94FB-EC4F-4F92-892E-4D84B53E85C7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L354" authorId="1" shapeId="0" xr:uid="{8A3D519A-BFE1-436C-8280-6638B8A183B8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M354" authorId="1" shapeId="0" xr:uid="{B1E275C2-1F18-4236-B880-B3B245D4B516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N354" authorId="1" shapeId="0" xr:uid="{929BD422-F303-4DE5-8C7A-3FED8E4AEED6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O354" authorId="1" shapeId="0" xr:uid="{A3C0992B-DCEE-45E9-A1DC-FE10D78DE960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F357" authorId="0" shapeId="0" xr:uid="{79D63189-F3F8-4D8D-AD07-4DDC0AA77F7A}">
      <text>
        <r>
          <rPr>
            <b/>
            <sz val="9"/>
            <color indexed="81"/>
            <rFont val="Tahoma"/>
            <charset val="1"/>
          </rPr>
          <t>16-MAR-2025
REC-16965</t>
        </r>
      </text>
    </comment>
    <comment ref="G357" authorId="0" shapeId="0" xr:uid="{23AC6EC4-1475-4E31-8D2B-23C77C938B01}">
      <text>
        <r>
          <rPr>
            <b/>
            <sz val="9"/>
            <color indexed="81"/>
            <rFont val="Tahoma"/>
            <charset val="1"/>
          </rPr>
          <t>16-ABR-2025
REC-17154</t>
        </r>
      </text>
    </comment>
    <comment ref="H357" authorId="0" shapeId="0" xr:uid="{25223BA9-FA3F-4906-B1F7-8E135C71D9F5}">
      <text>
        <r>
          <rPr>
            <b/>
            <sz val="9"/>
            <color indexed="81"/>
            <rFont val="Tahoma"/>
            <family val="2"/>
          </rPr>
          <t>15-MAY-2025
REC-17310</t>
        </r>
      </text>
    </comment>
    <comment ref="I357" authorId="1" shapeId="0" xr:uid="{FC4BF28D-9C58-4C5C-8A74-7F862D5780A6}">
      <text>
        <r>
          <rPr>
            <sz val="11"/>
            <color theme="1"/>
            <rFont val="Calibri"/>
            <family val="2"/>
            <scheme val="minor"/>
          </rPr>
          <t>17-JUN-25
REC-17452</t>
        </r>
      </text>
    </comment>
    <comment ref="J357" authorId="1" shapeId="0" xr:uid="{396BB574-CD53-45C6-A429-828C19DFAAB6}">
      <text>
        <r>
          <rPr>
            <sz val="11"/>
            <color theme="1"/>
            <rFont val="Calibri"/>
            <family val="2"/>
            <scheme val="minor"/>
          </rPr>
          <t>16-JUL-25
REC-17580</t>
        </r>
      </text>
    </comment>
    <comment ref="K357" authorId="1" shapeId="0" xr:uid="{3A1CC054-E011-4721-9623-16C8E2F4FD12}">
      <text>
        <r>
          <rPr>
            <sz val="11"/>
            <color theme="1"/>
            <rFont val="Calibri"/>
            <family val="2"/>
            <scheme val="minor"/>
          </rPr>
          <t>31-AGO-25
REC-17793</t>
        </r>
      </text>
    </comment>
    <comment ref="L357" authorId="1" shapeId="0" xr:uid="{8286973F-758F-41B2-B2D8-05E7E66F9FB1}">
      <text>
        <r>
          <rPr>
            <sz val="11"/>
            <color theme="1"/>
            <rFont val="Calibri"/>
            <family val="2"/>
            <scheme val="minor"/>
          </rPr>
          <t>14-09-25
REC-17873</t>
        </r>
      </text>
    </comment>
    <comment ref="M357" authorId="1" shapeId="0" xr:uid="{64E5C95D-7741-4D45-B8AA-E7C23C0A5D7D}">
      <text>
        <r>
          <rPr>
            <sz val="11"/>
            <color theme="1"/>
            <rFont val="Calibri"/>
            <family val="2"/>
            <scheme val="minor"/>
          </rPr>
          <t>17/10/25
REC-18018</t>
        </r>
      </text>
    </comment>
    <comment ref="N357" authorId="1" shapeId="0" xr:uid="{AABD1D48-0692-4B40-BBDC-14DB3B667D6A}">
      <text>
        <r>
          <rPr>
            <sz val="11"/>
            <color theme="1"/>
            <rFont val="Calibri"/>
            <family val="2"/>
            <scheme val="minor"/>
          </rPr>
          <t>14-11-25
REC-18112</t>
        </r>
      </text>
    </comment>
    <comment ref="O357" authorId="1" shapeId="0" xr:uid="{CC1FE06F-266A-48EF-8EE1-44E148A123DF}">
      <text>
        <r>
          <rPr>
            <sz val="11"/>
            <color theme="1"/>
            <rFont val="Calibri"/>
            <family val="2"/>
            <scheme val="minor"/>
          </rPr>
          <t>12-12-25
REC-18280</t>
        </r>
      </text>
    </comment>
    <comment ref="P357" authorId="1" shapeId="0" xr:uid="{F35A23C5-7C3B-45F4-8FE2-9DC22EFA6A48}">
      <text>
        <r>
          <rPr>
            <sz val="11"/>
            <color theme="1"/>
            <rFont val="Calibri"/>
            <family val="2"/>
            <scheme val="minor"/>
          </rPr>
          <t>14/01/26
REC-18424</t>
        </r>
      </text>
    </comment>
    <comment ref="D358" authorId="0" shapeId="0" xr:uid="{FFB3C365-C4C2-4F4A-81B9-1A1C98E1F066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E358" authorId="0" shapeId="0" xr:uid="{E1394307-7712-4E18-A645-5DB58DB4F9F9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F358" authorId="0" shapeId="0" xr:uid="{48C30BF4-FD8A-4681-B140-BCAFFC6F3356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G358" authorId="0" shapeId="0" xr:uid="{A71E598A-2AF1-46C3-A74E-7F2ABEEA1D75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H358" authorId="0" shapeId="0" xr:uid="{4EC1ABB4-2CB7-4541-A08F-1137E89EDBD4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I358" authorId="0" shapeId="0" xr:uid="{8877C7E7-3C3F-4681-A237-4A504892397B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D360" authorId="1" shapeId="0" xr:uid="{EB7E4D8D-21CA-470B-A2C4-2418AFFBA1E1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E360" authorId="1" shapeId="0" xr:uid="{C9B97E11-2295-401F-9AB0-52D97D808BAE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F360" authorId="1" shapeId="0" xr:uid="{B74B5B16-C35B-4FF0-9931-C3F2DD85C975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G360" authorId="1" shapeId="0" xr:uid="{50C1E636-0477-4EF0-AF4F-9EE176D3EC71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D362" authorId="0" shapeId="0" xr:uid="{50B72A3D-47C4-4644-B931-44B24A53F38F}">
      <text>
        <r>
          <rPr>
            <b/>
            <sz val="9"/>
            <color indexed="81"/>
            <rFont val="Tahoma"/>
            <family val="2"/>
          </rPr>
          <t>22-FEB-25
REC-16787</t>
        </r>
      </text>
    </comment>
    <comment ref="E362" authorId="0" shapeId="0" xr:uid="{763AD246-67BA-4C06-8F8D-41E672C4818F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F362" authorId="0" shapeId="0" xr:uid="{7C12819C-2790-43E7-8F5B-66B89A2ECFCC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G362" authorId="0" shapeId="0" xr:uid="{0A6501FF-0698-4EDE-91ED-4CE5C4A28799}">
      <text>
        <r>
          <rPr>
            <b/>
            <sz val="9"/>
            <color indexed="81"/>
            <rFont val="Tahoma"/>
            <charset val="1"/>
          </rPr>
          <t>15-ABR-2025
REC-17145</t>
        </r>
      </text>
    </comment>
    <comment ref="H362" authorId="0" shapeId="0" xr:uid="{1BEEA3B8-0D81-4F80-BD40-1404C41D2F33}">
      <text>
        <r>
          <rPr>
            <b/>
            <sz val="9"/>
            <color indexed="81"/>
            <rFont val="Tahoma"/>
            <family val="2"/>
          </rPr>
          <t>30-MAY-2025
REC-17363</t>
        </r>
      </text>
    </comment>
    <comment ref="I362" authorId="1" shapeId="0" xr:uid="{F0C11A2B-AA43-4EDF-9A22-AD8C0C967472}">
      <text>
        <r>
          <rPr>
            <sz val="11"/>
            <color theme="1"/>
            <rFont val="Calibri"/>
            <family val="2"/>
            <scheme val="minor"/>
          </rPr>
          <t>05-JUL-25
REC-17538</t>
        </r>
      </text>
    </comment>
    <comment ref="J362" authorId="1" shapeId="0" xr:uid="{0D436356-DF55-4D45-BD93-EC7B6459DBCE}">
      <text>
        <r>
          <rPr>
            <sz val="11"/>
            <color theme="1"/>
            <rFont val="Calibri"/>
            <family val="2"/>
            <scheme val="minor"/>
          </rPr>
          <t>30-JUL-25
REC-17632</t>
        </r>
      </text>
    </comment>
    <comment ref="K362" authorId="1" shapeId="0" xr:uid="{49D63D30-52AE-4889-9B8A-7CC236C7C976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L362" authorId="1" shapeId="0" xr:uid="{A62B0A12-C84C-47BE-98A3-3DD1DE876467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M362" authorId="1" shapeId="0" xr:uid="{9AF5B4F1-9EC7-4194-8A3E-69A77F4FDFAC}">
      <text>
        <r>
          <rPr>
            <sz val="11"/>
            <color theme="1"/>
            <rFont val="Calibri"/>
            <family val="2"/>
            <scheme val="minor"/>
          </rPr>
          <t>30-10-25
REC-18060</t>
        </r>
      </text>
    </comment>
    <comment ref="N362" authorId="1" shapeId="0" xr:uid="{9B6FD710-B5FD-4075-97ED-DE0B1B11912C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O362" authorId="1" shapeId="0" xr:uid="{48455429-BFC6-441D-9F64-45982F466C98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P362" authorId="1" shapeId="0" xr:uid="{7B5158A3-1D52-4F27-9E4C-EF25FDD2576B}">
      <text>
        <r>
          <rPr>
            <sz val="11"/>
            <color theme="1"/>
            <rFont val="Calibri"/>
            <family val="2"/>
            <scheme val="minor"/>
          </rPr>
          <t>16/01/26
REC-18439</t>
        </r>
      </text>
    </comment>
    <comment ref="AB366" authorId="0" shapeId="0" xr:uid="{CACC8FEC-84F4-4170-AECB-255F7F2E5E71}">
      <text>
        <r>
          <rPr>
            <sz val="11"/>
            <color theme="1"/>
            <rFont val="Calibri"/>
            <family val="2"/>
            <scheme val="minor"/>
          </rPr>
          <t>24/02 DSL  15.00 REC-16795
19/03 DSL  30.00 REC-16995
02/12 DSL 15.00 REC-18238
me salte una casa 15.00</t>
        </r>
      </text>
    </comment>
    <comment ref="AB371" authorId="1" shapeId="0" xr:uid="{723C4E61-1571-4C27-BF4A-C01546AC3633}">
      <text>
        <r>
          <rPr>
            <sz val="11"/>
            <color theme="1"/>
            <rFont val="Calibri"/>
            <family val="2"/>
            <scheme val="minor"/>
          </rPr>
          <t>24.00 VECINO ENVIO DIRECTO AL TEATRO
-24 VECINO ENVIO 2 VECES
-24 IRACEMA ENVIO 2 VECES</t>
        </r>
      </text>
    </comment>
    <comment ref="AB386" authorId="1" shapeId="0" xr:uid="{017CA724-5435-4A75-98C6-3960C10C1A19}">
      <text>
        <r>
          <rPr>
            <sz val="11"/>
            <color theme="1"/>
            <rFont val="Calibri"/>
            <family val="2"/>
            <scheme val="minor"/>
          </rPr>
          <t>50.00 SANTA CLAUS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18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tenia lleno enero pero ahora en abril es que pagaron enero
</t>
        </r>
      </text>
    </comment>
    <comment ref="H22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se debe revisar hay un pago de 30 en marzo y 30 en abril
ya tenia registrados 4  pagos
</t>
        </r>
      </text>
    </comment>
  </commentList>
</comments>
</file>

<file path=xl/sharedStrings.xml><?xml version="1.0" encoding="utf-8"?>
<sst xmlns="http://schemas.openxmlformats.org/spreadsheetml/2006/main" count="7726" uniqueCount="3021">
  <si>
    <t>DETALLE DE PAGOS EN BANCO</t>
  </si>
  <si>
    <t>MES DE FEBERO DE 2025</t>
  </si>
  <si>
    <r>
      <rPr>
        <sz val="10"/>
        <color rgb="FF000000"/>
        <rFont val="SansSerif"/>
      </rPr>
      <t>Cuenta:</t>
    </r>
    <r>
      <rPr>
        <sz val="16"/>
        <color rgb="FF808080"/>
        <rFont val="SansSerif"/>
      </rPr>
      <t>Alborada 04-11-00-000468-4</t>
    </r>
  </si>
  <si>
    <t>Fecha</t>
  </si>
  <si>
    <t>Recibo</t>
  </si>
  <si>
    <t>Descripción</t>
  </si>
  <si>
    <t>No.Casa</t>
  </si>
  <si>
    <t>Pagos</t>
  </si>
  <si>
    <t>Saldo total</t>
  </si>
  <si>
    <t>Columna1</t>
  </si>
  <si>
    <t>Casa</t>
  </si>
  <si>
    <t>NOMBRE</t>
  </si>
  <si>
    <t>Monto</t>
  </si>
  <si>
    <t>16701 al 16726</t>
  </si>
  <si>
    <t>BANCA MOVIL TRANSFERENCIA DE 0427120001653 DAYRA LUCILA CANALES de SWANSTON ENTRE CUENTAS</t>
  </si>
  <si>
    <t>a</t>
  </si>
  <si>
    <t>JAIME PEREZ</t>
  </si>
  <si>
    <t>YAPPY DE YOLANDA ENEIDA LOPER ALABARCA POR mantenimiento enero 2025 casa 271</t>
  </si>
  <si>
    <t xml:space="preserve">NURIA ELENA JIMENEZ de ABREGO </t>
  </si>
  <si>
    <t>YAPPY DE MARIA DE LOS ANGELES MONTENEGRO DE LEON POR cuota mes de enero 2025</t>
  </si>
  <si>
    <t>JOEL ALBERTO BELFORD PETERS</t>
  </si>
  <si>
    <t>YAPPY DE VIELKA LUZMILA CUSATTI ANAYA POR Pago de Mantenimiento casa 20 calle primer este</t>
  </si>
  <si>
    <t>ODALIS DE MENESES</t>
  </si>
  <si>
    <t>YAPPY DE JAIME ALBERTO PEREZ MERO</t>
  </si>
  <si>
    <t>ALMA IFIL</t>
  </si>
  <si>
    <t>YAPPY DE SHARYN TAVANE DELGADO ROWE POR Casa 199 pago mes de enero Sharyn Delgado</t>
  </si>
  <si>
    <t>NATALIA KATIUSKA WARDROPE SANCHEZ</t>
  </si>
  <si>
    <t>YAPPY DE DAIZA BRU TORRES</t>
  </si>
  <si>
    <t>DARINKA DANISETT DE HOYOS LOPEZ</t>
  </si>
  <si>
    <t>YAPPY DE JERONIMO VALENTIN HERNANDEZ CHIN</t>
  </si>
  <si>
    <t>JERONIMO VALENTIN HERNANDEZ CHIN</t>
  </si>
  <si>
    <t>YAPPY DE JOANNA VANESSA EVERSLEY DE VALDES POR casa71 mes enero 2025</t>
  </si>
  <si>
    <t>VANESSA VICTORIA PARNTHER LUZCANDO</t>
  </si>
  <si>
    <t>YAPPY DE QUERUBI LIZET NEREIDA de HILTON</t>
  </si>
  <si>
    <t>MIGUEL ROGELIO SANCHEZ PALACIO</t>
  </si>
  <si>
    <t>transferencia Iluminada Bonilla - casa 167- enero 2025</t>
  </si>
  <si>
    <t>SARALIZ LORENA HUSBAND DE VELASQUEZ</t>
  </si>
  <si>
    <t>fla ibarguen casa 21 enero</t>
  </si>
  <si>
    <t>TAIRIN TATIANA ROBINSON de LASSONDE</t>
  </si>
  <si>
    <t>YAPPY DE GREGORIA HEIDI BRYAN RAMOS POR pago enero febrero casa196</t>
  </si>
  <si>
    <t>IRASEMA ESTHER MURILLO DE SMALL</t>
  </si>
  <si>
    <t>BANCA MOVIL TRANSFERENCIA DE LISSETH HERMINIA DE LA ESPADA de DE NICOLO mantenimiento casa</t>
  </si>
  <si>
    <t>MARIA DE LOS ANGELES MONTENEGRO DE LEON</t>
  </si>
  <si>
    <t>BANCA MOVIL TRANSFERENCIA DE FERNANDO CHAVERRA PINEDA Fernando Chaverra casa 317 Ene Feb 2</t>
  </si>
  <si>
    <t>MALIBETZA FAUSTINA CEBALLOS de COMBE</t>
  </si>
  <si>
    <t>ACH - DENNIS  BARNES GRAHAM</t>
  </si>
  <si>
    <t>DAYRA CANALES DE SWANSTON</t>
  </si>
  <si>
    <t>YAPPY DE NURIA ELENA JIMENEZ de ABREGO POR kashma cadogan casa 150 enero y febrero</t>
  </si>
  <si>
    <t>QUERUBI LIZET NEREIDA de HILTON</t>
  </si>
  <si>
    <t>YAPPY DE ROMELIA ORISSA HALL JOHNSON</t>
  </si>
  <si>
    <t>TIFFANY DEL CARMEN DELGADO JAEN</t>
  </si>
  <si>
    <t>BANCA MOVIL TRANSFERENCIA DE YISEL BONET ALTAMIRANDA de YARD pago mes de enero y feb casa</t>
  </si>
  <si>
    <t>YAMILKA TUÑON ALCAZAR</t>
  </si>
  <si>
    <t>YAPPY DE ILKA MELISA MARK HOY</t>
  </si>
  <si>
    <t>D-9</t>
  </si>
  <si>
    <t>ADELSA AYARIS AGUILAR ALVARADO</t>
  </si>
  <si>
    <t>BANCA MOVIL TRANSFERENCIA DE JOSE ALEJANDRO BARROWS ROBINSON casa 154</t>
  </si>
  <si>
    <t>ENRIQUE JOSE MARCANO GOMEZ</t>
  </si>
  <si>
    <t>BANCA MOVIL TRANSFERENCIA DE 0427120001653 DAYRA LUCILA CANALES de SWANSTON casa 50 Pablo Mejia</t>
  </si>
  <si>
    <t xml:space="preserve">TATEANA JAEN </t>
  </si>
  <si>
    <t>BANCA EN LINEA TRANSFERENCIA DE LINDA YAJAIRA LAJON ANDERSON Pago seguridad Casa 219 enero</t>
  </si>
  <si>
    <t>SHARYN TAVANE DELGADO ROWE</t>
  </si>
  <si>
    <t>YAPPY DE MARTIN LUIS MENESES TESIS POR FLIA Meneses 58</t>
  </si>
  <si>
    <t>FERNANDO NOAH ROSALES</t>
  </si>
  <si>
    <t>YAPPY DE PORFIRIO JUSTAVINO CEDEÑO</t>
  </si>
  <si>
    <t>ILUMINADA BONILLA VIDAL</t>
  </si>
  <si>
    <t>BANCA MOVIL TRANSFERENCIA DE ROLANDO RODRIGO SIMS PEREZ Casa 314 enero y febrero 2025</t>
  </si>
  <si>
    <t>BANCA MOVIL TRANSFERENCIA DE NORMA JAY SKERRITT VALENTINE Pago de seguridad ene y feb 2025</t>
  </si>
  <si>
    <t>D-05</t>
  </si>
  <si>
    <t>BANCA MOVIL TRANSFERENCIA DE LUIS ENRIQUE AMADOR MARTINEZ A TERCEROS</t>
  </si>
  <si>
    <t>BANCA MOVIL TRANSFERENCIA DE DAYANARA ITZEL BENJAMIN DE DE LEON mens casa D 12 Flia De Leo</t>
  </si>
  <si>
    <t>D-12</t>
  </si>
  <si>
    <t>BANCA MOVIL TRANSFERENCIA DE CELIA ESTHER SALAZAR de PAULT Mes de enero casa 183</t>
  </si>
  <si>
    <t>YAPPY DE VANESSA VICTORIA PARNTHER LUZCANDO POR Mant casa 75 enero 2025</t>
  </si>
  <si>
    <r>
      <t xml:space="preserve">YAPPY DE MARTIN LUIS MENESES TESIS POR casa 57 </t>
    </r>
    <r>
      <rPr>
        <b/>
        <sz val="10"/>
        <color rgb="FF000000"/>
        <rFont val="SansSerif"/>
      </rPr>
      <t>Piedad del Cid</t>
    </r>
  </si>
  <si>
    <t>YAPPY DE YARITZA YAMILKA COOPER CHIFUNDO POR Casa 202 Mes de Enero 2025 Schifundo - YCoope</t>
  </si>
  <si>
    <t>BANCA MOVIL TRANSFERENCIA DE ADELSA AYARIS AGUILAR ALVARADO casa D9</t>
  </si>
  <si>
    <t>D9</t>
  </si>
  <si>
    <r>
      <rPr>
        <sz val="9"/>
        <rFont val="Arial MT"/>
        <family val="2"/>
      </rPr>
      <t>Magaly de Vivero</t>
    </r>
  </si>
  <si>
    <t>BANCA MOVIL TRANSFERENCIA DE NILKA LORENA DEL CASTILLO ZELAYA seguridad y mantenimiento ca</t>
  </si>
  <si>
    <t>YAPPY DE YOLANDA ENEIDA LOPER ALABARCA POR mantenimiento febrero 2025 casa 271</t>
  </si>
  <si>
    <t>YAPPY DE JAZMINA ITZEL VEGA de SMITH POR seguridad y Mant enero y feb 2025 casa 328 n</t>
  </si>
  <si>
    <t>YAPPY DE EDGAR PAUL ORTEGA PIMENTEL POR Mant Casa 323 Flia Ortega Ene y Feb</t>
  </si>
  <si>
    <t>BANCA MOVIL TRANSFERENCIA DE BARBARA ANN BENDIGO DE SANTAMARIA Mantenimiento Enero y Feb 2</t>
  </si>
  <si>
    <t>YAPPY DE YELENA DELIBETH ALVEAR ARCIA</t>
  </si>
  <si>
    <t>YAPPY DE VANESSA VICTORIA PARNTHER LUZCANDO POR Mant mes de Febrero casa 30 y casa 75 2da</t>
  </si>
  <si>
    <t>30 y 75</t>
  </si>
  <si>
    <t>YAPPY DE NAYRA DEL CARMEN RAMOS RAMOS (O) JERONIMO VALENTIN HERNANDEZ POR gasto de garita</t>
  </si>
  <si>
    <t>YAPPY DE NITZIA ITZEL AGUILAR GALVAN POR pago de garita</t>
  </si>
  <si>
    <t>YAPPY DE OSVALDO HERRERA CARRIAZO POR Casa 53 Flia Herrera Garita</t>
  </si>
  <si>
    <t>YAPPY DE ELOISA MALENY JAEN GUTIERREZ</t>
  </si>
  <si>
    <t>YAPPY DE CRISALIDA SOLIS CAMERON</t>
  </si>
  <si>
    <t>ANULADO</t>
  </si>
  <si>
    <t>YAPPY DE EMMANUEL ESTEBAN CABRERA MARTINEZ POR Flia Bennett casa 56</t>
  </si>
  <si>
    <t>BANCA MOVIL TRANSFERENCIA DE MIGUEL ROGELIO SANCHEZ PALACIO (O) GICELLE NATALIA HENRIQUEZ</t>
  </si>
  <si>
    <t>YAPPY DE MALIBETZA FAUSTINA CEBALLOS de COMBE</t>
  </si>
  <si>
    <t>DEPOSITO CUENTA DE AHORROS SIN LIBRETA</t>
  </si>
  <si>
    <t>YAPPY DE MIOZOTIS DEL CARMEN OLMOS LARA</t>
  </si>
  <si>
    <t>YAPPY DE CARLOS ENRIQUE GARAY DOMINGUEZ</t>
  </si>
  <si>
    <t>BANCA MOVIL TRANSFERENCIA DE JOSE LUIS GONZALEZ FLETCHER (O) MAIQUEL ITZELA POLLACK MENDO</t>
  </si>
  <si>
    <t>YAPPY DE ANSELMO EMILIANO FORDE CHRISTOPHER POR Anselmo Forde casa 5 Ira Oeste</t>
  </si>
  <si>
    <t>YAPPY DE NATALIA KATIUSKA WARDROPE SANCHEZ POR German Martinez 4ta oeste casa 166</t>
  </si>
  <si>
    <t>BANCA MOVIL TRANSFERENCIA DE NATIVIDAD VALENCIA de JIMENEZ Familia Jimenez Casa 26 Mant En</t>
  </si>
  <si>
    <t>YAPPY DE DANIEL ALEXIS FORBES AVILA POR pago de enero y febrerocasa 204</t>
  </si>
  <si>
    <t>YAPPY DE YARIBEL RUIZ DE GRACIA POR casa 41 calle 1 familia Betegon</t>
  </si>
  <si>
    <t>YAPPY DE DIANA MARIA SANCHEZ FLORES</t>
  </si>
  <si>
    <t>D-24</t>
  </si>
  <si>
    <t>YAPPY DE VIELKA GISELA MORAN MC COY de LOPEZ POR Familia Lopez casa 65 febrero marzo abril</t>
  </si>
  <si>
    <t>YAPPY DE EDIANI YENISEL MARTINEZ ARAUZ POR Mensualidad febrero casa 198</t>
  </si>
  <si>
    <t>BANCA MOVIL TRANSFERENCIA DE YENITZA NAYROBIS ASHAW SMALL cuota de febrero casa 261</t>
  </si>
  <si>
    <t>YAPPY DE GABRIEL BURNHAM CHARRIS POR Casa 242 Familia Burnham Mes De Febrero 2025</t>
  </si>
  <si>
    <t>YAPPY DE ANTONIO ALCEDO AGUIRRE POR Casa 217 Febrero</t>
  </si>
  <si>
    <t>ACH - PAMELA PATRICIA PETERS BAILEY</t>
  </si>
  <si>
    <t>YAPPY DE TAIRIN TATIANA ROBINSON de LASSONDE</t>
  </si>
  <si>
    <t>ACH - SYAHMAR MILENN ORTIZ CASTILLO</t>
  </si>
  <si>
    <t>YAPPY DE MANUEL DE JESUS MEDINA ORTEGA POR Casa 25 - Flia Medina enero-febrero</t>
  </si>
  <si>
    <t>YAPPY DE EMELINA IVETT CATUY ALARCON</t>
  </si>
  <si>
    <t>YAPPY DE ERIC ARIEL VILLANUEVA (O) AIMAR ELIESER VILLANUEVA ARCHIBALD POR pago seguridad f</t>
  </si>
  <si>
    <t>YAPPY DE MANUEL ENRIQUE VILLARREAL GUILLEN POR seguridad enero febrero 2025 casa 103</t>
  </si>
  <si>
    <t>YAPPY DE ISABEL RIQUELME MARTINEZ POR Enero y Febrero Casa277 flia Riquelme Luque</t>
  </si>
  <si>
    <t>YAPPY DE YURIBETH YAILYN LEE</t>
  </si>
  <si>
    <t xml:space="preserve">DARINKA  CASA 8 FEBRERO Y MARZO </t>
  </si>
  <si>
    <t xml:space="preserve">DAYRA CANALES - ENERO Y FEBRERO </t>
  </si>
  <si>
    <t>BANCA MÓVIL TIGO HOGAR - PYME (88280329)</t>
  </si>
  <si>
    <t>PAGO IDAAN</t>
  </si>
  <si>
    <t>BANCA EN LÍNEA ENSA (ELEKTRA NORESTE) (000000882669)</t>
  </si>
  <si>
    <t>BANCA MOVIL TRANSFERENCIA DE GYSELLE DEYANIRA GRANT DE SIMPSON FEBRERO CASA 265 Gyselle Gr</t>
  </si>
  <si>
    <t>YAPPY DE AMILKAR MORENO RIOS POR Mantenimiento Casa 36 Enero y Febrero</t>
  </si>
  <si>
    <t>YAPPY DE NIDIA EDITH RODRIGUEZ ORTIZ POR Pago del mes de febrero Flia Rodriguez casa 267</t>
  </si>
  <si>
    <t>BANCA MOVIL TRANSFERENCIA DE CARLOS ANTONIO MORAN MC COY Seguridad y mantenimiento familia</t>
  </si>
  <si>
    <t>ACH - EMILIO STERLING LOVET WILSON</t>
  </si>
  <si>
    <t>BANCA EN LINEA TRANSFERENCIA DE DAYRA ISABEL FLORES DE MORENO CASA D1 FEB MAR ABR</t>
  </si>
  <si>
    <t>D-01</t>
  </si>
  <si>
    <t>YAPPY DE GLADYS OSIRIS VILLANUEVA DE AGUILAR</t>
  </si>
  <si>
    <t>YAPPY DE MARTIN LUIS MENESES TESIS POR FLIAMeneses 58 Febrero</t>
  </si>
  <si>
    <t>YAPPY DE JENIFER ODALILIA MORENO DE WELLER POR Febrero - Familia Weller Moreno casa 146</t>
  </si>
  <si>
    <t>BANCA MOVIL TRANSFERENCIA DE DALIS YADIRA BANDINI AGUSTINE Pago Seg y mant CASA 178 FLIA B</t>
  </si>
  <si>
    <t>YAPPY DE JAIME DAVID ANDERSON SINCLAIR</t>
  </si>
  <si>
    <t>YAPPY DE SHARYN TAVANE DELGADO ROWE POR Casa 199 - mes de febrero</t>
  </si>
  <si>
    <t>YAPPY DE KAISHA TAMARA RIVAS JULIO</t>
  </si>
  <si>
    <t>YAPPY DE IDA CEMA JACKSON de VALENCIA</t>
  </si>
  <si>
    <t>INTERES CUENTA DE AHORROS</t>
  </si>
  <si>
    <t>MES DE MARZO DE 2025</t>
  </si>
  <si>
    <t>SALDO AL 28 DE FEBRERO DE 2025</t>
  </si>
  <si>
    <t>YAPPY DE ROBERTO RODRIGUEZ PEREIRA POR Paga casa 43 familia Rodriguez enero y febrero</t>
  </si>
  <si>
    <t xml:space="preserve">EFECTIVO FLIA VANEGAS -CASA 200 ENERO -FEBRERO Y MARZO </t>
  </si>
  <si>
    <t>EFECTIVO DELANO SANDERS - CASA 285 FEBRERO Y MARZO</t>
  </si>
  <si>
    <t>YAPPY DE PASTOR CAMARENA SMITH</t>
  </si>
  <si>
    <t>D-10</t>
  </si>
  <si>
    <t>YAPPY DE JULIO ENRIQUE MEJIA POR Seguridad y mantenimiento Casa 291 Flia Mejia Nino</t>
  </si>
  <si>
    <t>BANCA MOVIL TRANSFERENCIA DE LEOPOLDO QUINTERO VALDES (O) LUZMILA ELENA PORTER DE QUINTER</t>
  </si>
  <si>
    <t>YAPPY DE YAVIRITZEL DEL CARMEN PANAY POR Enero y febrero casa 187</t>
  </si>
  <si>
    <t>YAPPY DE YESICA MARLENE CHIFUNDO DE PRESTAN POR Seguridad y mantenimiento de casa 210 Flia</t>
  </si>
  <si>
    <t>YAPPY DE SARALIZ LORENA HUSBAND DE VELASQUEZ POR casa 117 tercera oeste flia Velasquez</t>
  </si>
  <si>
    <t>YAPPY DE SUMAYKIRA YANILET GRENALD FERREIRA POR Pago de Casa 136 familia Grenald mantenimi</t>
  </si>
  <si>
    <t>YAPPY DE NATIVIDAD SANCHEZ DE FORBES</t>
  </si>
  <si>
    <t>YAPPY DE ISAIAS FRANCISCO TATE BENJAMIN POR mes de enero casa 239 Tate</t>
  </si>
  <si>
    <t>YAPPY DE YARITZA YAMILKA COOPER CHIFUNDO POR Mes de febrero Casa 202 Silvina Chifundo Yari</t>
  </si>
  <si>
    <t>YAPPY DE ANTONIO ALCEDO AGUIRRE POR Casa 217 Enero</t>
  </si>
  <si>
    <t>BANCA MOVIL TRANSFERENCIA DE FELICIA OLIVIA GITTENS MERCHANT Casa 40 Flia GittensZachary m</t>
  </si>
  <si>
    <t>BANCA MOVIL TRANSFERENCIA DE NATIVIDAD VALENCIA de JIMENEZ mantenimiento de marzo Casa N 2</t>
  </si>
  <si>
    <t>BANCA MOVIL TRANSFERENCIA DE KRISTIANY QUERUBE OGLIVIE SANCLEMENTE A TERCEROS</t>
  </si>
  <si>
    <t>BANCA MOVIL TRANSFERENCIA DE PORFIRIO JUSTAVINO CEDEÑO mes de marzo casa 289</t>
  </si>
  <si>
    <t>YAPPY DE ANSELMO EMILIANO FORDE CHRISTOPHER</t>
  </si>
  <si>
    <t>YAPPY DE CIARA LUZ JIMENEZ CONCEPCION</t>
  </si>
  <si>
    <t>YAPPY DE VICTOR DE JESUS CASTILLO CORTEZ</t>
  </si>
  <si>
    <t>YAPPY DE YANETH YAMILKA BADILLA PINEDA</t>
  </si>
  <si>
    <t>BANCA MOVIL TRANSFERENCIA DE LUIS ENRIQUE AMADOR MARTINEZ pago mes Marzo</t>
  </si>
  <si>
    <t>YAPPY DE MELANY DEL CARMEN TAYLOR DELGADO POR Casa 107</t>
  </si>
  <si>
    <t>YAPPY DE YANIZA INDIRA ATENCIO DE DRECKETT</t>
  </si>
  <si>
    <t>BANCA MOVIL TRANSFERENCIA DE BARBARA ANN BENDIGO DE SANTAMARIA Mes Marzo Flia Santamaria c</t>
  </si>
  <si>
    <t>YAPPY DE VIELKA LUZMILA CUSATTI ANAYA</t>
  </si>
  <si>
    <t>YAPPY DE NAYRA DEL CARMEN RAMOS RAMOS (O) JERONIMO VALENTIN HERNANDEZ POR pago de garita F</t>
  </si>
  <si>
    <t>TATIANA JAEN - CASA 254 -ENERO Y FEBRERO -EFECTIVO</t>
  </si>
  <si>
    <t>YAPPY DE EDIANI YENISEL MARTINEZ ARAUZ POR Mensualidad enero 2025</t>
  </si>
  <si>
    <t>YAPPY DE SAHID RAFAEL VASQUEZ LAGUNA POR Garita casa 272 Enero y Febrero 2025 Flia Vasquez</t>
  </si>
  <si>
    <t xml:space="preserve">Iluminada Bonilla -efectivo -casa 167 mes de febrero </t>
  </si>
  <si>
    <t>YAPPY DE EDIANI YENISEL MARTINEZ ARAUZ POR Pago mes de marzo casa 198 flia Arosemena</t>
  </si>
  <si>
    <t>YAPPY DE AURELINA AYARZA de MENDOZA (O) CORIEL MENDOZA AYARZA POR enero y febrero flia men</t>
  </si>
  <si>
    <t>YAPPY DE GILDA TATIANA GAVIDIA de SMALL POR Mantenimiento casa 3 Flia Small</t>
  </si>
  <si>
    <t>YAPPY DE HECTOR GABRIEL IBARGUEN MURILLO POR flia Ibarguen Casa 21 febrero</t>
  </si>
  <si>
    <t xml:space="preserve">Macias Ng - casa 11 -enero, febrero y marzo   </t>
  </si>
  <si>
    <t>YAPPY DE JAIME CEBALLOS ANDRADE POR casa 147 Jaime Ceballos</t>
  </si>
  <si>
    <t>YAPPY DE MARIA DE LOS ANGELES MONTENEGRO DE LEON POR casa 14</t>
  </si>
  <si>
    <t xml:space="preserve">Luis Levy - mant. -febrero  </t>
  </si>
  <si>
    <t>recibo reemplazo recibo 16775 del 18/02/2025</t>
  </si>
  <si>
    <t xml:space="preserve">Delano Saunders - mant, enero   </t>
  </si>
  <si>
    <t xml:space="preserve">Pablo Mejia - mant. Marzo y abril   </t>
  </si>
  <si>
    <t xml:space="preserve">Ilka Mack   -mant-marzo </t>
  </si>
  <si>
    <t xml:space="preserve">Flia. Mc Laughlin   - mant. Enero y febrero   </t>
  </si>
  <si>
    <t>BANCA MOVIL TRANSFERENCIA DE TAMARA YEZENIA CATUY de PACHECO SEG ENERO FEBRERO MARZO C160</t>
  </si>
  <si>
    <t>BANCA MOVIL TRANSFERENCIA DE MARLENE BOYCE DAWKINS casa 181 Enero y febrero</t>
  </si>
  <si>
    <t>YAPPY DE YOLANDA ENEIDA LOPER ALABARCA POR mantenimiento marzo 2025 casa 271</t>
  </si>
  <si>
    <t>ACH - YOHANA LISBETH MOLINAR MARIN DE GONDOLA- febrero</t>
  </si>
  <si>
    <t>YAPPY DE MARTHA BIBIANA ACOSTA MARULANDA POR casa 105 familia Estrada meses de enero a mar</t>
  </si>
  <si>
    <t>YAPPY DE IRASEMA ESTHER MURILLO DE SMALL</t>
  </si>
  <si>
    <t>YAPPY DE MIOZOTIS DEL CARMEN OLMOS LARA- marzo</t>
  </si>
  <si>
    <t>YAPPY DE YAZMIN DAMARIS SOTO PIMENTEL</t>
  </si>
  <si>
    <t>ACH - OBREGON CHIFUNDO KIZAIDA NAYUDI - enero y febrero</t>
  </si>
  <si>
    <t>YAPPY DE NURIA ELENA JIMENEZ de ABREGO POR casa193 pago Enero</t>
  </si>
  <si>
    <t>BANCA MOVIL TRANSFERENCIA DE YENITZA NAYROBIS ASHAW SMALL cuota de marzo casa 261</t>
  </si>
  <si>
    <t>YAPPY DE YUMITZIE ANNELIS HARWOOD de CEDEÑO POR pago meses de enero y febrero casa 192 Fli</t>
  </si>
  <si>
    <t>BANCA MOVIL TRANSFERENCIA DE YAMILETH ALEIDA SANCHEZ DE ESPINOSA Mant y Seg ALBORADA ENE y</t>
  </si>
  <si>
    <t>YAPPY DE GREGORIA HEIDI BRYAN RAMOS POR marzo casa 196</t>
  </si>
  <si>
    <t>YAPPY DE GIRLY ALEXIA ROBINSON MATOS POR Pago mantenimiento enero y febrero casa 257</t>
  </si>
  <si>
    <t>BANCA MOVIL TRANSFERENCIA DE KHALILA MITZOIE ASHBY DE BERMUDEZ Enero a Abril Familia Bermu</t>
  </si>
  <si>
    <t>BANCA MOVIL TRANSFERENCIA DE YOLANDA FORBES FERNANDEZ Enero Febrero Marzo casa 155</t>
  </si>
  <si>
    <t>BANCA MOVIL TRANSFERENCIA DE CELIA ESTHER SALAZAR de PAULT casa 183</t>
  </si>
  <si>
    <t>YAPPY DE ANTONIO ALCEDO AGUIRRE POR Casa 217 marzo</t>
  </si>
  <si>
    <t>YAPPY DE GUILLERMO CHALHOUB RODRIGUEZ POR Enero y Feb 2025 Casa 250 Alborada</t>
  </si>
  <si>
    <t>YAPPY DE LUZ MARIA MEDINA OLAYA POR Enero y febrero flia Sotomayor casa 209</t>
  </si>
  <si>
    <t>YAPPY DE VIELKA LUZMILA CUSATTI ANAYA -marzo</t>
  </si>
  <si>
    <t>BANCA MOVIL TRANSFERENCIA DE ALIZA EMERITA JIMENEZ A TERCEROS mant. Marzo- casa 30</t>
  </si>
  <si>
    <t>YAPPY DE ENRIQUE HERRERA MUÑOZ POR pago anual ano 2025 casa77 fliaHerrera</t>
  </si>
  <si>
    <t>ACH - DEMETRIO CELSO PRESCOTT RODRIGUEZ</t>
  </si>
  <si>
    <t>BANCA MOVIL TRANSFERENCIA DE NATZURY YEISSEL REINA BERNAL A TERCEROS casa 132 enero y febrero</t>
  </si>
  <si>
    <t>ACH - HAMILTON GONZALEZ IRIS ELIZABETH DE enero - marzo</t>
  </si>
  <si>
    <t>BANCA MOVIL TRANSFERENCIA DE LUZ GRACIELA MARTINEZ RODRIGUEZ pago a seguridad enero casa 2</t>
  </si>
  <si>
    <t>FLIA RUDY  MES DE ENERO- FEBRERO Y MARZO</t>
  </si>
  <si>
    <t>YVONNE ROBERTS - ENERO -ABRIL</t>
  </si>
  <si>
    <t>LORRAINE DE ALEXANDER - ENERO Y FEBRERO</t>
  </si>
  <si>
    <t>KAREN DE GONZALEZ - ENERO -FEBRE- Y MARZO-25</t>
  </si>
  <si>
    <t>OMAR CUETO - ENERO -FEB- MARZO</t>
  </si>
  <si>
    <t>FLIA. BARNES -  MARZO/25</t>
  </si>
  <si>
    <t>ISAAC FRANCIS - ENERO -FEB-MARZO</t>
  </si>
  <si>
    <t>CARLOS GARAY - ENERO</t>
  </si>
  <si>
    <t>ARACELIS TUD DE ROSALES - ENERO Y FEBRERO</t>
  </si>
  <si>
    <t>YAPPY DE ZAIS ANTONIO COSTARELOS HERRERA POR Casa 230 Fam Costarelos Enero feb y Marzo 202</t>
  </si>
  <si>
    <t>FLIA CUERVO - ENERO-FEB-MARZO</t>
  </si>
  <si>
    <t xml:space="preserve">FLIA. GITTENS -ENERO A MARZO </t>
  </si>
  <si>
    <t>SERGIO DE CASTRO - ENERO Y FEBRERO</t>
  </si>
  <si>
    <t>AURA HURTADO - ENERO A MARZO</t>
  </si>
  <si>
    <t>BANCA MOVIL TRANSFERENCIA DE DAMARIS ESTHER SARMIENTO de MARTINEZ CASA 324 MARTINEZ SARMIE -ENERO Y FEBRERO</t>
  </si>
  <si>
    <t>BANCA MOVIL TRANSFERENCIA DE GISELA GONZALEZ QUIROZ Casa 88 Gisela Gonzalez Enero a Abril</t>
  </si>
  <si>
    <t>YAPPY DE NIDIA ROSA BOHORQUEZ de MARTINEZ enero - febrero</t>
  </si>
  <si>
    <t>FLIA CHIRU</t>
  </si>
  <si>
    <t>YAPPY DE EMELINA IVETT CATUY ALARCON POR casa 68 familia Pacheco catuy recibo al nombre de</t>
  </si>
  <si>
    <t>BANCA MOVIL TRANSFERENCIA DE MARCELA PAVIA de LAJON (TRANSPORTE LAJON) Pago Enero Febrero</t>
  </si>
  <si>
    <t>D-06</t>
  </si>
  <si>
    <t>DEPOSITO CUENTA DE AHORROS SIN LIBRETA FLIA CAMPOS -</t>
  </si>
  <si>
    <t>ACH - MUNOZ BALLARD YIRA ENERO -ABRIL CASA 73</t>
  </si>
  <si>
    <t>BANCA MOVIL TRANSFERENCIA DE ALEXANDRIA URSULA TAYLOR pago seguridad enero a dic 2024</t>
  </si>
  <si>
    <t>BANCA MOVIL TRANSFERENCIA DE CARLOS ERNESTO LAMBERT PEREZ  A TERCEROS</t>
  </si>
  <si>
    <t>YAPPY DE MARIBEL ARISPE de VEGA - ENERO Y FEBRERO</t>
  </si>
  <si>
    <t>YAPPY DE SONIA ISABEL RODRIGUEZ de MURILLO POR Familia MurilloRodriguez casa 34 enerofebre</t>
  </si>
  <si>
    <t>BANCA MOVIL TRANSFERENCIA DE BOLIVAR RODRIGUEZ TORIBIO Alborada casa 295 flia Rodriguez Le</t>
  </si>
  <si>
    <t>YAPPY DE ADDIS MASSIEL BETEGON ROSALES POR Casa 33 enero febrero marzo Familia Betegon Ros</t>
  </si>
  <si>
    <t>YAPPY DE ROSEMENE SERVILIUS MEDIEU (CARIBBEAN FOOD GOURMET)</t>
  </si>
  <si>
    <t>casa 182</t>
  </si>
  <si>
    <t>YAPPY DE MAUREL MARIAM MIER de ESCOBAR -FLIA escobar - febrero y marzo</t>
  </si>
  <si>
    <t>CASA 221 EN ABRIL</t>
  </si>
  <si>
    <t>ACH - JASMIN SUSAN JOHNSON FORBES - ENERO</t>
  </si>
  <si>
    <t>YAPPY DE VANESSA VICTORIA PARNTHER LUZCANDO POR Mant casa 80 de Enero a Abril 2025 calle 2</t>
  </si>
  <si>
    <t>YAPPY DE EDGAR PAUL ORTEGA PIMENTEL POR Casa 323 Flia Ortega Mar y Abr</t>
  </si>
  <si>
    <t>YAPPY DE JOSE DAVID BONILLA ALVARADO POR Pago Garita Enero y Febrero 2025 Casa D14 Flia Bo</t>
  </si>
  <si>
    <t>D-14</t>
  </si>
  <si>
    <t>YAPPY DE JAIME ALBERTO PEREZ MERO - MARZO</t>
  </si>
  <si>
    <t>YAPPY DE LINETH GISSEL SANTOS MELENDEZ POR enero febrero y marzo familia Paz casa 7</t>
  </si>
  <si>
    <t xml:space="preserve">CASA 89 LORREAINE ALEXANDER - MARZO </t>
  </si>
  <si>
    <t>PIEDAD DEL CID - CASA 57</t>
  </si>
  <si>
    <t>BANCA MOVIL TRANSFERENCIA DE LINDA YAJAIRA LAJON ANDERSON Casa 219 marzo y abril</t>
  </si>
  <si>
    <t>BANCA EN LINEA TRANSFERENCIA DE HUMBERTO LUIS GUEVARA SERRACIN CASA No 23 MESES ENERO FEBR</t>
  </si>
  <si>
    <t>BANCA MOVIL TRANSFERENCIA DE TWIRA TASHAWNNA ALLEYNE CLARK Casa 316 Ignacio Dreckett ENE a</t>
  </si>
  <si>
    <t>YAPPY DE GIRLY ALEXIA ROBINSON MATOS POR Pago mantenimiento casa 257 mes de marzo</t>
  </si>
  <si>
    <t>YAPPY DE ANALIDA JORDAN de GALVAN -FEBRERO Y MARZO</t>
  </si>
  <si>
    <t>BANCA MOVIL TRANSFERENCIA DE FERNANDO CHAVERRA PINEDA Fernando Chaverra casa 317 Marzo</t>
  </si>
  <si>
    <t>BANCA MOVIL TRANSFERENCIA DE NORMA JAY SKERRITT VALENTINE Pago de mantenimiento Familia BETEGON -MARZO</t>
  </si>
  <si>
    <t>D-5</t>
  </si>
  <si>
    <t>BANCA MOVIL TRANSFERENCIA DE ORLANDO ENRIQUE ARGUELLES CUESTA Enero a abril casa 313</t>
  </si>
  <si>
    <t>BANCA MOVIL TRANSFERENCIA DE JOSE MANUEL TUÑON RAMOS Pago de Enero a Marzo Casa 137 Famili</t>
  </si>
  <si>
    <t>YAPPY DE ANA MICHELLE PILE OSSA (O) ARELIS VANESSA OSSA DIAZ POR enero y febrero Casa 106</t>
  </si>
  <si>
    <t>YAPPY DE MARIET BROOKS SALAMANCA POR mantenimiento casa 78</t>
  </si>
  <si>
    <t>YAPPY DE ANSELMO EMILIANO FORDE CHRISTOPHER- MARZO</t>
  </si>
  <si>
    <t>YAPPY DE GENEVA KAYLYN CORBIN GREENAWAY (O) GEORGE CORBIN GARRICK (O) POR Casa 307 calle 6</t>
  </si>
  <si>
    <t>YAPPY DE KASHMAH SHAMMETH CADOGAN de LEWIS MARZO</t>
  </si>
  <si>
    <t>DEPOSITO CUENTA DE AHORROS SIN LIBRETA- FLIA BEJARANO -ENE-FEB</t>
  </si>
  <si>
    <t>YAPPY DE ARTURO ROGELIO ROBINSON WILLIAMS - ENERO -ABRIL</t>
  </si>
  <si>
    <t>YAPPY DE KATIRIA YATHZEEL ORTEGA CASTILLO POR casa 283</t>
  </si>
  <si>
    <t>BANCA MOVIL TRANSFERENCIA DE FERNANDO DE CASTRO BUENDIA A TERCEROS - ENERO -FEB-MARZO</t>
  </si>
  <si>
    <t>YAPPY DE ALAIN AMINT ARAUZ POWELL POR casa numero 1 enero y febrero</t>
  </si>
  <si>
    <t>BANCA MOVIL TRANSFERENCIA DE JANINA ANGELINNA BORELLY de MELO Casa 279 Pago de garita de l</t>
  </si>
  <si>
    <t>YAPPY DE OSVALDO HERRERA CARRIAZO POR marzo casa 53 familia Herrera BAMBY</t>
  </si>
  <si>
    <t>TRANSFERENCIA A 0499013332792 JERONIMO HERNANDEZ- MATERIALES ELECTRICOS</t>
  </si>
  <si>
    <t>-</t>
  </si>
  <si>
    <t>YAPPY DE CELESTINA RODRIGUEZ casa 51 - pago hasta abril 2025</t>
  </si>
  <si>
    <t>YAPPY DE LIGIA ELENA ADLES JIMENEZ casa 91 enero a marzo</t>
  </si>
  <si>
    <t>BANCA MOVIL TRANSFERENCIA DE YOMAIRA YAISET ASHAW SMALL cuota Febrero y Marzo Casa 293</t>
  </si>
  <si>
    <t>YAPPY DE AURA MERCEDES PINEDA de SANTAMARIA POR Casa31 familia Santamaria</t>
  </si>
  <si>
    <t>BANCA MOVIL TRANSFERENCIA DE LISSETH HERMINIA DE LA ESPADA de DE NICOLO mensualidad marzo</t>
  </si>
  <si>
    <t>BANCA MOVIL TRANSFERENCIA DE YISEL BONET ALTAMIRANDA DE YARD pago casa 156 flia Yard mes d</t>
  </si>
  <si>
    <t>YAPPY DE WYLMA ISUALY MATURANA DE ESCOBAR</t>
  </si>
  <si>
    <t>YAPPY DE YESICA MARLENE CHIFUNDO DE PRESTAN POR seguridad del mes de marzo Flia Prestan ca</t>
  </si>
  <si>
    <t>YAPPY DE SUMAYKIRA YANILET GRENALD FERREIRA POR Pago de casa 136 familia Grenald mantenimi</t>
  </si>
  <si>
    <t>BANCA MOVIL TRANSFERENCIA DE MIGUEL ANTONIO TAMAYO MARTINEZ CASA D19 FLIA TAMAYO MES DE MA</t>
  </si>
  <si>
    <t>D-19</t>
  </si>
  <si>
    <t>YAPPY DE JOANNA VANESSA EVERSLEY DE VALDES POR casa 71 FEB-MAR</t>
  </si>
  <si>
    <t>YAPPY DE JULIO ENRIQUE MEJIA POR Pago de Mant y Garita de Marzo Casa 291 Flia Mejia</t>
  </si>
  <si>
    <t xml:space="preserve"> YAPPY DE ERNESTO GALVAN LEON (FANCYS CLUB)- ENERO</t>
  </si>
  <si>
    <t>YAPPY DE ERNESTO GALVAN LEON (FANCYS CLUB) FEBRERO- MARZO</t>
  </si>
  <si>
    <t>ACH - REYNALDO ANGARITA CALDERON</t>
  </si>
  <si>
    <t>ACH - JOSE LUIS GONZALEZ FLETCHER - ENERO Y MARZO</t>
  </si>
  <si>
    <t>DEPOSITO CUENTA DE AHORROS SIN LIBRETA- FLIA BEJARANO -ENE-FEB nuria dice que es  flia kandrin</t>
  </si>
  <si>
    <t>YAPPY DE ENRIQUE JOSE MARCANO GOMEZ ENERO Y FEBRERO</t>
  </si>
  <si>
    <t>YAPPY DE JUAN RICARDO FLORES CARDALES POR casa 280 familia Flores padilla Enero Febrero Ma</t>
  </si>
  <si>
    <t>YAPPY DE CARLOS AUGUSTO LEOTEAU VASQUEZ -ENERO -ABRIL</t>
  </si>
  <si>
    <t>YAPPY DE FLIA DIAZ -ENERO -FEB</t>
  </si>
  <si>
    <t>YAPPY DE ZAYIRA ROSCHELL NAVAS de ECHEVERRIA POR Pago enero y febrero Casa 249 5ta oeste</t>
  </si>
  <si>
    <t>FLIA CORTES -  ENERO A JUNIO</t>
  </si>
  <si>
    <t>Flia Avila - enero a marzo casa 238</t>
  </si>
  <si>
    <t>COMPRA DE CERRADURAS</t>
  </si>
  <si>
    <t>COMPRA DE JABON DE MANOS</t>
  </si>
  <si>
    <t>BANCA MOVIL TRANSFERENCIA DE LUZ GRACIELA MARTINEZ RODRIGUEZ casa 245 Flia Sarmiento pago</t>
  </si>
  <si>
    <t>YAPPY DE YANITSHA YARDEL HARRIS FREDERICK POR Casa 100 seguridad ENERO FEBRERO Y MARZO 202</t>
  </si>
  <si>
    <t>YAPPY DE NITZIA ITZEL AGUILAR GALVAN POR Flia Aguilar Casa 56 2dacalleoeste</t>
  </si>
  <si>
    <t>BANCA MOVIL TRANSFERENCIA DE KRISTIANY QUERUBE OGLIVIE SANCLEMENTE marzo</t>
  </si>
  <si>
    <t>BANCA MOVIL TRANSFERENCIA DE ALDO ANTONIO BOVELL FINDLEY Casa 229 Familia Bovell Enero Feb</t>
  </si>
  <si>
    <t>YAPPY DE NICOLE NAZARETH MICK BARRIOS POR casa 27 familia James Mick</t>
  </si>
  <si>
    <t>FLIA THACHAR CASA 15 ENERO -MARZO</t>
  </si>
  <si>
    <t>FLIA-CEBALLOS CASA 13 ENERO -MARZO</t>
  </si>
  <si>
    <t>YAPPY DE YAVIRITZEL DEL CARMEN PANAY POR mes de marzo casa 187</t>
  </si>
  <si>
    <t>BANCA MOVIL TRANSFERENCIA DE CARLENI ANYURE CLOP FLORES mensualidad enero febrero y marzo</t>
  </si>
  <si>
    <t>YAPPY DE MIGUEL ROGELIO SANCHEZ PALACIO POR Marzo y Abril Flia Sanchez Casa 6 Oeste</t>
  </si>
  <si>
    <t>YAPPY DE RAQUEL MAGALI RACERO de LAWRENCE POR Casa 120 pago de ENERO Y FEBRERO familia Lawre</t>
  </si>
  <si>
    <t>YAPPY DE SARALIZ LORENA HUSBAND DE VELASQUEZ POR familia Brown3ra oeste enero y febrero</t>
  </si>
  <si>
    <t>BANCA EN LINEA TRANSFERENCIA A 0338011480674 TIGER SECURITY COMPANY AND TRAINING CENTER, S</t>
  </si>
  <si>
    <t>YAPPY DE MANUEL ENRIQUE VILLARREAL GUILLEN POR pago seguridad marzo 2025 casa 103</t>
  </si>
  <si>
    <t>YAPPY DE DAYANARA ITZEL BENJAMIN DE DE LEON POR casa D 12 familia De Leon</t>
  </si>
  <si>
    <t>YAPPY DE ARALIS LUSIEN CAMIRA ROJAS POR Familia Cedeno Camira Casa 258 Quinta Centro pago</t>
  </si>
  <si>
    <t>D-09</t>
  </si>
  <si>
    <t>BANCA MOVIL TRANSFERENCIA DE JESSENIA MAGALI FRUTO DE BETHANCOURT Enero Feb Marzo Flia Bet</t>
  </si>
  <si>
    <t>ACH - YOHANA LISBETH MOLINAR MARIN DE GONDOLA -marzo</t>
  </si>
  <si>
    <t>BANCA MOVIL TRANSFERENCIA DE NIDIA SILGADO LEON Casa 164 mes febrero</t>
  </si>
  <si>
    <t>BANCA EN LINEA TRANSFERENCIA DE ENEIRA ESTHER BELTRAN DE KIRCHMAN CASA 62 MIRNA DE LEE MES</t>
  </si>
  <si>
    <t>YAPPY DE SIXTA MARIA CARDALES de RIOS POR Casa 213 Sixta Cardales de Rios</t>
  </si>
  <si>
    <t>YAPPY DE AMILKAR MORENO RIOS POR Mantenimiento Marzo Casa 36</t>
  </si>
  <si>
    <t>YAPPY DE IRIS DEL CARMEN GRIFFITH BETEGON POR casa 208 Enero Febrero 2025</t>
  </si>
  <si>
    <t>BANCA MOVIL TRANSFERENCIA DE BARBARA ANN BENDIGO DE SANTAMARIA pago Casa 44 Flia Santamari</t>
  </si>
  <si>
    <t>COMPRA DE NEVERA</t>
  </si>
  <si>
    <t>COMPRA DE ABANICO E INSUMOS GARITA</t>
  </si>
  <si>
    <t>ACH - SYAHMAR MILENN ORTIZ CASTILLO - marzo abril</t>
  </si>
  <si>
    <t>YAPPY DE MARIBEL ARISPE de VEGA</t>
  </si>
  <si>
    <t>YAPPY DE KIZAIDA NAYUDI OBREGON CHIFUNDO POR Casa 115 mes Marzo Familia Augustine</t>
  </si>
  <si>
    <t>YAPPY DE ISABEL RIQUELME MARTINEZ POR casa 277 marzo y abril flia Riquelme Luque</t>
  </si>
  <si>
    <t xml:space="preserve">COMPRA DE REGULADOR DE VOLTAJE </t>
  </si>
  <si>
    <t>TONY AMAYA  casa 189</t>
  </si>
  <si>
    <t>FLIA NORSE - CASA 318</t>
  </si>
  <si>
    <t>se hizo recibo en abril que entro la plata</t>
  </si>
  <si>
    <t>BANCA MOVIL TRANSFERENCIA DE MADELEIN NOEMY TAYLOR DALEY Antonio Taylos casa 118</t>
  </si>
  <si>
    <t>YAPPY DE JAZMINA ITZEL VEGA de SMITH POR seguridad y mantenimiento Marzo y abril 2025 Casa</t>
  </si>
  <si>
    <t>YAPPY DE NATIVIDAD SANCHEZ DE FORBES POR pago mes de Marzo casa 175 flia Forbes</t>
  </si>
  <si>
    <t>BANCA MOVIL TRANSFERENCIA DE DIOVANA LAVERN GRIFFITH KNIGTH casa 138 mantenimiento segurid</t>
  </si>
  <si>
    <t>YAPPY DE EDIANI YENISEL MARTINEZ ARAUZ POR Mes de abril casa 198 flia Arosemena calle cuar</t>
  </si>
  <si>
    <t>YAPPY DE ANIUTKA YOHANI ISAAC SILVERA POR enero y febrero casa 273</t>
  </si>
  <si>
    <t>YAPPY DE LUCAS ANTONIO CORTES SURGEON POR casa 134 marzo</t>
  </si>
  <si>
    <t>YAPPY DE MELANY DEL CARMEN TAYLOR DELGADO POR Casa 107 mes de marzo</t>
  </si>
  <si>
    <t>YAPPY DE JULIO ENRIQUE MEJIA POR Pago de Manty Gar mes de abril casa291 Flia Mejia Nino</t>
  </si>
  <si>
    <t>BANCA EN LINEA TRANSFERENCIA DE 0427120001653 DAYRA LUCILA CANALES de SWANSTON casa 240 ma</t>
  </si>
  <si>
    <t>BANCA MOVIL TRANSFERENCIA DE GYSELLE DEYANIRA GRANT WELCH Alborada CASA 265 MARZO</t>
  </si>
  <si>
    <t>YAPPY DE ANA MICHELLE PILE OSSA (O) ARELIS VANESSA OSSA DIAZ POR mes de marzo</t>
  </si>
  <si>
    <t>YAPPY DE YELENA DELIBETH ALVEAR ARCIA POR casa 174</t>
  </si>
  <si>
    <t>YAPPY DE GILDA TATIANA GAVIDIA de SMALL POR Seguridad Marzo Flia Small casa 3</t>
  </si>
  <si>
    <t>YAPPY DE BETZAIDA ITZEL CABEZA DE FORBES POR Marzo Familia Forbes casa 204</t>
  </si>
  <si>
    <t>YAPPY DE JOSE DAVID BONILLA ALVARADO POR Pago de Garita Casa D14 Flia Bonilla Gonzalez Mar</t>
  </si>
  <si>
    <t>BANCA MOVIL TRANSFERENCIA DE CARLOS ANTONIO MORAN MC COY Mantenimiento y Seguridad Familia</t>
  </si>
  <si>
    <t>YAPPY DE VANESSA VICTORIA PARNTHER LUZCANDO</t>
  </si>
  <si>
    <t>YOLANDA CAMPOS</t>
  </si>
  <si>
    <t>BANCA MOVIL TRANSFERENCIA A 0472996299559 PEDRO ANTONIO GLASGOW BARRETT corte de hierba pa</t>
  </si>
  <si>
    <t>YAPPY DE NATALIA KATIUSKA WARDROPE SANCHEZ POR pago de mensualidad Flia Martinez casa 166</t>
  </si>
  <si>
    <t>YAPPY DE SHARYN TAVANE DELGADO ROWE POR Casa 199 cuota mes de marzo</t>
  </si>
  <si>
    <t>BANCA MOVIL TRANSFERENCIA A 0499013332792 NAYRA DEL CARMEN RAMOS RAMOS (O) JERONIMO VALENT</t>
  </si>
  <si>
    <t>BANCA MOVIL TRANSFERENCIA DE FERNANDO CHAVERRA PINEDA Fernando Chaverra casa 317</t>
  </si>
  <si>
    <t>BANCA MOVIL TRANSFERENCIA DE NUDIA ESTHER MORALES de GUERRA pago 315 enero febrero</t>
  </si>
  <si>
    <t>BANCA MOVIL TRANSFERENCIA DE DALIS YADIRA BANDINI AGUSTINE Pago mantenimiento flia Bandini</t>
  </si>
  <si>
    <t>BANCA MOVIL TRANSFERENCIA DE DAYRA ISABEL FLORES DE MORENO Abril y mayo Casa D1</t>
  </si>
  <si>
    <t>BANCA MOVIL TRANSFERENCIA DE DAMARIS ESTHER SARMIENTO de MARTINEZ MARZO ABRIL Y MAYO Casa</t>
  </si>
  <si>
    <t>17048 error anulado</t>
  </si>
  <si>
    <t>RAUL MURDOCK - CASA 95 - MANT. MARZO</t>
  </si>
  <si>
    <t>BANCA MOVIL TRANSFERENCIA A 0411983626650 REYNALDO RIOS ANAYA instalacion de cerraduras ga</t>
  </si>
  <si>
    <t>YAPPY DE GABRIEL BURNHAM CHARRIS POR Casa 242 Familia Burnham Mes Marzo 2025</t>
  </si>
  <si>
    <t>YAPPY DE ARIEL CORPAS BETEGON</t>
  </si>
  <si>
    <t>YAPPY DE NAYRA DEL CARMEN RAMOS RAMOS (O) JERONIMO VALENTIN HERNANDEZ POR casa54 Familia H</t>
  </si>
  <si>
    <t>YAPPY DE YARITZA YAMILKA COOPER CHIFUNDO POR Mes de Marzo 2025 Casa 202 Familia Cooper Chi</t>
  </si>
  <si>
    <t>YAPPY DE MARIA DE LOS ANGELES MONTENEGRO DE LEON POR flia Montenegro casa 14 abril 2025</t>
  </si>
  <si>
    <t>YAPPY DE ALBERTO GUILLERMO CHAMBERS SMITH</t>
  </si>
  <si>
    <t>YAPPY DE YULIXA DEL CARMEN ESPADA de SIERRA POR Seguridad casa 110 Familia Sierra</t>
  </si>
  <si>
    <t>MES DE ABRIL DE 2025</t>
  </si>
  <si>
    <t>BANCA MOVIL TRANSFERENCIA DE NELSON AZARIAS MORENO MAGDALENO pago de mantenimiento la albo</t>
  </si>
  <si>
    <t>BANCA MOVIL TRANSFERENCIA DE LUIS ENRIQUE AMADOR MARTINEZ Pago Seguridad mes Abril</t>
  </si>
  <si>
    <t>BANCA EN LINEA TRANSFERENCIA DE 0427120001653 DAYRA LUCILA CANALES de SWANSTON casa 306 ro</t>
  </si>
  <si>
    <t>YAPPY DE VANESSA VICTORIA PARNTHER LUZCANDO POR Mant casa 28 flia Sanchez Ene y Febrero ca</t>
  </si>
  <si>
    <t>YAPPY DE GUILLERMO CHALHOUB RODRIGUEZ POR Marzo y Abril 2025 Casa 250 Alborada</t>
  </si>
  <si>
    <t>YAPPY DE MARTIN LUIS MENESES TESIS POR casa 58 FLIA Meneses</t>
  </si>
  <si>
    <t>YAPPY DE KAISHA TAMARA RIVAS JULIO -casa 79</t>
  </si>
  <si>
    <t>YAPPY DE SUNILA GITA PATEL SALDAÑA POR Casa 29 josefina de Patel mant febrero y marzo 2025</t>
  </si>
  <si>
    <t>BANCA MOVIL TRANSFERENCIA DE 0427120001653 DAYRA LUCILA CANALES de SWANSTON casa 278 enero</t>
  </si>
  <si>
    <t>YAPPY DE ANTONIO ALCEDO AGUIRRE POR Casa 217 abril</t>
  </si>
  <si>
    <t>YAPPY DE OSVALDO HERRERA CARRIAZO POR Mes de Abril casa 53 Flia Herrera</t>
  </si>
  <si>
    <r>
      <rPr>
        <sz val="14"/>
        <color rgb="FF003882"/>
        <rFont val="SansSerif"/>
      </rPr>
      <t>Últimos movimientos</t>
    </r>
  </si>
  <si>
    <r>
      <rPr>
        <sz val="10"/>
        <color rgb="FF000000"/>
        <rFont val="SansSerif"/>
      </rPr>
      <t>Cuenta:</t>
    </r>
    <r>
      <rPr>
        <sz val="16"/>
        <color rgb="FF808080"/>
        <rFont val="SansSerif"/>
      </rPr>
      <t>ALBORADA 04-11-00-000468-4</t>
    </r>
  </si>
  <si>
    <t>Crédito</t>
  </si>
  <si>
    <t>SALDO AL 31 DE MARZO DE 2025</t>
  </si>
  <si>
    <t>17071, 17072,17073, 17074,17075, 17087, 17094, 17096, 17101, 17102, 17105</t>
  </si>
  <si>
    <t>DEPOSITO CUENTA DE AHORROS SIN LIBRETA DEPOSITADO POR SARALIZ CASAS: 59, 179, 285, 4, 116, 294, 57, 55, 334, 318, 246</t>
  </si>
  <si>
    <t>VARIAS CASAS</t>
  </si>
  <si>
    <t>YAPPY DE NITZIA ITZEL AGUILAR GALVAN POR mes de abril Familia Aguilar Casa 56</t>
  </si>
  <si>
    <t>YAPPY DE YOLANDA ENEIDA LOPER ALABARCA POR mantenimiento casa 271 abril 2025</t>
  </si>
  <si>
    <t>YAPPY DE YANETH YAMILKA BADILLA PINEDA POR cuota abril casa 157 Yaneth Badilla</t>
  </si>
  <si>
    <t>YAPPY DE YUMITZIE ANNELIS HARWOOD de CEDEÑO POR mes de marzo casa 192 Flia Cedeno</t>
  </si>
  <si>
    <t>ACH - DENNIS BARNES GRAHAM</t>
  </si>
  <si>
    <t>YAPPY DE SARALIZ LORENA HUSBAND DE VELASQUEZ POR casa 117 marzo y abril flia velasquez</t>
  </si>
  <si>
    <t>DEPOSITADO 12 DE ABRIL</t>
  </si>
  <si>
    <t>COMPRA</t>
  </si>
  <si>
    <t>BANCA MOVIL TRANSFERENCIA A 0311010007897 COPYMATIC (CONSORCIO EJECUTIVO, S.A.) LIBRO RECO</t>
  </si>
  <si>
    <t>_</t>
  </si>
  <si>
    <t>CASA</t>
  </si>
  <si>
    <t>MONTO</t>
  </si>
  <si>
    <t>RECIBOS</t>
  </si>
  <si>
    <t>PAGO</t>
  </si>
  <si>
    <t>BANCA MÓVIL ENSA (ELEKTRA NORESTE) (000000882669)</t>
  </si>
  <si>
    <t>familia vivero casa 145</t>
  </si>
  <si>
    <t>YAPPY DE EDGAR PAUL ORTEGA PIMENTEL POR Mant Casa 323 Flia Ortega mayo y junio</t>
  </si>
  <si>
    <t>ACH - YARABY ORQUIDIA JIMENEZ JONES DE ABRAHAM</t>
  </si>
  <si>
    <t>ACH - PAMELA PATRICIA PETERS BAILEY\ belford</t>
  </si>
  <si>
    <t>YAPPY DE DAVID KERR RUDY MONTERO POR casa 32 mes Abril familia Rudy</t>
  </si>
  <si>
    <t>YAPPY DE MANUEL DE JESUS MEDINA ORTEGA</t>
  </si>
  <si>
    <t>BANCA MOVIL TRANSFERENCIA DE ALIZA EMERITA JIMENEZ</t>
  </si>
  <si>
    <t>BANCA MOVIL TRANSFERENCIA DE KRISTIANY QUERUBE OGLIVIE SANCLEMENTE Abril casa 186</t>
  </si>
  <si>
    <t>BANCA MOVIL TRANSFERENCIA DE LILIAN JAZMIN TUÑON DE TOULIER enero febrero marzo casa 332</t>
  </si>
  <si>
    <t>BANCA MOVIL TRANSFERENCIA DE NUDIA ESTHER MORALES de GUERRA marzo 315</t>
  </si>
  <si>
    <t>YAPPY DE KASHMAH SHAMMETH CADOGAN DE LEWIS</t>
  </si>
  <si>
    <t>EFECTIVO  QUE TIENE SARALIZ</t>
  </si>
  <si>
    <t>recibos x revisar</t>
  </si>
  <si>
    <t>BANCA MOVIL TRANSFERENCIA DE MARLENE BOYCE DAWKINS Casa 181 Familia Boyce</t>
  </si>
  <si>
    <t>OMAR CUETO</t>
  </si>
  <si>
    <t>YAPPY DE YEMIL DENISE RODRIGUEZ GONDOLA POR casa 330 flia Vergara Rodriguez Yemil</t>
  </si>
  <si>
    <t>OK</t>
  </si>
  <si>
    <t>FLIA VANEGAS</t>
  </si>
  <si>
    <t>BANCA MOVIL TRANSFERENCIA DE BENITO PACHECO DAVIS FEB MAR ABR MAY JUN CASA D3 BPacheco</t>
  </si>
  <si>
    <t>D3</t>
  </si>
  <si>
    <t>BANCA MOVIL TRANSFERENCIA DE GREGORIA HEIDI BRYAN RAMOS abril casa 196</t>
  </si>
  <si>
    <t>YAPPY DE EDGARDO CHIARI FRANCO</t>
  </si>
  <si>
    <t>BANCA MOVIL TRANSFERENCIA DE CARLOS ERNESTO LAMBERT PEREA</t>
  </si>
  <si>
    <t>BANCA MOVIL TRANSFERENCIA DE JOSSUA EMMIR WILLIAMS RIOS Pago de Mant y Seg Familia William</t>
  </si>
  <si>
    <t>YAPPY DE CARLOS MANRIQUE GONZALEZ JAEN POR Pago de mantenimiento casa-99 enero-junio</t>
  </si>
  <si>
    <t>BANCA MOVIL TRANSFERENCIA DE YOLANDA MAGALI CAMPOS GONZALEZ mes de marzo 2025</t>
  </si>
  <si>
    <t>BANCA MOVIL TRANSFERENCIA A 0472996299559 PEDRO ANTONIO GLASGOW BARRETT CORTE HIERBA FRANJ</t>
  </si>
  <si>
    <t>YAPPY DE DAYANARA ITZEL BENJAMIN DE DE LEON POR casa D 12 marzo y abril</t>
  </si>
  <si>
    <t>D12</t>
  </si>
  <si>
    <t>BANCA MOVIL TRANSFERENCIA DE JOSE MANUEL TUÑON RAMOS Pago de Abril Casa 137 Familia Tunon</t>
  </si>
  <si>
    <t>YAPPY DE NIDIA EDITH RODRIGUEZ ORTIZ POR Flia Rodriguez casa 267 pago del mes de marzo 202</t>
  </si>
  <si>
    <t>YAPPY DE VICENTE ROOK FRUTO POR Fla Rook casa 309 enero y febrero</t>
  </si>
  <si>
    <t>YAPPY DE GIRLY ALEXIA ROBINSON MATOS \ FLIA ICASA</t>
  </si>
  <si>
    <t>YAPPY DE SUMAYKIRA YANILET GRENALD FERREIRA POR Pago de casa 136 familia Grenald mes de Ab</t>
  </si>
  <si>
    <t>YAPPY DE MARIBEL ARISPE de VEGA\ FLIA VEGA ARISPE</t>
  </si>
  <si>
    <t>BANCA MOVIL TRANSFERENCIA DE YISEL BONET ALTAMIRANDA DE YARD mes de abril casa 156 flia Yard</t>
  </si>
  <si>
    <t>YAPPY DE SHANI NG de CHIU POR Pago Marzo Casa 292</t>
  </si>
  <si>
    <t>YAPPY DE ROBERTO RODRIGUEZ PEREIRA POR Casa 43 primera calle oeste Roberto Rodriguez</t>
  </si>
  <si>
    <t>YAPPY DE MARTHA BIBIANA ACOSTA MARULANDA POR casa 105 familia Estrada mes abril</t>
  </si>
  <si>
    <t>BANCA MOVIL TRANSFERENCIA DE DARINKA DANISETT DE HOYOS LOPEZ abril y mayo casa 8</t>
  </si>
  <si>
    <t>17128</t>
  </si>
  <si>
    <t>ACH - ELISA INDIRA POWELL RODRIGUEZ</t>
  </si>
  <si>
    <t>YAPPY DE ARIEL CORPAS BETEGON\ FLIA CORPAS QUINN</t>
  </si>
  <si>
    <t>17130</t>
  </si>
  <si>
    <t>ACH - IRINA JOANNA LEWIS HAYNES</t>
  </si>
  <si>
    <t>17131</t>
  </si>
  <si>
    <t>ACH - JOSE LUIS GONZALEZ FLETCHER</t>
  </si>
  <si>
    <t>YAPPY DE ERIC ARIEL VILLANUEVA (O) AIMAR ELIESER VILLANUEVA ARCHIBALD POR pago de segurida</t>
  </si>
  <si>
    <t>BANCA MOVIL TRANSFERENCIA DE NIDIA SILGADO LEON Casa 164</t>
  </si>
  <si>
    <t>BANCA EN LINEA TRANSFERENCIA DE ENEIRA ESTHER BELTRAN DE KIRCHMAN MIRNA REED DE LEE CASA62</t>
  </si>
  <si>
    <t>17136</t>
  </si>
  <si>
    <t>BANCA MOVIL TRANSFERENCIA DE LINDA YAJAIRA LAJON ANDERSON pago Casa 219 abril y mayo segur</t>
  </si>
  <si>
    <t>17137</t>
  </si>
  <si>
    <t>YAPPY DE IRASEMA ESTHER MURILLO DE SMALL POR Flia Small casa 119 calle 3ra oeste</t>
  </si>
  <si>
    <t>17138</t>
  </si>
  <si>
    <t>BANCA EN LINEA TRANSFERENCIA DE HUMBERTO LUIS GUEVARA SERRACIN Casa No 23 Flia Guevara Mes</t>
  </si>
  <si>
    <t>17139</t>
  </si>
  <si>
    <t>BANCA MOVIL TRANSFERENCIA DE NORMA JAY SKERRITT VALENTINE Pago de mantenimiento Familia Be</t>
  </si>
  <si>
    <t>D5</t>
  </si>
  <si>
    <t>17140</t>
  </si>
  <si>
    <t>YAPPY DE YESICA MARLENE CHIFUNDO DE PRESTAN POR pago de mantenimiento del mes de abril Fli</t>
  </si>
  <si>
    <t>17141</t>
  </si>
  <si>
    <t>BANCA MOVIL TRANSFERENCIA DE YOLANDA MAGALI CAMPOS GONZALEZ seguridad abril</t>
  </si>
  <si>
    <t>17142</t>
  </si>
  <si>
    <t>BANCA MOVIL TRANSFERENCIA DE FERNANDO DE CASTRO BUENDIA</t>
  </si>
  <si>
    <t>17143</t>
  </si>
  <si>
    <t>YAPPY DE YAVIRITZEL DEL CARMEN PANAY POR mensualidad abril casa 187</t>
  </si>
  <si>
    <t>17144</t>
  </si>
  <si>
    <t>BANCA MOVIL TRANSFERENCIA DE ETILCIA EDILMA EVANS ROMERO A TERCEROS / FLIA HERRERA</t>
  </si>
  <si>
    <t>17145</t>
  </si>
  <si>
    <t>YAPPY DE DIANA MARIA SANCHEZ FLORES / FLIA VEGA</t>
  </si>
  <si>
    <t>D24</t>
  </si>
  <si>
    <t>YAPPY DE GLADYS OSIRIS VILLANUEVA DE AGUILAR POR Casa 37 Flia Villanueva Abril</t>
  </si>
  <si>
    <t>YAPPY DE SONIA ISABEL RODRIGUEZ de MURILLO POR Abril familia Murillo casa34</t>
  </si>
  <si>
    <t>17148</t>
  </si>
  <si>
    <t>17149</t>
  </si>
  <si>
    <t>YAPPY DE TIFFANY DEL CARMEN DELGADO JAEN</t>
  </si>
  <si>
    <t>17150</t>
  </si>
  <si>
    <t>YAPPY DE NURIA ELENA JIMENEZ de ABREGO POR casa193</t>
  </si>
  <si>
    <t>17151</t>
  </si>
  <si>
    <t>YAPPY DE FABIOLA DE JESUS RAMIREZ de ALVEY (O) SULAY DE JESUS ALVEY R POR mes abril casa 188</t>
  </si>
  <si>
    <t>17152</t>
  </si>
  <si>
    <t>BANCA MOVIL TRANSFERENCIA DE CARLENI ANYURE CLOP FLORES mensualidad de abril</t>
  </si>
  <si>
    <t>17153</t>
  </si>
  <si>
    <t>BANCA MOVIL TRANSFERENCIA DE FERNANDO CHAVERRA PINEDA Fernando Chaverra 3 86 1038 casa 317</t>
  </si>
  <si>
    <t>17154</t>
  </si>
  <si>
    <t>BANCA MOVIL TRANSFERENCIA DE MIGUEL ANTONIO TAMAYO MARTINEZ Alborada D19 Flia Tamayo Abril</t>
  </si>
  <si>
    <t>D19</t>
  </si>
  <si>
    <t>17155</t>
  </si>
  <si>
    <t>YAPPY DE LUCAS ANTONIO CORTES SURGEON POR casa 134abril familia Cortes</t>
  </si>
  <si>
    <t>BANCA MOVIL TRANSFERENCIA DE ERNESTO GALVAN LEON (FANCYS CLUB) A TERCEROS / FLIA SELLES</t>
  </si>
  <si>
    <t>17157</t>
  </si>
  <si>
    <t>BANCA MOVIL TRANSFERENCIA DE NATIVIDAD VALENCIA de JIMENEZ Casa 26 flia Jimenez mes de Abr</t>
  </si>
  <si>
    <t>17158</t>
  </si>
  <si>
    <t>BANCA MOVIL TRANSFERENCIA DE DALIS YADIRA BANDINI AGUSTINE Pago seguridad CASA 178 flia Ba</t>
  </si>
  <si>
    <t>17159</t>
  </si>
  <si>
    <t>BANCA MOVIL TRANSFERENCIA DE ROMELIA ORISSA HALL JOHNSON Abril</t>
  </si>
  <si>
    <t>BANCA MOVIL TRANSFERENCIA DE YENITZA NAYROBIS ASHAW SMALL cuota mes de abril casa 261</t>
  </si>
  <si>
    <t>17161</t>
  </si>
  <si>
    <t>DEPOSITO CUENTA DE AHORROS SIN LIBRETA / FLIA CEBALLOS</t>
  </si>
  <si>
    <t>17162</t>
  </si>
  <si>
    <t>BANCA MOVIL TRANSFERENCIA DE LISSIBETH JUDITH LUCERO MARQUEZ A TERCEROS - SR. BEJARANO REENVIO</t>
  </si>
  <si>
    <t>17164</t>
  </si>
  <si>
    <t>YAPPY DE GENEVA KAYLYN CORBIN GREENAWAY (O) GEORGE CORBIN GARRICK (O) POR Urb Aborada call</t>
  </si>
  <si>
    <t>BANCA MOVIL TRANSFERENCIA DE KHALILA MITZOIE ASHBY DE BERMUDEZ Mayo y Junio Familia Bermud</t>
  </si>
  <si>
    <t>PAGOS</t>
  </si>
  <si>
    <t>YAPPY A CATALINO MARCIAGA BARBA POR Rejilla tragante de agua Calle 6ta Oeste</t>
  </si>
  <si>
    <t>PAGO YAPPY A fedwin</t>
  </si>
  <si>
    <t>YAPPY A RODERICK ANEL CHIRU VALDES POR CORTE DE HIERBA 6TA 3RA 4TA Y CENTRO ALBORADA</t>
  </si>
  <si>
    <t>BANCA MOVIL TRANSFERENCIA A 0472996299559 PEDRO ANTONIO GLASGOW BARRETT CORTE ENTRADA ALBO</t>
  </si>
  <si>
    <t>YAPPY A JERONIMO VALENTIN HERNANDEZ CHIN POR COMPRA INSUMOS CORTE DE HIERBA ALBORADA</t>
  </si>
  <si>
    <t>17166</t>
  </si>
  <si>
    <t>ACH - JASMIN SUSAN JOHNSON FORBES</t>
  </si>
  <si>
    <t>17167</t>
  </si>
  <si>
    <t>BANCA MOVIL TRANSFERENCIA DE LUZ MARIA MEDINA OLAYA Casa 209 Familia Sotomayor Medina</t>
  </si>
  <si>
    <t>17168</t>
  </si>
  <si>
    <t>BANCA MOVIL TRANSFERENCIA DE NATZURY YEISSEL REINA BERNAL</t>
  </si>
  <si>
    <t>17169</t>
  </si>
  <si>
    <t>YAPPY DE JUAN RICARDO FLORES CARDALES POR casa 280 familia Flores padilla Abril Mayo Junio</t>
  </si>
  <si>
    <t>YAPPY DE YAZMIN DAMARIS SOTO PIMENTEL POR Casa 162 meses de enero y abril</t>
  </si>
  <si>
    <t>17172</t>
  </si>
  <si>
    <t>BANCA MOVIL TRANSFERENCIA DE BARBARA ANN BENDIGO DE SANTAMARIA Pago mes Mayo 2025 casa 44</t>
  </si>
  <si>
    <t>17173</t>
  </si>
  <si>
    <t>YAPPY DE ROBERTO ANTONIO JENKINS RENTERIA POR casa 306 Roberto Jenkins paga marzo y abril</t>
  </si>
  <si>
    <t>17174</t>
  </si>
  <si>
    <t>BANCA MOVIL TRANSFERENCIA DE NIDIA ROSA BOHORQUEZ de MARTINEZ pago de la seguridad alborad</t>
  </si>
  <si>
    <t>YAPPY DE ZENAIDA JAEN VALENCIA</t>
  </si>
  <si>
    <t>17176</t>
  </si>
  <si>
    <t>17177</t>
  </si>
  <si>
    <t>YAPPY DE MAUREL MARIAM MIER de ESCOBAR POR Casa 221 calle 5ta centro flia Escobar mes abri</t>
  </si>
  <si>
    <t>17178</t>
  </si>
  <si>
    <t>YAPPY DE SIXTA MARIA CARDALES de RIOS</t>
  </si>
  <si>
    <t>17179</t>
  </si>
  <si>
    <t>BANCA EN LINEA TRANSFERENCIA DE YAMILETH ALEIDA SANCHEZ DE ESPINOSA Mant y Seg ALBORADA MA</t>
  </si>
  <si>
    <t>17180</t>
  </si>
  <si>
    <t>BANCA MOVIL TRANSFERENCIA DE MADELEIN NOEMY TAYLOR DALEY Casa 118 / antonio taylor</t>
  </si>
  <si>
    <t>17181</t>
  </si>
  <si>
    <t>YAPPY DE LUIS ABATT DE LA ESPADA NIÑO POR CASA 101 Ene Feb May abr</t>
  </si>
  <si>
    <t>17183</t>
  </si>
  <si>
    <t>YAPPY DE ANA MICHELLE PILE OSSA (O) ARELIS VANESSA OSSA DIAZ POR mes de abril casa 106 Are</t>
  </si>
  <si>
    <t>17184</t>
  </si>
  <si>
    <t>BANCA MOVIL TRANSFERENCIA DE 0427120001653 DAYRA LUCILA CANALES de SWANSTON casa 249 flia</t>
  </si>
  <si>
    <t>17185</t>
  </si>
  <si>
    <t>YAPPY DE ANTONIO ALCEDO AGUIRRE POR Alcedo casa 217 mayo y junio</t>
  </si>
  <si>
    <t>17186</t>
  </si>
  <si>
    <t>YAPPY DE AMILKAR MORENO RIOS POR Mantenimiento Abril Casa 36</t>
  </si>
  <si>
    <t>17187</t>
  </si>
  <si>
    <t>17188</t>
  </si>
  <si>
    <t>YAPPY DE EDIANI YENISEL MARTINEZ ARAUZ POR Pago seguridad mayo casa 198 flia Arosemena</t>
  </si>
  <si>
    <t>17190</t>
  </si>
  <si>
    <t>BANCA MOVIL TRANSFERENCIA DE YOMAIRA YAISET ASHAW SMALL cuota de Abril casa 293</t>
  </si>
  <si>
    <t>17191</t>
  </si>
  <si>
    <t>YAPPY DE SAHID RAFAEL VASQUEZ LAGUNA POR Garita casa 272 pago Marzo y Abril Flia Vasquez</t>
  </si>
  <si>
    <t>17192</t>
  </si>
  <si>
    <t>YAPPY DE IRIS DEL CARMEN GRIFFITH BETEGON POR casa 208 marzo abril 2025</t>
  </si>
  <si>
    <t>17193</t>
  </si>
  <si>
    <t>BANCA MOVIL TRANSFERENCIA DE ISABEL RIQUELME MARTINEZ casa 277 cuota mayo flia Riquelme Lu</t>
  </si>
  <si>
    <t>17194</t>
  </si>
  <si>
    <t>YAPPY DE BETZAIDA ITZEL CABEZA DE FORBES POR cuota mes de abril casa 204 familia Forbes</t>
  </si>
  <si>
    <t>17195</t>
  </si>
  <si>
    <t>YAPPY DE KATIRIA YATHZEEL ORTEGA CASTILLO POR Casa 283</t>
  </si>
  <si>
    <t>17196</t>
  </si>
  <si>
    <t>BANCA MOVIL TRANSFERENCIA DE YOLANDA FORBES FERNANDEZ</t>
  </si>
  <si>
    <t>17197</t>
  </si>
  <si>
    <t>YAPPY DE MARTIN LUIS MENESES TESIS POR FLIMeneses Mes de Abril</t>
  </si>
  <si>
    <t>17198</t>
  </si>
  <si>
    <t>YAPPY DE NUDIA ESTHER MORALES de GUERRA</t>
  </si>
  <si>
    <t>17199</t>
  </si>
  <si>
    <t>BANCA MOVIL TRANSFERENCIA DE CARLOS ANTONIO MORAN MC COY Mantenimiento y seguridad casa 251</t>
  </si>
  <si>
    <t>17200</t>
  </si>
  <si>
    <t>YAPPY DE GEORGE DAEVID LACKWOOD AVILA POR MARZO 269</t>
  </si>
  <si>
    <t>17201</t>
  </si>
  <si>
    <t>YAPPY DE ERIC ARIEL VILLANUEVA (O) AIMAR ELIESER VILLANUEVA ARCHIBALD POR pago del mes de</t>
  </si>
  <si>
    <t>YAPPY DE GILDA TATIANA GAVIDIA de SMALL POR Pago de Abril casa 3 Flia Small</t>
  </si>
  <si>
    <t xml:space="preserve"> </t>
  </si>
  <si>
    <t>17203</t>
  </si>
  <si>
    <t>flia mendoza -casa 244- marzo y abril</t>
  </si>
  <si>
    <t>YAPPY DE MELANY DEL CARMEN TAYLOR DELGADO POR Abril Casa 107 Familia Taylor</t>
  </si>
  <si>
    <t>YAPPY DE ZAIS ANTONIO COSTARELOS HERRERA POR Casa 230 Familia Costarelos Marzo 2025</t>
  </si>
  <si>
    <t>0</t>
  </si>
  <si>
    <t>BANCA MOVIL TRANSFERENCIA DE 0427120001653 DAYRA LUCILA CANALES de SWANSTON flia cueto y v</t>
  </si>
  <si>
    <t>*</t>
  </si>
  <si>
    <t>falia maciasn ng- abril, mayo y junio</t>
  </si>
  <si>
    <t>YAPPY DE SHARYN TAVANE DELGADO ROWE POR Abril Casa 199 Sharyn Delgado</t>
  </si>
  <si>
    <t>YAPPY DE SUGEIRIS YANIRETH BARRETT JIMENEZ- casa 326 flia diaz</t>
  </si>
  <si>
    <t>YAPPY DE MIOZOTIS DEL CARMEN OLMOS LARA POR Miozotis Olmos casa 10 centro</t>
  </si>
  <si>
    <t>BANCA MOVIL TRANSFERENCIA DE HECTOR GABRIEL IBARGUEN MURILLO Flia Ibarguen casa 21 mes de</t>
  </si>
  <si>
    <t>YAPPY DE MARIET BROOKS SALAMANCA POR mantenimientode la casa 78 de marzo y abril</t>
  </si>
  <si>
    <t>YAPPY DE YARITZA YAMILKA COOPER CHIFUNDO POR Casa 202 SChifundo Mes de abril 2025</t>
  </si>
  <si>
    <t>YAPPY DE ILUMINADA BONILLA VIDAL (EL PARKIN.) POR Casa 167</t>
  </si>
  <si>
    <t>MES DE MAYO DE 2025</t>
  </si>
  <si>
    <t>Cobros</t>
  </si>
  <si>
    <t>SALDO AL 30 DE ABRIL DE 2025</t>
  </si>
  <si>
    <t>YAPPY DE JOSE DAVID BONILLA ALVARADO POR Casa D14 Bonilla Gonzalez Mes Abril 2025 Garita</t>
  </si>
  <si>
    <t>YAPPY DE ANSELMO EMILIANO FORDE CHRISTOPHER POR Casa 5 1ra Oeste familia Forde</t>
  </si>
  <si>
    <t>YAPPY DE VANESSA VICTORIA PARNTHER LUZCANDO POR Mant mes de abril casa 75 familia Parnther</t>
  </si>
  <si>
    <t>BANCA EN LINEA TRANSFERENCIA DE MARCELA PAVIA de LAJON (TRANSPORTE LAJON) pago de segurida</t>
  </si>
  <si>
    <t>YAPPY DE KASHMAH SHAMMETH CADOGAN de LEWIS</t>
  </si>
  <si>
    <t>YAPPY DE MIXIA LIBETH MURILLO AYARZA POR Francisca Ayarza</t>
  </si>
  <si>
    <t>D-04</t>
  </si>
  <si>
    <t>BANCA MOVIL TRANSFERENCIA DE LUIS ENRIQUE AMADOR MARTINEZ pago mensual Mayo</t>
  </si>
  <si>
    <t>YAPPY DE ORLANDO ENRIQUE ARGUELLES CUESTA POR Casa 313 mayo junio</t>
  </si>
  <si>
    <t>BANCA MOVIL TRANSFERENCIA A 0338011480674 TIGER SECURITY COMPANY AND TRAINING CENTER, S.A.</t>
  </si>
  <si>
    <t>YAPPY DE SARALIZ LORENA HUSBAND DE VELASQUEZ POR casa 117 flia Velasquez</t>
  </si>
  <si>
    <t>ACH - HAMILTON GONZALEZ IRIS ELIZABETH DE</t>
  </si>
  <si>
    <t>nelson casa 31</t>
  </si>
  <si>
    <t xml:space="preserve"> isaias tate casa 239 mes de abril</t>
  </si>
  <si>
    <t>YAPPY DE CIARA LUZ JIMENEZ CONCEPCION MANT. MAYO</t>
  </si>
  <si>
    <t>FLIA. CEREZO - ABRIL A JULIO/25</t>
  </si>
  <si>
    <t>FLIA SAUNDERS - MAYO Y JUNIO</t>
  </si>
  <si>
    <t>PAGO SE HIZO EL 03-ABRIL-2025</t>
  </si>
  <si>
    <t>FLIA. VIVERO - ENERO Y ABRIL</t>
  </si>
  <si>
    <t>FLIA - DE CASTRO - MANT. ABRIL/25</t>
  </si>
  <si>
    <t>MARIBEL LAGUNA - MANT. JULIO Y AGOSTO/25</t>
  </si>
  <si>
    <t>YAPPY DE YULIXA DEL CARMEN ESPADA de SIERRA POR Flia Sierra casa 110 marzo</t>
  </si>
  <si>
    <t>YAPPY DE YUMITZIE ANNELIS HARWOOD de CEDEÑO POR mes de abril Flia Cedeno casa 192</t>
  </si>
  <si>
    <t>BANCA MOVIL TRANSFERENCIA DE DALIS YADIRA BANDINI  MANT. MAYO AGUSTINE Pago de mantenimiento flia Band</t>
  </si>
  <si>
    <t>BANCA MOVIL TRANSFERENCIA DE NIDIA SILGADO LEON Casa 164 mayo</t>
  </si>
  <si>
    <t>YAPPY DE YANETH YAMILKA BADILLA PINEDA POR cuota mayo casa 157</t>
  </si>
  <si>
    <t>BANCA MOVIL TRANSFERENCIA DE FERNANDO CHAVERRA PINEDA Fernando Chaverra casa 317 junio</t>
  </si>
  <si>
    <t>BANCA MOVIL TRANSFERENCIA DE DAIZA BRU TORRES A TERCEROS mayo y junio</t>
  </si>
  <si>
    <t>BANCA MOVIL TRANSFERENCIA DE LILIAN JAZMIN TUÑON DE TOULIER abril mayo</t>
  </si>
  <si>
    <t>YAPPY DE IDA CEMA JACKSON de VALENCIA-abril</t>
  </si>
  <si>
    <t>YAPPY DE SHANI NG de CHIU POR FAMILIA CHIU CASA 292 ABRIL</t>
  </si>
  <si>
    <t>YAPPY DE ILKA MELISA MARK HOY -MAYO Y JUNIO</t>
  </si>
  <si>
    <t>YAPPY DE JAZMINA ITZEL VEGA de SMITH POR seguridad y mantenimiento casa 328 Flia Vega mayo Y JUNIIO</t>
  </si>
  <si>
    <t>BANCA MOVIL TRANSFERENCIA A 0495996629370 SANTOS DIOMEDES ARAUZ MEDINA mantenimiento porto</t>
  </si>
  <si>
    <t>YAPPY DE MANUEL DE JESUS MEDINA ORTEGA POR seguridad de mayo y junio</t>
  </si>
  <si>
    <t>YAPPY DE NAYRA DEL CARMEN RAMOS RAMOS (O) JERONIMO VALENTIN HERNANDEZ POR pago de segurida MAYO</t>
  </si>
  <si>
    <t>ACH - GEORGIANA  GAVIRIA PACHECO - mant. Enero a mayo</t>
  </si>
  <si>
    <t>FLIA MURDOCK - ABRIL</t>
  </si>
  <si>
    <t>BANCA MOVIL TRANSFERENCIA DE JOSE ALEJANDRO BARROWS ROBINSON casa 154  mayo</t>
  </si>
  <si>
    <t>YAPPY DE JAIRO ABDIEL BUITRAGO VASQUEZ POR Mensualidad abril casa 100</t>
  </si>
  <si>
    <t>FLIA JIMENEZ - MANT. MAYO</t>
  </si>
  <si>
    <t xml:space="preserve">FLIA. PEREZ-  DIAZ -  MANT. MAYO </t>
  </si>
  <si>
    <t>YAPPY DE YOLANDA ENEIDA LOPER ALABARCA POR mantenimiento casa 271 mayo 2025</t>
  </si>
  <si>
    <t>YAPPY DE MIGUEL ROGELIO SANCHEZ PALACIO POR Casa 6 Oeste Miguel Sanchez mant Mayo y Junio</t>
  </si>
  <si>
    <t>PIEDAD DEL CID  MANT-MAYO CASA 57</t>
  </si>
  <si>
    <t>WILFREDO PACHECO MANT- ABRIL  CASA 68</t>
  </si>
  <si>
    <t>FLIA HURTADO - MANT ABRIL Y MAYO   CASA 9</t>
  </si>
  <si>
    <t>ACH - DENNIS BARNES GRAHAM  - mes mayo y junio</t>
  </si>
  <si>
    <t>ACH - YOHANA LISBETH MOLINAR MARIN DE GONDOLA mes abril</t>
  </si>
  <si>
    <t>ACH - DEMETRIO CELSO PRESCOTT RODRIGUEZ MES DE ABRIL Y MAYO</t>
  </si>
  <si>
    <t>flia small- mant- marzo y abril</t>
  </si>
  <si>
    <t>BANCA MOVIL TRANSFERENCIA DE TAMARA YEZENIA CATUY de PACHECO C160 SEG ABRIL MAYO</t>
  </si>
  <si>
    <t>YAPPY DE VIELKA LUZMILA CUSATTI ANAYA mes de mayo</t>
  </si>
  <si>
    <t>YAPPY DE JULIO ENRIQUE MEJIA POR Mant y Seg mayo y junio casa 291 flia Mejia Nino</t>
  </si>
  <si>
    <t>YAPPY DE NURIA ELENA JIMENEZ de ABREGO POR casa193FliaJimenez</t>
  </si>
  <si>
    <t>YAPPY DE CRISALIDA SOLIS CAMERON POR pago mantenimiento casa 52 Flia Solis mant -marzo y abril</t>
  </si>
  <si>
    <t>BANCA MOVIL TRANSFERENCIA DE NICOLE NAZARETH MICK BARRIOS familia james  mant- mayo, junio, julio y agosto</t>
  </si>
  <si>
    <t>DEPOSITO - OFELIA MITCHELL- MARZO ABRIL Y MAYO</t>
  </si>
  <si>
    <t>YAPPY DE ROBERTO ANTONIO JENKINS RENTERIA POR Casa 306 Roberto Jenkins paga mayo</t>
  </si>
  <si>
    <t>BANCA MOVIL TRANSFERENCIA DE FELICIA OLIVIA GITTENS MERCHANT Casa 40 GittensZachary Mant Abril y mayo</t>
  </si>
  <si>
    <t>YAPPY DE OSVALDO HERRERA CARRIAZO POR mes Mayo familia Herrera Bamby</t>
  </si>
  <si>
    <t>BANCA EN LÍNEA TIGO HOGAR - PYME (88280329)</t>
  </si>
  <si>
    <t>BANCA EN LINEA TRANSFERENCIA A 0427120001653 DAYRA LUCILA CANALES de SWANSTON ENSA ELEKTRA</t>
  </si>
  <si>
    <t>YAPPY DE PORFIRIO JUSTAVINO CEDEÑO POR mes mayo casa 289</t>
  </si>
  <si>
    <t>BANCA MOVIL TRANSFERENCIA DE RAQUEL MAGALI RACERO de LAWRENCE casa 120 familia lawrence mes de marzo y abril</t>
  </si>
  <si>
    <t>YAPPY DE KIZAIDA NAYUDI OBREGON CHIFUNDO POR Pago mes de abril casa 115 Familia Augustine</t>
  </si>
  <si>
    <t>BANCA MOVIL TRANSFERENCIA DE GREGORIA HEIDI BRYAN RAMOS mayo casa 196</t>
  </si>
  <si>
    <t>BANCA MOVIL TRANSFERENCIA DE YOLANDA MAGALI CAMPOS GONZALEZ casa 304 Yolanda Campos mes de mayo</t>
  </si>
  <si>
    <t>YAPPY DE ISAAC ANTONIO FRANCIS BARRERA POR Abril - Junio 2025 Casa 288 Familia Francis</t>
  </si>
  <si>
    <t>YAPPY DE SUNILA GITA PATEL SALDAÑA POR Josefina de patel casa 29 mantenimiento abril y may</t>
  </si>
  <si>
    <t>BANCA MOVIL TRANSFERENCIA DE HECTOR GABRIEL IBARGUEN MURILLO mes marzo flia ibarguen casa</t>
  </si>
  <si>
    <t>BANCA MOVIL TRANSFERENCIA DE JOSE MANUEL TUÑON RAMOS Pago de Mayo Casa 137 Familia Tunon</t>
  </si>
  <si>
    <t>YAPPY DE DAYANARA ITZEL BENJAMIN DE DE LEON POR casa D -12 mes de mayo familia De Leon</t>
  </si>
  <si>
    <t>BANCA MOVIL TRANSFERENCIA DE NILKA LORENA DEL CASTILLO ZELAYA casa 135</t>
  </si>
  <si>
    <t>BANCA MOVIL TRANSFERENCIA A 0472996299559 PEDRO ANTONIO GLASGOW BARRETT corte de yerba</t>
  </si>
  <si>
    <t>BANCA EN LINEA TRANSFERENCIA DE DALIA ZORAIDA PETERS PAYNE Famila Peters casa 121 y 104 en</t>
  </si>
  <si>
    <t>121 Y 104</t>
  </si>
  <si>
    <t>BANCA MOVIL TRANSFERENCIA DE VIELKA YADIRA TUÑON GALVAN Enero Febrero Marzo</t>
  </si>
  <si>
    <t>YAPPY DE YELENA DELIBETH ALVEAR ARCIA POR abril y mayo casa 174</t>
  </si>
  <si>
    <t>YAPPY DE MARIBEL ARISPE de VEGA mes de mayo</t>
  </si>
  <si>
    <t>BANCA EN LÍNEA IDAAN (41789)</t>
  </si>
  <si>
    <t>ACH - SYAHMAR MILENN ORTIZ CASTILLO - mayo y junio</t>
  </si>
  <si>
    <t>YAPPY DE LUZ MARIA BETEGON GARIBALDI POR casa 274 LuzMariabetegonOrlandobarrios</t>
  </si>
  <si>
    <t>YAPPY DE OKIANIS DEL CARMEN ROBINSON DE KENTISH POR Enero a Mayo Familia Kentish casa 259</t>
  </si>
  <si>
    <t>YAPPY A HERNAN DARIO ROJAS LOPEZ POR Corte hierba 2 paruqes 6ta y 1 parque 4ta</t>
  </si>
  <si>
    <t>YAPPY DE YAVIRITZEL DEL CARMEN PANAY POR mayo casa 187 familia Panay mes de mayo</t>
  </si>
  <si>
    <t>ACH XPRESS - JOSE LUIS GONZALEZ FLETCHER O MAIQUEL ITZELA POLLACK mes de mayo</t>
  </si>
  <si>
    <t>YAPPY DE GIRLY ALEXIA ROBINSON MATOS POR Casa 257 mantenimiento mes de Mayo</t>
  </si>
  <si>
    <t>flia ceballos - mes de junio</t>
  </si>
  <si>
    <t>YAPPY A HERNAN DARIO ROJAS LOPEZ POR Corte hierba vereda este calle circunvalacion</t>
  </si>
  <si>
    <t>BANCA MOVIL TRANSFERENCIA DE YISEL BONET ALTAMIRANDA de YARD pago mes de mayo casa 156 fli</t>
  </si>
  <si>
    <t>YAPPY DE VANESSA VICTORIA PARNTHER LUZCANDO POR Mant casa 80 mes de mayo y junio Familia Sinclair</t>
  </si>
  <si>
    <t>YAPPY DE MELANY DEL CARMEN TAYLOR DELGADO POR Mes de mayo casa 107</t>
  </si>
  <si>
    <t>YAPPY DE SERGIO JOSE DE CASTRO BUENDIA POR Casa 246 Cuota mes de mayo</t>
  </si>
  <si>
    <t>YAPPY DE JACQUELINE YOVANIA VILLAMIL TORRES mes de abril</t>
  </si>
  <si>
    <t>BANCA MOVIL TRANSFERENCIA DE MIGUEL ANTONIO TAMAYO MARTINEZ Casa D19 mes de Mayo Flia Tama</t>
  </si>
  <si>
    <t>YAPPY DE YANIZA INDIRA ATENCIO DE DRECKETT- mes de mayo y junio</t>
  </si>
  <si>
    <t>YAPPY DE SUGEIRIS YANIRETH BARRETT JIMENEZ</t>
  </si>
  <si>
    <t>BANCA MOVIL TRANSFERENCIA DE ODALIS DEL CARMEN JAEN DE MENESES pago de mant casa 49 Eric Lasonder- mes de abril</t>
  </si>
  <si>
    <t>BANCA MOVIL TRANSFERENCIA DE FERNANDO DE CASTRO BUENDIA mes de mayo</t>
  </si>
  <si>
    <t>BANCA MOVIL TRANSFERENCIA DE TOYA DELMINA BINGHAM de BETEGON Pago de Mantenimiento Familia BETEGON MES DE MAYO</t>
  </si>
  <si>
    <t>BANCA MOVIL TRANSFERENCIA DE GYSELLE DEYANIRA GRANT WELCH Casa 265 ABR 2025</t>
  </si>
  <si>
    <t>BANCA MOVIL TRANSFERENCIA DE GYSELLE DEYANIRA GRANT WELCH Casa 265 Mayo 2025</t>
  </si>
  <si>
    <t>YAPPY DE ERNESTO GALVAN LEON (FANCYS CLUB) mes de mayo</t>
  </si>
  <si>
    <t>YAPPY DE ANIUTKA YOHANI ISAAC SILVERA POR marzo abril casa 273</t>
  </si>
  <si>
    <t>YAPPY DE NELSON AZARIAS MORENO MAGDALENO POR Casa 310 6ta Oeste Mayo</t>
  </si>
  <si>
    <t>YAPPY DE FABIOLA DE JESUS RAMIREZ de ALVEY (O) SULAY DE JESUS ALVEY R POR mant Mayo casa 188</t>
  </si>
  <si>
    <t>YAPPY DE STEPHANIE MICHELLE ESPINOSA GONZALEZ POR Casa 123 flia Espinosa pago de enero a mayo</t>
  </si>
  <si>
    <t>YAPPY DE MARTHA BIBIANA ACOSTA MARULANDA POR familia Estrada casa 105 mayo</t>
  </si>
  <si>
    <t>YAPPY DE LUZ GRACIELA MARTINEZ RODRIGUEZ POR casa 245 Familia Sarmiento mes abril 2025</t>
  </si>
  <si>
    <t>BANCA MOVIL TRANSFERENCIA DE NATIVIDAD VALENCIA de JIMENEZ Casa 26 Familia Jimenez mes de</t>
  </si>
  <si>
    <t>YAPPY DE QUERUBI LIZET NEREIDA de HILTON POR Familia Nereida casa 19</t>
  </si>
  <si>
    <t>YAPPY DE YESICA MARLENE CHIFUNDO DE PRESTAN POR mantenimiento de Mayo de Flia Prestan casa</t>
  </si>
  <si>
    <t>YAPPY DE SUMAYKIRA YANILET GRENALD FERREIRA POR Pagode casa 136 mes de mayo Familia Grenal</t>
  </si>
  <si>
    <t>BANCA MOVIL TRANSFERENCIA DE YENITZA NAYROBIS ASHAW SMALL cuota mes de mayo casa 261</t>
  </si>
  <si>
    <t>BANCA MOVIL TRANSFERENCIA DE TWIRA TASHAWNNA ALLEYNE CLARK Casa 316 Ignacio Dreckett ABR a junio</t>
  </si>
  <si>
    <t>BANCA MOVIL TRANSFERENCIA DE BARBARA ANN BENDIGO DE SANTAMARIA Junio 2025 Flia Santamaria</t>
  </si>
  <si>
    <t>BANCA MOVIL TRANSFERENCIA DE 0427120001653 DAYRA LUCILA CANALES de SWANSTON casa 41 albert</t>
  </si>
  <si>
    <t>YAPPY DE AIXA CARABALLO DE CORREDOIRA D-20 ENERO A JUNIO</t>
  </si>
  <si>
    <t>D-20</t>
  </si>
  <si>
    <t>BANCA EN LINEA TRANSFERENCIA A TIGO HOGAR I</t>
  </si>
  <si>
    <t>BANCA MOVIL TRANSFERENCIA DE ALDO ANTONIO BOVELL FINDLEY Abril y Mayo Casa 229</t>
  </si>
  <si>
    <t>YAPPY DE NATIVIDAD SANCHEZ DE FORBES CASA 175 MAYO</t>
  </si>
  <si>
    <t>YAPPY DE JAIME DAVID ANDERSON SINCLAIR - CASA 172 MANT. MAYO</t>
  </si>
  <si>
    <t>BANCA MOVIL TRANSFERENCIA DE CARLENI ANYURE CLOP FLORES Mayo</t>
  </si>
  <si>
    <t>YAPPY DE YURIBETH YAILYN LEE POR Mayo y junio Casa64</t>
  </si>
  <si>
    <t>YAPPY DE JOANNA VANESSA EVERSLEY DE VALDES POR cada71 marzoabril</t>
  </si>
  <si>
    <t>YAPPY DE AMILKAR MORENO RIOS POR Mantenimiento Casa 36 Mayo</t>
  </si>
  <si>
    <t>BANCA MOVIL TRANSFERENCIA DE GLADYS JASMINA MC KENZIE DE ANDERSON casa 231 familia Anderso</t>
  </si>
  <si>
    <t>YAPPY DE MIGUEL ROGELIO SANCHEZ PALACIO POR Casa 4 1era Oeste Flia Garay Mes Mayo</t>
  </si>
  <si>
    <t>BANCA EN LINEA TRANSFERENCIA DE PABLO MEJIA casa 50 mayO Y JUNIO</t>
  </si>
  <si>
    <t>BANCA MOVIL TRANSFERENCIA DE ERIC ARIEL VILLANUEVA MANT. MAYO</t>
  </si>
  <si>
    <t>DEPOSITO EFECTIVO BCO - FLIA THACHAR - CASA 15 MANT. ABRIL A JUNIO</t>
  </si>
  <si>
    <t>YAPPY DE YOLANDA ENEIDA LOPER ALABARCA POR efectivo casa 206 flia Scott Enero a abril 2025</t>
  </si>
  <si>
    <t>BANCA EN LINEA TRANSFERENCIA  casa 89 abril a julio Flia Alexander</t>
  </si>
  <si>
    <t>BANCA EN LINEA TRANSFERENCIA DE  casa 92 mayo Flia Roberts</t>
  </si>
  <si>
    <t>YAPPY DE NIDIA ROSA BOHORQUEZ de MARTINEZ MANT. MAYO Y JUNIO</t>
  </si>
  <si>
    <t>SE DEPOSITO EN MES DE JUNIO</t>
  </si>
  <si>
    <t>BANCA EN LINEA GLOBAL BANK 23332000633 Enrique Silvera</t>
  </si>
  <si>
    <t>YAPPY DE SHARYN TAVANE DELGADO ROWE POR Mayo casa 199 Sharyn Delgado</t>
  </si>
  <si>
    <t>BANCA MOVIL TRANSFERENCIA DE ODALIS DEL CARMEN JAEN DE MENESES Alma Ifil casa 179 MAYO Y JUNIO</t>
  </si>
  <si>
    <t>YAPPY DE EDIANI YENISEL MARTINEZ ARAUZ POR Mes de junio casa 198 flia Arosemena</t>
  </si>
  <si>
    <t>BANCA MOVIL TRANSFERENCIA A 0495996629370 SANTOS DIOMEDES ARAUZ MEDINA reparacion motores</t>
  </si>
  <si>
    <t>YAPPY DE SARALIZ LORENA HUSBAND DE VELASQUEZ POR casa 117 mes de Junio 2025 flia Velasquez</t>
  </si>
  <si>
    <t xml:space="preserve">BANCA MOVIL TRANSFERENCIA DE ADA ARGELIA CHONG CASA 133 - ENERO Y FEBRERO </t>
  </si>
  <si>
    <t>FLIA VIVEROS PATERNINA - CASA 145, MES DE MAYO</t>
  </si>
  <si>
    <t>YAPPY DE WYLMA ISUALY MATURANA DE ESCOBAR - CASA 85- MAYO</t>
  </si>
  <si>
    <t>YAPPY DE DIANA MARIA SANCHEZ FLORES -FLIA VEGA - CASA D-24 MAYO</t>
  </si>
  <si>
    <t>YAPPY DE YULIXA DEL CARMEN ESPADA de SIERRA CASA 110- FLIA SIERRA MES DE ABRIL</t>
  </si>
  <si>
    <t>YAPPY DE YUMITZIE ANNELIS HARWOOD de CEDEÑO POR mes de mayo Flia Cedeno casa 192</t>
  </si>
  <si>
    <t>YAPPY DE ELOISA MALENY JAEN GUTIERREZ POR casa 185 MES DE MAYO</t>
  </si>
  <si>
    <t>YAPPY DE NELSON AZARIAS MORENO MAGDALENO POR casa 310 oeste mes de junio</t>
  </si>
  <si>
    <t>YAPPY DE LIGIA ELENA ADLES JIMENEZ POR casa 91- Zaida Jimenez MES DE ABRIL, MAYO Y JUNIO</t>
  </si>
  <si>
    <t>BANCA MOVIL TRANSFERENCIA DE DAYRA ISABEL FLORES DE MORENO Junio y julio casa D1</t>
  </si>
  <si>
    <t>YAPPY DE JOSE DAVID BONILLA ALVARADO POR Casa D14 Garita Flia Bonilla Gonzalez Mes de Mayo</t>
  </si>
  <si>
    <t>YAPPY DE MARIA DE LOS ANGELES MONTENEGRO DE LEON MES DE MAYO</t>
  </si>
  <si>
    <t>YAPPY DE ANA MICHELLE PILE OSSA (O) ARELIS VANESSA OSSA DIAZ POR casa 106 Arelis Ossa mes MAYO</t>
  </si>
  <si>
    <t>YAPPY DE YANETH YAMILKA BADILLA PINEDA POR junio 157</t>
  </si>
  <si>
    <t>MES DE JUNIO DE 2025</t>
  </si>
  <si>
    <t>SALDO AL 31 DE MAYO DE 2025</t>
  </si>
  <si>
    <t>YAPPY DE MIOZOTIS DEL CARMEN OLMOS LARA casa 10 mes de junio</t>
  </si>
  <si>
    <t>BANCA MOVIL TRANSFERENCIA DE YOLANDA FORBES FERNANDEZ mes de mayo casa 155</t>
  </si>
  <si>
    <t>YAPPY DE LISSETH HERMINIA DE LA ESPADA de DE NICOLO POR casa 194 mensualidad abril- mayo</t>
  </si>
  <si>
    <t>BANCA MOVIL TRANSFERENCIA DE VICENTE ROOK FRUTO Pago de marzo y abril Fla Rook casa 309</t>
  </si>
  <si>
    <t>BANCA MOVIL TRANSFERENCIA DE CARLOS ERNESTO LAMBERT PEREA MES DE MAYO Y JUNIO</t>
  </si>
  <si>
    <t>BANCA MOVIL TRANSFERENCIA DE CARLOS ANTONIO MORAN MC COY Mant-mayo casa 251</t>
  </si>
  <si>
    <t>YAPPY DE ANSELMO EMILIANO FORDE CHRISTOPHER mes de junio</t>
  </si>
  <si>
    <t>EFECTIVO- FLIA. MENDOZA - MES DE ABRIL Y MAYO CASA 244</t>
  </si>
  <si>
    <t>EFECTIVO - SAADIA MACKENZI - CASA 263 MES DE ENERO A ABRIL</t>
  </si>
  <si>
    <t>EFECTIVO - FLIA. DEL VALLE - CASA 90 MANT. ENERO A ABRIL</t>
  </si>
  <si>
    <t>deposito- Raul Murdock casa 95 - mant. Mayo</t>
  </si>
  <si>
    <t>YAPPY DE GUILLERMO CHALHOUB RODRIGUEZ POR Mayo y Junio 2025 Casa 250 Alborada</t>
  </si>
  <si>
    <t>BANCA MOVIL TRANSFERENCIA DE HECTOR GABRIEL IBARGUEN MURILLO mes de mayo flia Ibarguen</t>
  </si>
  <si>
    <t>YAPPY DE NAYRA DEL CARMEN RAMOS RAMOmes de junio casa 54</t>
  </si>
  <si>
    <t>BANCA MOVIL TRANSFERENCIA DE LUIS ENRIQUE AMADOR MARTINEZ pago consergeria mes Junio</t>
  </si>
  <si>
    <t>YAPPY DE MANUEL ENRIQUE VILLARREAL GUILLEN -MES ABRIL Y MAYO</t>
  </si>
  <si>
    <t>YAPPY DE MANUEL ENRIQUE VILLARREAL GUILLEN -MES JUNIO</t>
  </si>
  <si>
    <t>BANCA MOVIL TRANSFERENCIA DE JESSENIA MAGALI FRUTO DE BETHANCOURT casa 112 Flia Bethancour</t>
  </si>
  <si>
    <t>YAPPY DE IDA CEMA JACKSON de VALENCIA - MAYO</t>
  </si>
  <si>
    <t>YAPPY DE PORFIRIO JUSTAVINO CEDEÑO casa 289 MES DE JUNIO</t>
  </si>
  <si>
    <t>YAPPY DE JACQUELINE YOVANIA VILLAMIL TORRES casa 298 - mayo</t>
  </si>
  <si>
    <t>BANCA MOVIL TRANSFERENCIA DE ISABEL RIQUELME MARTINEZ mensualidad junio casa 277 flia Riquelme</t>
  </si>
  <si>
    <t>BANCA MOVIL TRANSFERENCIA DE MARLENE BOYCE DAWKINS Garita 181 Abril</t>
  </si>
  <si>
    <t>BANCA MOVIL TRANSFERENCIA DE BARBARA ANN BENDIGO DE SANTAMARIA Julio 2025 casa 44 Flia Santamaria</t>
  </si>
  <si>
    <t>BANCA MOVIL TRANSFERENCIA DE NIDIA SILGADO LEON Casa 164 JUNIO</t>
  </si>
  <si>
    <t>YAPPY DE JAZMIN MENDOZA CASTRILLON mes de enero y abona febrero</t>
  </si>
  <si>
    <t>YAPPY DE EDGARDO CHIARI FRANCO flia chiari  - JUNIO</t>
  </si>
  <si>
    <t>YAPPY DE YARITZA YAMILKA COOPER CHIFUNDO POR Mes de mayo 2025 Casa 202 SChifundo</t>
  </si>
  <si>
    <t>YAPPY DE SHANI NG de CHIU POR Mayo - Casa 292 Familia Chiu mes de mayo</t>
  </si>
  <si>
    <t>DEPOSITO - ANAKHARINA KANDRIN - MARZO, ABRIL Y MAYO</t>
  </si>
  <si>
    <t>BANCA MOVIL TRANSFERENCIA DE LEOPOLDO QUINTERO -MAYO</t>
  </si>
  <si>
    <t>BANCA MOVIL TRANSFERENCIA DE ALIZA EMERITA JIMENEZ mes de junio</t>
  </si>
  <si>
    <t xml:space="preserve">EFECTIVO -casa 2 Omar Cueto </t>
  </si>
  <si>
    <t>efectivo - casa 57 Piedad del cid mes de Junio</t>
  </si>
  <si>
    <t>YAPPY DE MAUREL MARIAM MIER de ESCOBAR - mayo</t>
  </si>
  <si>
    <t>YAPPY DE ISAIAS FRANCISCO TATE BENJAMIN POR mant y garita casa 239 Tate mes de mayo</t>
  </si>
  <si>
    <t>YAPPY DE CARLOS AUGUSTO LEOTEAU VASQUEZ -MES MAYO A AGOSTO</t>
  </si>
  <si>
    <t>YAPPY DE VIELKA LUZMILA CUSATTI ANAYA-FLIA CUSATI - MES JUNIO</t>
  </si>
  <si>
    <t>BANCA MOVIL TRANSFERENCIA DE FERNANDO JOSE PENAS BLANCO - PAGO ENERO A MARZO</t>
  </si>
  <si>
    <t>YAPPY DE BETZAIDA ITZEL CABEZA DE FORBES POR seguridad mayo y junio familia Forbes casa 204</t>
  </si>
  <si>
    <t>YAPPY DE VIELKA YADIRA TUÑON GALVAN -MES ABRIL - MAYO Y JUNIO</t>
  </si>
  <si>
    <t>YAPPY DE YOLANDA ENEIDA LOPER ALABARCA POR mantenimiento junio 2025 casa 271</t>
  </si>
  <si>
    <t>BANCA MOVIL TRANSFERENCIA DE DALIA ZORAIDA PETERS PAYNE Familia Peters casa 121 y 104 abriL Y MAYO</t>
  </si>
  <si>
    <t>BANCA MOVIL TRANSFERENCIA A 0472996299559 PEDRO ANTONIO GLASGOW BARRETT corte de hierba</t>
  </si>
  <si>
    <t>BANCA MOVIL TRANSFERENCIA DE FERNANDO CHAVERRA PINEDA Fernando Chaverra 3 86 1038 casa 317 MES DE JULIO</t>
  </si>
  <si>
    <t>YAPPY A RODERICK ANEL CHIRU VALDES POR CIRTE HIERBA PARQUE 6TA OESTE PEQ Y CENTRO Y VEREDA</t>
  </si>
  <si>
    <t>YAPPY A MIGUEL ROGELIO SANCHEZ PALACIO POR Bolsas de Basura corte hierba Alborada</t>
  </si>
  <si>
    <t>YAPPY A RODERICK ANEL CHIRU VALDES POR Excedentes corte hierba</t>
  </si>
  <si>
    <t>BANCA MOVIL TRANSFERENCIA DE YOLANDA MAGALI CAMPOS GONZALEZ seguridad y mant junio 2025</t>
  </si>
  <si>
    <t>YAPPY DE CIARA LUZ JIMENEZ CONCEPCION - MES JUNIO Y JULIO</t>
  </si>
  <si>
    <t>BANCA MOVIL TRANSFERENCIA DE DALIS YADIRA BANDINI AGUSTINE Pago MES DE JULIO seguridad flia Bandini Cha</t>
  </si>
  <si>
    <t>YAPPY A MELVIN CARLTON FOSTER GALASTICA POR PODA PARQUES 3A Y CUARTA CENTRO</t>
  </si>
  <si>
    <t>BANCA MOVIL TRANSFERENCIA DE 0427120001653  casa 200 mes d junio y julio</t>
  </si>
  <si>
    <t>BANCA EN LINEA TRANSFERENCIA DE 0427120001653 casa 61 flia Gittens- abril y mayo</t>
  </si>
  <si>
    <t>YAPPY A JOSE ALBERTO MARCIAGA BRAVO POR MATERIALES REFORZAMIENTO PUERTA PEATONAL DE ENTRAD</t>
  </si>
  <si>
    <t>BANCA MOVIL TRANSFERENCIA DE ROMELIA ORISSA HALL JOHNSON Junio 201</t>
  </si>
  <si>
    <t>ACH XPRESS - EMILIO STERLING LOVET WILSON -mayo</t>
  </si>
  <si>
    <t>YAPPY DE JAIME ALBERTO PEREZ MERO junio casa 205</t>
  </si>
  <si>
    <t>BANCA MOVIL TRANSFERENCIA DE JANINA ANGELINNA BORELLY de MELO Pago de garita de abril mayo Y JUNIO</t>
  </si>
  <si>
    <t>YAPPY DE GIRLY ALEXIA ROBINSON MATOS POR Mes Junio casa 257 Flia Icaza</t>
  </si>
  <si>
    <t>YAPPY DE ARTURO ROGELIO ROBINSON WILLIAMS POR Pago mantenimiento casa 173 de mayo a agosto</t>
  </si>
  <si>
    <t>YAPPY A JOSE ALBERTO MARCIAGA BRAVO POR CANC REP PUERTA PEATONAL ENTRADA PRINCIPAL</t>
  </si>
  <si>
    <t>BANCA MOVIL TRANSFERENCIA DE LINDA YAJAIRA LAJON ANDERSON Casa 219 junio y julio</t>
  </si>
  <si>
    <t>YAPPY DE VANESSA VICTORIA PARNTHER LUZCANDO POR Mant casa 80 mes de julio y agosto Sra Flo</t>
  </si>
  <si>
    <t>YAPPY DE VANESSA VICTORIA PARNTHER LUZCANDO POR Mant casa 75 calle 2da Este mes de Mayo y junio</t>
  </si>
  <si>
    <t>YAPPY DE ANTONIO ROMAN HALL JAEN- enero febrero y marzo casa 331</t>
  </si>
  <si>
    <t>BANCA MOVIL TRANSFERENCIA DE YISEL BONET ALTAMIRANDA de YARD pago junio mant y Seg casa 156</t>
  </si>
  <si>
    <t>BANCA MOVIL TRANSFERENCIA DE TOYA DELMINA BINGHAM de BETEGON Pago de mantenimiento Junio</t>
  </si>
  <si>
    <t>ACH - SERGIO JOSE DE CASTRO BUENDIA</t>
  </si>
  <si>
    <t>BANCA MOVIL TRANSFERENCIA DE YAVIRITZEL DEL CARMEN PANAY junio casa 187 familia Panay</t>
  </si>
  <si>
    <t>YAPPY DE SUGEIRIS YANIRETH BARRETT JIMENEZ - FLIA DIAZ -MES  MAYO</t>
  </si>
  <si>
    <t>BANCA MOVIL TRANSFERENCIA DE YENITZA NAYROBIS ASHAW SMALL cuota mes de junio casa 261</t>
  </si>
  <si>
    <t>ACH XPRESS - JOSE LUIS GONZALEZ FLETCHER O MAIQUEL ITZELA POLLACK MES DE JUNIO</t>
  </si>
  <si>
    <t>YAPPY DE MARIBEL ARISPE de VEGA MES DE JUNIO</t>
  </si>
  <si>
    <t>YAPPY DE LISSIBETH- FLIA BEJARANO -  MES DE MAYO Y JUNIO</t>
  </si>
  <si>
    <t>YAPPY DE YESICA MARLENE CHIFUNDO DE PRESTAN - MES DE JUNIO</t>
  </si>
  <si>
    <t>BANCA MOVIL TRANSFERENCIA DE JOSE MANUEL TUÑON RAMOS Pago de Junio Casa 137 Familia Tunon</t>
  </si>
  <si>
    <t>YAPPY DE SHARYN TAVANE DELGADO ROWE POR Junio casa 199 Sharyn Delgado</t>
  </si>
  <si>
    <t>YAPPY DE NIDIA EDITH RODRIGUEZ ORTIZ POR Familia Rodriguez casa 267 - ABRIL</t>
  </si>
  <si>
    <t>YAPPY DE ANTONIO ALCEDO AGUIRRE POR Alcedo casa 217 julio agosto y septiembre</t>
  </si>
  <si>
    <t>BANCA MOVIL TRANSFERENCIA DE FERNANDO DE CASTRO BUENDIA Seguridad y mantenimiento de Junio</t>
  </si>
  <si>
    <t>ACH - YARABY ORQUIDIA JIMENEZ JONES DE ABRAHAM MES DE JUNIO</t>
  </si>
  <si>
    <t>BANCA MOVIL TRANSFERENCIA DE FERNANDO JOSE PENAS BLANCO MES DE ABRIL</t>
  </si>
  <si>
    <t>YAPPY DE SULAY -fabiola de ALVEY R POR MES MAYO</t>
  </si>
  <si>
    <t>YAPPY DE ERNESTO GALVAN LEON (FANCYS CLUB) MES DE JUNIO</t>
  </si>
  <si>
    <t>BANCA MOVIL TRANSFERENCIA DE NATIVIDAD VALENCIA de JIMENEZ Familia Jimenez Casa 26 mes de JUNIO</t>
  </si>
  <si>
    <t>BANCA MOVIL TRANSFERENCIA DE MIGUEL ANTONIO TAMAYO MARTINEZ ALBORADA FLIA TAMAYO CASA D19 -MES DE JUNIO</t>
  </si>
  <si>
    <t>DEPOSITO - YAMILKA PARRIS - CASA 278 MES DE MAYO</t>
  </si>
  <si>
    <t>BANCA MOVIL TRANSFERENCIA DE DALIS YADIRA BANDINI AGUSTINE Pago seguridad CASA 178 fMES DE AGOSTO</t>
  </si>
  <si>
    <t>YAPPY BG DE SUMAYKIRA YANILET GRENALD FERREIRA POR Pago de casa 136 Familia Grenald MES DE JUNIO</t>
  </si>
  <si>
    <t>ACH XPRESS - YOHANA MOLINAR MES DE MAYO</t>
  </si>
  <si>
    <t>PAGO YAPPY BG A lumicentro- Compra de lamparas Garita</t>
  </si>
  <si>
    <t>BANCA MOVIL TRANSFERENCIA DE JOSSUA EMMIR WILLIAMS RIOS - Flia Williams - casa 327 Marzo</t>
  </si>
  <si>
    <t>BANCA MOVIL TRANSFERENCIA DE RAQUEL MAGALI RACERO de LAWRENCE mes de mayo familia Lawrence</t>
  </si>
  <si>
    <t>YAPPY BG DE ADDIS MASSIEL BETEGON ROSALES POR abril y mayo casa 33 Betegon Rosales</t>
  </si>
  <si>
    <t>YAPPY BG DE ALAIN AMINT ARAUZ POWELL POR Casa1 mes de junio</t>
  </si>
  <si>
    <t>BANCA MOVIL TRANSFERENCIA DE JOSSUA EMMIR WILLIAMS RIOS flia Williams, casa 327 abril</t>
  </si>
  <si>
    <t>YAPPY BG DE NATIVIDAD SANCHEZ DE FORBES- junio</t>
  </si>
  <si>
    <t>YAPPY BG DE JAZMIN MENDOZA CASTRILLON POR Casa 170</t>
  </si>
  <si>
    <t>YAPPY BG DE LUCAS ANTONIO CORTES SURGEON POR Casa 134 mayo junio</t>
  </si>
  <si>
    <t>BANCA MOVIL TRANSFERENCIA DE JAIME CEBALLOS ANDRADE Casa 147 familia Ceballos abr may jun</t>
  </si>
  <si>
    <t>ACH - EDWIN IDEL CEDEÃ?O CARDENAS - abril- mayo y junio</t>
  </si>
  <si>
    <t>YAPPY BG DE PASTOR CAMARENA SMITH - ABRIL, MAYO Y JUNIO</t>
  </si>
  <si>
    <t> </t>
  </si>
  <si>
    <t>YAPPY BG DE JAIME DAVID ANDERSON SINCLAIR- MES DE JUNIO</t>
  </si>
  <si>
    <t>YAPPY BG DE JAIRO ABDIEL BUITRAGO VASQUEZ POR Mensualidad mes de mayo</t>
  </si>
  <si>
    <t>YAPPY BG DE IRASEMA ESTHER MURILLO DE SMALL POR casa 119 Flia Small 3ra Oeste seguridad mES MAYO Y JUNIO</t>
  </si>
  <si>
    <t>YAPPY BG DE OSVALDO HERRERA CARRIAZO POR casa 53 BAMBY HERRERA junio</t>
  </si>
  <si>
    <t>DEPOSITO- FLIA CEBALLOS - MES DE JUNIO Y JULIO</t>
  </si>
  <si>
    <t>BANCA EN LINEA TRANSFERENCIA A 0427120001653  IDAAN GARITA</t>
  </si>
  <si>
    <t>BANCA MOVIL TRANSFERENCIA A 0427120001653 lamparas para garita</t>
  </si>
  <si>
    <t>Carlos Garay - mes -junio casa 4</t>
  </si>
  <si>
    <t>RECIBO DE JULIO 2025</t>
  </si>
  <si>
    <t>JULIO</t>
  </si>
  <si>
    <t>BANCA MOVIL TRANSFERENCIA DE YOMAIRA YAISET ASHAW SMALL cuota de mayo y Junio casa 293</t>
  </si>
  <si>
    <t>BANCA MOVIL TRANSFERENCIA DE GISELA GONZALEZ QUIROZ Mant y Seguridad Casa 88 Gisela Gonzal</t>
  </si>
  <si>
    <t>BANCA MOVIL TRANSFERENCIA DE ERIC ARIEL VILLANUEVA (O) AIMAR ELIESER VILLANUEVA ARCHIBALD MES DE JUNIO</t>
  </si>
  <si>
    <t>BANCA MOVIL TRANSFERENCIA DE YOLANDA FORBES FERNANDEZ MES DE JUNIO</t>
  </si>
  <si>
    <t>YAPPY BG DE SONIA ISABEL RODRIGUEZ de MURILLO POR Casa34 mayo y junio</t>
  </si>
  <si>
    <t>BANCA MOVIL TRANSFERENCIA DE GERARDO IVAN SOTOMAYOR MEDINA Casa 209 Sotomayor Medina MAYO Y JUNIO</t>
  </si>
  <si>
    <t>YAPPY BG DE EDIANI YENISEL MARTINEZ ARAUZ POR Mantenimiento casa 198 flia Arosemena JULIO</t>
  </si>
  <si>
    <t>BANCA MOVIL TRANSFERENCIA DE GREGORIA HEIDI BRYAN RAMOS junio casa 196</t>
  </si>
  <si>
    <t>YAPPY BG DE AMILKAR MORENO RIOS POR Mantenimiento Junio Casa 36</t>
  </si>
  <si>
    <t>YAPPY BG DE ANIUTKA YOHANI ISAAC SILVERA POR casa 273 mayo y junio</t>
  </si>
  <si>
    <t>BANCA MOVIL TRANSFERENCIA DE ODALIS DEL CARMEN JAEN DE MENESES casa 58 Familia meneses pag - Mayo, Junio y Julio</t>
  </si>
  <si>
    <t>YAPPY BG DE MARIA DE LOS ANGELES MONTENEGRO DE LEON POR pago familia montenegro casa 14  MES DE JUNIO</t>
  </si>
  <si>
    <t>BANCA MOVIL TRANSFERENCIA DE ADELSA AYARIS AGUILAR ALVARADO casa D9 oeste Adelsa Aguilar ABRIL</t>
  </si>
  <si>
    <t>YAPPY BG DE GENEVA KAYLYN CORBIN GREENAWAY (O) GEORGE CORBIN GARRICK (O) MAYO , JUNIO Y JULIO</t>
  </si>
  <si>
    <t>YAPPY BG DE EDGAR PAUL ORTEGA PIMENTEL POR Mant Casa 323 Flia Ortega JULIO, AGOSTO Y SEPTIEMBRE</t>
  </si>
  <si>
    <t>YAPPY BG DE SHERISKA YARILKA ESCOBAR SALADINO de HOOKER POR pago casa 12 familia Escobar ENERO A JUNIO</t>
  </si>
  <si>
    <t>YAPPY BG DE KAISHA TAMARA RIVAS JULIO MES DE MARZO</t>
  </si>
  <si>
    <t>YAPPY BG DE SIXTA MARIA CARDALES de RIOS -ABRIL Y MAYO</t>
  </si>
  <si>
    <t>YAPPY BG DE MELANY DEL CARMEN TAYLOR DELGADO POR Casa 107 3era oeste familia Taylor JUNIO</t>
  </si>
  <si>
    <t>YAPPY BG DE JOSE DAVID BONILLA ALVARADO POR Pago de Garita Casa D14 Bonilla Gonzalez JUNIO</t>
  </si>
  <si>
    <t>BANCA MOVIL TRANSFERENCIA DE CARLOS ANTONIO MORAN MC COY CASA 251 MES DE JUNIO</t>
  </si>
  <si>
    <t>YAPPY BG DE YAMILKA OSIRIS TUÑON de PARRIS CASA 278 JUNIO</t>
  </si>
  <si>
    <t>YAPPY BG DE SARALIZ LORENA HUSBAND DE VELASQUEZ POR casa 117 flia Velasquez3ra oeste MES DE JULIO</t>
  </si>
  <si>
    <t>YAPPY BG DE JULIO ENRIQUE MEJIA POR Mant Seg mes de julio flia Mejia Nino casa 291</t>
  </si>
  <si>
    <t>YAPPY BG DE GLADYS OSIRIS VILLANUEVA DE AGUILAR POR Pago Mes de Mayo</t>
  </si>
  <si>
    <t>YAPPY BG DE EDGARDO CHIARI FRANCO MES DE JULIO</t>
  </si>
  <si>
    <t>YAPPY BG DE YUMITZIE ANNELIS HARWOOD de CEDEÑO POR mes de junio casa 192 Flia Cedeno</t>
  </si>
  <si>
    <t>YAPPY BG DE GILDA TATIANA GAVIDIA de SMALL POR Pago Casa 3 Flia Small MES DE MAYO</t>
  </si>
  <si>
    <t>YAPPY BG DE ZAIS ANTONIO COSTARELOS HERRERA POR Costarelos Casa 230 Mayo y Junio 2025</t>
  </si>
  <si>
    <t>BANCA MOVIL TRANSFERENCIA A 0495996629370 SANTOS DIOMEDES ARAUZ MEDINA trabajos garita 4 p</t>
  </si>
  <si>
    <t>INTERES</t>
  </si>
  <si>
    <t>MES DE JULIO DE 2025</t>
  </si>
  <si>
    <t>SALDO AL 30 DE JUNIO DE 2025</t>
  </si>
  <si>
    <t>Efectivo - casa 306 Roberto Jenkins - mes de Junio</t>
  </si>
  <si>
    <t>YAPPY BG DE MIOZOTIS DEL CARMEN OLMOS LARA- MES DE JULIO</t>
  </si>
  <si>
    <t>BANCA MOVIL TRANSFERENCIA DE BARBARA ANN BENDIGO DE SANTAMARIA Agosto 2025 Flia Santamaria</t>
  </si>
  <si>
    <t>YAPPY BG DE JACQUELINE YOVANIA VILLAMIL TORRES- MES DE JUNIO</t>
  </si>
  <si>
    <t>BANCA MOVIL TRANSFERENCIA DE FERNANDO JOSE PENAS BLANCO (O) FERNANDO ANTONIO PENAS DOMING MES DE MAYO</t>
  </si>
  <si>
    <t>YAPPY BG DE NAYRA DEL CARMEN RAMOS RAMOS (O) JERONIMO VALENTIN HERNANDEZ POR pago de Segu- JULIO</t>
  </si>
  <si>
    <t>BANCA MOVIL TRANSFERENCIA DE CELIA ESTHER SALAZAR de PAULT casa 183 mes de abril y mayo</t>
  </si>
  <si>
    <t>BANCA MOVIL TRANSFERENCIA DE ORLANDO ENRIQUE ARGUELLES CUESTA Julio Agosto casa 313</t>
  </si>
  <si>
    <t>YAPPY BG DE YARITZA YAMILKA COOPER CHIFUNDO POR Casa 202 SChifundo YCooper mes de Junio 2</t>
  </si>
  <si>
    <t>YAPPY BG DE MARIET BROOKS SALAMANCA POR seguridad flia Brooks- MAYO Y JUNIO</t>
  </si>
  <si>
    <t>YAPPY BG DE NELSON AZARIAS MORENO MAGDALENO POR Casa 310 mes de junio</t>
  </si>
  <si>
    <t>DEPOSITO -RAUL MURDOCK - JUNIO</t>
  </si>
  <si>
    <t>YAPPY BG DE LINETH GISSEL SANTOS MELENDEZ POR abril mayo junio Familia Paz casa 7</t>
  </si>
  <si>
    <t>BANCA MOVIL TRANSFERENCIA DE ISABEL RIQUELME MARTINEZ casa 277 flia Riquelme Luque mensual JULIO</t>
  </si>
  <si>
    <t>BANCA MOVIL TRANSFERENCIA DE MIGUEL ROGELIO SANCHEZ PALACIO (O) GICELLE NATALIA HENRIQUEZ-JULIO Y AGOSTO</t>
  </si>
  <si>
    <t>ACH XPRESS - PAMELA PATRICIA PETERS BAILEY OR ALBERTO BELFORD MEL - MES DE JULIO AGOSTO Y SEPTIEMBRE</t>
  </si>
  <si>
    <t>YAPPY BG DE IDA CEMA JACKSON de VALENCIA - JUNIO</t>
  </si>
  <si>
    <t>BANCA MOVIL TRANSFERENCIA DE GYSELLE DEYANIRA GRANT WELCH Casa 265 JUNIO 2025</t>
  </si>
  <si>
    <t>DEPOSITO -FLIA VIVERO - MES DE JUNIO</t>
  </si>
  <si>
    <t>ACH XPRESS - DENNIS BARNES GRAHAM O  SHARON TANISHA B ARNES- JULIO- AGOSTO</t>
  </si>
  <si>
    <t>YAPPY BG DE ANTONIO ROMAN HALL JAEN- ABRIL - MAYO Y JUNIO</t>
  </si>
  <si>
    <t>YAPPY BG DE ANSELMO EMILIANO FORDE CHRISTOPHER POR Casa 5 familia Forde Julio</t>
  </si>
  <si>
    <t>BANCA MOVIL TRANSFERENCIA DE KHALILA MITZOIE ASHBY DE BERMUDEZ Julio y Agosto Casa 212 Fam</t>
  </si>
  <si>
    <t>ACH - GEORGIANA  GAVIRIA PACHECO- JUNIO Y JULIO</t>
  </si>
  <si>
    <t>BANCA MOVIL TRANSFERENCIA A 0427998627468 CHINA PANDA LIGHTS, S.A. lamparas garita</t>
  </si>
  <si>
    <t>BANCA MOVIL GLOBAL BANK 23332000633 Enrique Silvera</t>
  </si>
  <si>
    <t>YAPPY BG DE SHANI NG de CHIU POR Familia Chiu pago de junio 2025</t>
  </si>
  <si>
    <t>BANCA MOVIL TRANSFERENCIA A 0454000010658 JOSE ALBERTO MARCIAGA BRAVO pintar y reparar por</t>
  </si>
  <si>
    <t>BANCA MOVIL TRANSFERENCIA DE NIDIA SILGADO LEON Casa 164- JULIO</t>
  </si>
  <si>
    <t>YAPPY BG DE MANUEL DE JESUS MEDINA ORTEGA POR casa25 mensualidad julio y agosto</t>
  </si>
  <si>
    <t>BANCA MOVIL TRANSFERENCIA DE ADA ARGELIA CHONG CORREA - ABRIL Y MAYO</t>
  </si>
  <si>
    <t>YAPPY BG DE ANA MICHELLE PILE OSSA (O) ARELIS VANESSA OSSA DIAZ POR junio casa 106 AOssa</t>
  </si>
  <si>
    <t>YAPPY BG DE YULIXA DEL CARMEN ESPADA de SIERRA POR Casa 110 Flia Sierra Espada - MAYO</t>
  </si>
  <si>
    <t>YAPPY BG DE YOLANDA ENEIDA LOPER ALABARCA POR mantenimiento julio 25 casa 271</t>
  </si>
  <si>
    <t>YAPPY BG DE LUZMILA ELENA PORTER DE QUINTERO POR 050625 LUZMILA PORTER PRIMERA C47 - JUNIO</t>
  </si>
  <si>
    <t>BANCA MOVIL TRANSFERENCIA DE FERNANDO CHAVERRA PINEDA Fernando Chaverra casa 317- AGOSTO</t>
  </si>
  <si>
    <t>YAPPY BG DE STEPHANIE MICHELLE ESPINOSA GONZALEZ POR Casa 123 flia Espinosa mes de junio- JULIO Y AGOSTO</t>
  </si>
  <si>
    <t>YAPPY BG A RODERICK ANEL CHIRU VALDES POR Parques 6ta vereda Circunvalacion</t>
  </si>
  <si>
    <t>BANCA MOVIL TRANSFERENCIA A 0495996629370 SANTOS DIOMEDES ARAUZ MEDINA puerta peatonal</t>
  </si>
  <si>
    <t>YAPPY BG DE YANETH YAMILKA BADILLA PINEDA POR cuota julio casa 157</t>
  </si>
  <si>
    <t>YAPPY BG A MIGUEL ROGELIO SANCHEZ PALACIO POR Insumos corte hierba Alborada</t>
  </si>
  <si>
    <t>YAPPY BG DE DIANA MARIA SANCHEZ FLORES - FLIA VEGA - JUNIO</t>
  </si>
  <si>
    <t>YAPPY BG DE JAIME ALBERTO PEREZ MERO- JULIO 205</t>
  </si>
  <si>
    <t>YAPPY BG A MELVIN CARLTON FOSTER GALASTICA POR CORTE HIERBA PARQUES 3A Y 4TA</t>
  </si>
  <si>
    <t>YAPPY BG DE MAUREL MARIAM MIER de ESCOBAR- junio</t>
  </si>
  <si>
    <t>YAPPY - flia ibarguen- MES DE JUNIO</t>
  </si>
  <si>
    <t>YAPPY BG DE TAHIMY GUADALUPE IGLESIAS HURTADO POR Aura hurtado casa 9 junio julio</t>
  </si>
  <si>
    <t>YAPPY BG DE PORFIRIO JUSTAVINO CEDEÑO POR casa 289 mes de julio</t>
  </si>
  <si>
    <t>YAPPY BG DE GILBERTO GUADALUPE GARCIA GONZALEZ- febrero</t>
  </si>
  <si>
    <t>Efectivo-  casa 254 Ezequiel Molinar - Marzo, abril, Mayo y Junio</t>
  </si>
  <si>
    <t>Efectivo  casa 57 Piedad del Cid- mes de Julio</t>
  </si>
  <si>
    <t>Efectivo - casa 285 Delano Saunders - mes de julio y agosto</t>
  </si>
  <si>
    <t>BANCA MOVIL TRANSFERENCIA DE ALIZA EMERITA JIMENEZ - JULIO Y AGOSTO</t>
  </si>
  <si>
    <t>YAPPY BG DE ILKA MELISA MARK HOY- MES DE JULIO</t>
  </si>
  <si>
    <t>YAPPY BG DE NITZIA ITZEL AGUILAR GALVAN POR Familia Aguilar Casa 56 2da calle oeste - ABRIL</t>
  </si>
  <si>
    <t>ACH XPRESS - DEMETRIO CELSO PRESCOTT RODRIGUEZ- mes de junio</t>
  </si>
  <si>
    <t>YAPPY BG DE YURIBETH YAILYN LEE - julio y agosto</t>
  </si>
  <si>
    <t>YAPPY BG DE MARIBEL ARISPE de VEGA- cas 296- julio</t>
  </si>
  <si>
    <t>YAPPY BG DE VIELKA GISELA MORAN MC COY de LOPEZ POR Casa 65 familia Lopez pago de Junio julio y agosto</t>
  </si>
  <si>
    <t>BANCA MOVIL TRANSFERENCIA DE JOSSUA EMMIR WILLIAMS RIOS Flia Williams - mes de mayo</t>
  </si>
  <si>
    <t>YAPPY BG DE Jose Zurita. POR casa 51 mayo, junio, julio y agosto</t>
  </si>
  <si>
    <t>YAPPY BG DE ADDIS MASSIEL BETEGON ROSALES POR mes de junio casa 33 Betegon Rosales</t>
  </si>
  <si>
    <t>YAPPY BG DE ISAIAS FRANCISCO TATE BENJAMIN POR Casa 239 Tate mes de Junio</t>
  </si>
  <si>
    <t>YAPPY BG DE MANUEL ENRIQUE VILLARREAL GUILLEN MES DE JULIO</t>
  </si>
  <si>
    <t>YAPPY BG DE MADELEIN NOEMY TAYLOR DALEY POR casa 118 familia Taylor mes de Mayo y Junio</t>
  </si>
  <si>
    <t>YAPPY BG DE VIELKA LUZMILA CUSATTI ANAYA- agosto</t>
  </si>
  <si>
    <t>ACH XPRESS - JOSE LUIS GONZALEZ FLETCHER mes de Julio</t>
  </si>
  <si>
    <t>YAPPY BG DE NUDIA ESTHER MORALES de GUERRA casa 315 Flia Morales - Junio y Julio</t>
  </si>
  <si>
    <t>YAPPY BG DE MARTHA BIBIANA ACOSTA MARULANDA POR casa 105 familia Estrada mes junio y juli</t>
  </si>
  <si>
    <t>YAPPY BG DE GIRLY ALEXIA ROBINSON MATOS POR Mantenimiento casa 257 Flia Icaza mes de Julio</t>
  </si>
  <si>
    <t>BANCA MOVIL TRANSFERENCIA DE YAVIRITZEL DEL CARMEN PANAY mensualidad de julio casa 187 fam</t>
  </si>
  <si>
    <t>YAPPY BG DE ERNESTO GALVAN LEON (FANCYS CLUB) mes de Julio</t>
  </si>
  <si>
    <t>YAPPY BG DE MELANY DEL CARMEN TAYLOR DELGADO POR Casa 107 familia Taylor 3era oeste mes de julio</t>
  </si>
  <si>
    <t>BANCA MOVIL TRANSFERENCIA DE YISEL BONET ALTAMIRANDA DE YARD pago seg y mabt casa 156 mes de Julio</t>
  </si>
  <si>
    <t>ACH - YARABY ORQUIDIA JIMENEZ JONES DE ABRAHAM mes de Julio</t>
  </si>
  <si>
    <t>TRANSFERENCIA - DAYRA LUCILA CANALES casa 240 mes Julio y Agosto</t>
  </si>
  <si>
    <t>EFECTIVO - casa 111 FLIA HAMILTON - MES DE JUNIO Y JULIO</t>
  </si>
  <si>
    <t>YAPPY BG DE SHARYN TAVANE DELGADO ROWE POR Julio casa 199 Sharyn Delgado</t>
  </si>
  <si>
    <t>ACH - SERGIO JOSE DE CASTRO BUENDIA- mes de julio</t>
  </si>
  <si>
    <t>BANCA MOVIL TRANSFERENCIA DE ROMELIA ORISSA HALL JOHNSON juliio</t>
  </si>
  <si>
    <t>BANCA MOVIL TRANSFERENCIA DE TOYA DELMINA BINGHAM de BETEGON Pago de mant-julio</t>
  </si>
  <si>
    <t>YAPPY BG DE YESICA MARLENE CHIFUNDO DE PRESTAN POR pago del mantenimiento del mes de Julio</t>
  </si>
  <si>
    <t>BANCA MOVIL TRANSFERENCIA DE JANINA ANGELINNA BORELLY de MELO Pago de julio agosto sept ca</t>
  </si>
  <si>
    <t>DAYRA CANALES - COMPRA DE FOCOS PARA LAMPARAS</t>
  </si>
  <si>
    <t>BANCA MOVIL TRANSFERENCIA DE MIGUEL ANTONIO TAMAYO MARTINEZ Mes de Julio Casa D19 Flia Tam</t>
  </si>
  <si>
    <t>BANCA MOVIL TRANSFERENCIA DE YOLANDA FORBES FERNANDEZ- mes de julio</t>
  </si>
  <si>
    <t>YAPPY BG DE ARIEL CORPAS BETEGON- mes de julio</t>
  </si>
  <si>
    <t>BANCA MOVIL TRANSFERENCIA DE YENITZA NAYROBIS ASHAW SMALL cuota mes de julio casa 261</t>
  </si>
  <si>
    <t>YAPPY BG DE SUGEIRIS YANIRETH BARRETT JIMENEZ- mes de junio</t>
  </si>
  <si>
    <t>YAPPY BG DE YANIZA INDIRA ATENCIO DE DRECKETT-julio y agosto</t>
  </si>
  <si>
    <t>BANCA MOVIL TRANSFERENCIA DE GYSELLE DEYANIRA GRANT WELCH CASA 265 JULIO 2025</t>
  </si>
  <si>
    <t>BANCA EN LINEA TRANSFERENCIA DE DALIA ZORAIDA PETERS PAYNE Familia Peters casa 121 y 104 junio y julio</t>
  </si>
  <si>
    <t>121 y 104</t>
  </si>
  <si>
    <t>BANCA MOVIL TRANSFERENCIA A 0495996629370 SANTOS DIOMEDES ARAUZ MEDINA cancela trabajos re</t>
  </si>
  <si>
    <t>DONACION</t>
  </si>
  <si>
    <t>ACH XPRESS - PAMELA PATRICIA PETERS BAILEY OR ALBERTO BELFORD MEL</t>
  </si>
  <si>
    <t>YAPPY BG DE JULIO ENRIQUE MEJIA POR Flia Mejia Nino 291Manty seg agosto</t>
  </si>
  <si>
    <t>BANCA MOVIL TRANSFERENCIA DE YOLANDA MAGALI CAMPOS GONZALEZ pago seguridad julio 2025</t>
  </si>
  <si>
    <t>YAPPY BG DE ILUMINADA BONILLA VIDAL (EL PARKIN.)- junio a noviembre</t>
  </si>
  <si>
    <t>BANCA MOVIL TRANSFERENCIA DE DAIZA BRU TORRES mes de julio y agosto</t>
  </si>
  <si>
    <t>BANCA MOVIL TRANSFERENCIA DE NATIVIDAD VALENCIA de JIMENEZ Casa 26 Flia Jimenez mes de Jul</t>
  </si>
  <si>
    <t>PAGO YAPPY BG A ptyteccomputershop</t>
  </si>
  <si>
    <t>YAPPY BG DE JOANNA VANESSA EVERSLEY DE VALDES POR casa 71 mayojunio</t>
  </si>
  <si>
    <t>BANCA MOVIL TRANSFERENCIA A 0454000010658 JOSE ALBERTO MARCIAGA BRAVO pintar verjas</t>
  </si>
  <si>
    <t>YAPPY BG DE SUNILA GITA PATEL SALDAÑA POR Josefina de Patel casa 29 mantenimiento junio y julio</t>
  </si>
  <si>
    <t>BANCA MOVIL TRANSFERENCIA DE LUIS ENRIQUE AMADOR MARTINEZ pago mensual mes julio</t>
  </si>
  <si>
    <t>YAPPY BG DE SHANI NG de CHIU POR Familia Chiu Casa 292 - julio</t>
  </si>
  <si>
    <t>BANCA MOVIL TRANSFERENCIA DE JOSE MANUEL TUÑON RAMOS Pago de Julio Casa 137 Familia Tunon</t>
  </si>
  <si>
    <t>YAPPY BG DE JAIRO ABDIEL BUITRAGO VASQUEZ POR Junio y julio casa 100</t>
  </si>
  <si>
    <t>BANCA MOVIL TRANSFERENCIA DE GLADYS JASMINA MC KENZIE DE ANDERSON alborada casa 231 -mes de marzo</t>
  </si>
  <si>
    <t>YAPPY BG DE JAZMINA ITZEL VEGA de SMITH POR mant y seguridad Julio y Agosto 2025 Casa 328</t>
  </si>
  <si>
    <t>EFECTIVO - FLIA MENDOZA - MANT. JULIO Y AGOSTO</t>
  </si>
  <si>
    <t>YAPPY BG DE JENIFER ODALILIA MORENO DE WELLER POR Mantenimiento casa 146 calle 4 este - MARZO</t>
  </si>
  <si>
    <t>MARIA AVILA - EFECTIVO</t>
  </si>
  <si>
    <t>BANCA MOVIL TRANSFERENCIA A 0472999737120 XIOMARA LIZBETH ALGANDONA PUYOL rifa alborada</t>
  </si>
  <si>
    <t xml:space="preserve">HILDA AMORES GUZMAN - ENERO A ABRIL </t>
  </si>
  <si>
    <t>D-22</t>
  </si>
  <si>
    <t>BANCA MOVIL TRANSFERENCIA DE BARBARA ANN BENDIGO DE SANTAMARIA Seg Sep 2025 casa44 Flia Sa</t>
  </si>
  <si>
    <t>BANCA MOVIL TRANSFERENCIA A 0411975986275 CHANDA LATOYA HERNANDEZ VALENCIA corona sepelio</t>
  </si>
  <si>
    <t>BANCA MOVIL TRANSFERENCIA DE JOSE ALEJANDRO BARROWS ROBINSON Casa 154 mes de junio</t>
  </si>
  <si>
    <t>BANCA EN LINEA TRANSFERENCIA A  IDAAN AGUA A</t>
  </si>
  <si>
    <t>YAPPY BG DE OSVALDO HERRERA CARRIAZO POR Casa 53 Flia Herrera Bamby mes Julio</t>
  </si>
  <si>
    <t>ACH - SYAHMAR MILENN ORTIZ CASTILLO- mes de julio, agosto y septiembre</t>
  </si>
  <si>
    <t>YAPPY BG DE DEYKA IRINA HERNANDEZ WILSON - enero a julio</t>
  </si>
  <si>
    <t>BANCA MOVIL TRANSFERENCIA DE ISABEL RIQUELME MARTINEZ casa 277 flia Riquelme Luque mensual -agosto</t>
  </si>
  <si>
    <t>ACH XPRESS - EMILIO STERLING LOVET WILSON - junio</t>
  </si>
  <si>
    <t>BANCA EN LINEA BAC INTERNATIONAL BANK 104349105 DISTRIBUIDORA GSQ PANAMA</t>
  </si>
  <si>
    <t>BANCA EN LINEA TRANSFERENCIA A 0454000010658 JOSE ALBERTO MARCIAGA BRAVO BANCA EN LINEA TR</t>
  </si>
  <si>
    <t>ACH XPRESS - DENNIS BARNES GRAHAM O  SHARON TANISHA B ARNES -- flia Roberts - junio y julio</t>
  </si>
  <si>
    <t>BANCA MOVIL TRANSFERENCIA DE ERIC ARIEL VILLANUEVA (O) AIMAR ELIESER VILLANUEVA ARCHIBALD mes de julio</t>
  </si>
  <si>
    <t>YAPPY BG DE ELOISA MALENY JAEN GUTIERREZ- mes de junio</t>
  </si>
  <si>
    <t>BANCA MOVIL TRANSFERENCIA DE FERNANDO CHAVERRA PINEDA Fernando Chaverra casa 317- septiembre</t>
  </si>
  <si>
    <t>YAPPY BG DE SUMAYKIRA YANILET GRENALD FERREIRA POR Pago de familiaGrenald casa 136 mes de Julio</t>
  </si>
  <si>
    <t>FLIA WILFREDO PUCHERO - MES DE MAYO</t>
  </si>
  <si>
    <t>FLIA CEBALLOS - MAYO</t>
  </si>
  <si>
    <t>YAPPY - CARLOS GARAY - JULIO</t>
  </si>
  <si>
    <t>YAPPY BG DE SHANI NG de CHIU POR Agosto Flia Chiu casa 292</t>
  </si>
  <si>
    <t>YAPPY BG DE SARALIZ LORENA HUSBAND DE VELASQUEZ POR casa 117 Familia Velasquez mes de agosto</t>
  </si>
  <si>
    <t>YAPPY BG DE MIOZOTIS DEL CARMEN OLMOS LARA - mes de agosto</t>
  </si>
  <si>
    <t>YAPPY BG DE LEMENTE JAEN BROWN - Maria Jaen - mes mayo y junio</t>
  </si>
  <si>
    <t>BANCA EN LINEA TRANSFERENCIA A 0411981361721 ELVIS JESUS GARIBELLO MENDOZA materiales para</t>
  </si>
  <si>
    <t>YAPPY BG DE EDIANI YENISEL MARTINEZ ARAUZ POR Seguridad agosto casa 198 flia Arosemena</t>
  </si>
  <si>
    <t>YAPPY BG DE JAIME ALBERTO PEREZ MERO - mes de agosto</t>
  </si>
  <si>
    <t>YAPPY BG DE MELANY DEL CARMEN TAYLOR DELGADO POR Casa 107 familia Taylor 3era oeste mes de agosto</t>
  </si>
  <si>
    <t>YAPPY BG DE NAYRA DEL CARMEN RAMOS RAMOS (O) JERONIMO VALENTIN HERNANDEZ POR pago de agosto</t>
  </si>
  <si>
    <t>BANCA MOVIL TRANSFERENCIA DE YOMAIRA YAISET ASHAW SMALL cuota de Julio casa 293</t>
  </si>
  <si>
    <t>YAPPY BG DE MARTIN LUIS MENESES TESIS POR Pago de agostoFliaMeneses casa 58</t>
  </si>
  <si>
    <t>FLIA MURDOCK -EFECTIVO - MES DE JULIO</t>
  </si>
  <si>
    <t>YAPPY BG DE SIXTA MARIA CARDALES de RIOS MES DE JUNIO  Y JULIO</t>
  </si>
  <si>
    <t>YAPPY BG DE DIANA MARIA SANCHEZ FLORES MES DE JULIO</t>
  </si>
  <si>
    <t>BANCA MOVIL TRANSFERENCIA DE GREGORIA HEIDI BRYAN RAMOS julio casa 196</t>
  </si>
  <si>
    <t>YAPPY BG DE NATIVIDAD SANCHEZ DE FORBES POR familia Forbes casa 175 mes de Julio</t>
  </si>
  <si>
    <t>YAPPY BG DE EDGARDO CHIARI FRANCO - AGOSTO</t>
  </si>
  <si>
    <t>BANCA MOVIL TRANSFERENCIA DE CARLOS ANTONIO MORAN MC COY Mantenimiento y seguridad casa 251- julio</t>
  </si>
  <si>
    <t>YAPPY BG DE VIELKA LUZMILA CUSATTI ANAYA- SEPTIEMBRE</t>
  </si>
  <si>
    <t>YAPPY BG DE NELSON AZARIAS MORENO MAGDALENO POR Flia Moreno casa 310 mes de Julio</t>
  </si>
  <si>
    <t>BANCA MOVIL TRANSFERENCIA DE TWIRA TASHAWNNA ALLEYNE CLARK Casa 316 Ignacio Dreckett JUL a</t>
  </si>
  <si>
    <t>MES DE AGOSTO DE 2025</t>
  </si>
  <si>
    <t>SALDO AL 31 DE JULIO DE 2025</t>
  </si>
  <si>
    <t>YAPPY BG DE YARITZA YAMILKA COOPER CHIFUNDO POR Mes de Julio 2025 Casa 202 SChifundo YCoo</t>
  </si>
  <si>
    <t>YAPPY BG DE QUERUBI LIZET NEREIDA de HILTON POR Pago mes de JuNIO Y JULIO</t>
  </si>
  <si>
    <t>BANCA MOVIL TRANSFERENCIA DE FERNANDO JOSE PENAS BLANCO (O) FERNANDO ANTONIO PENAS DOMING - JUNIO</t>
  </si>
  <si>
    <t>BANCA MOVIL TRANSFERENCIA DE FERNANDO CHAVERRA PINEDA Fernando Chaverra casa 317 OCTUBRE</t>
  </si>
  <si>
    <t>DEPOSITO - FLIA SMALL- MAYO Y JUNIO</t>
  </si>
  <si>
    <t>YAPPY BG DE ANA MICHELLE PILE OSSA (O) ARELIS VANESSA OSSA DIAZ POR casa 106-Arelis Ossa- MES DE JULIO</t>
  </si>
  <si>
    <t>EFECTIVO - PIEDAD DEL CID - MANT. -AGOSTO</t>
  </si>
  <si>
    <t>EFECTIVO - ALBERTO BENETT - MANT- MAYO, JUNIO Y JULIO</t>
  </si>
  <si>
    <t>EFECTIVO - OFELIA MITCHELL- MANT- JUNIO, JULIO Y AGOSTO</t>
  </si>
  <si>
    <t xml:space="preserve">EFECTIVO - PABLO MEJIA - MENS- JULIO A DICIEMBRE </t>
  </si>
  <si>
    <t xml:space="preserve">EFECTIVO - FLIA GUERRA - SALAZAR - MENS-ENERO A JULIO </t>
  </si>
  <si>
    <t>EFECTIVO - FLIA NORSE - MENS- MAYO, JUNIO Y JULIO</t>
  </si>
  <si>
    <t>YAPPY - CARLOS GARAY -  MANT- AGOSTO</t>
  </si>
  <si>
    <t>YAPPY - Hector Ibarguen- MANT- JULIO</t>
  </si>
  <si>
    <t>BANCA MOVIL TRANSFERENCIA DE LILIAN JAZMIN TUÑON DE TOULIER Junio Julio 332</t>
  </si>
  <si>
    <t>YAPPY BG DE YUMITZIE ANNELIS HARWOOD de CEDEÑO POR mes de julio Flia Cedeno casa 192</t>
  </si>
  <si>
    <t>BANCA MOVIL TRANSFERENCIA DE MARCELA PAVIA de LAJON -julio, agosto y septiembre</t>
  </si>
  <si>
    <t>D-6</t>
  </si>
  <si>
    <t>BANCA MOVIL TRANSFERENCIA A 0403014310197 DAGOBERTO DAVID PARIS ARIAS REGISTRO PUBLICO ALB</t>
  </si>
  <si>
    <t>BANCA MOVIL TRANSFERENCIA DE ROSEMENE SERVILIUS MEDIEU- MES DE FEBRERO,MARZO Y ABRIL</t>
  </si>
  <si>
    <t>YAPPY BG DE WYLMA ISUALY MATURANA DE ESCOBAR- junio</t>
  </si>
  <si>
    <t>YAPPY BG DE LUCAS ANTONIO CORTES SURGEON POR Pago julio agosto casa 134</t>
  </si>
  <si>
    <t>YAPPY BG DE ANSELMO EMILIANO FORDE CHRISTOPHER mes de agosto</t>
  </si>
  <si>
    <t>BANCA MOVIL TRANSFERENCIA DE ADA ARGELIA CHONG CORREA junio y julio</t>
  </si>
  <si>
    <t>YAPPY BG DE PORFIRIO JUSTAVINO CEDEÑO POR mes de agosto 289</t>
  </si>
  <si>
    <t>BANCA MOVIL TRANSFERENCIA DE DALIS YADIRA BANDINI AGUSTINE Pago seguridad Flia Bandini - SEPTIEMBRE Y OCTUBRE</t>
  </si>
  <si>
    <t>YAPPY BG DE YULIXA DEL CARMEN ESPADA de SIERRA POR Casa 110 - JUNIO</t>
  </si>
  <si>
    <t>BANCA MOVIL TRANSFERENCIA DE LUIS ENRIQUE AMADOR MARTINEZ pago del mes de agosto</t>
  </si>
  <si>
    <t>BANCA EN LINEA TRANSFERENCIA DE DALIA ZORAIDA PETERS PAYNE Familia Peters casa 121 y 104 - mes de agosto</t>
  </si>
  <si>
    <t>YAPPY BG DE NIDIA ROSA BOHORQUEZ de MARTINEZ POR pago 2 meses julio y agosto familia mart</t>
  </si>
  <si>
    <t>YAPPY BG DE JACQUELINE YOVANIA VILLAMIL TORRES- MES DE JULIO</t>
  </si>
  <si>
    <t>YAPPY BG DE JAIME DAVID ANDERSON SINCLAIR - mes de julio</t>
  </si>
  <si>
    <t>YAPPY BG DE JOSE DAVID BONILLA ALVARADO POR Garita Julio 2025 D14 Familia Bonilla</t>
  </si>
  <si>
    <t>D14</t>
  </si>
  <si>
    <t>BANCA MOVIL TRANSFERENCIA A 0472996299559 PEDRO ANTONIO GLASGOW BARRETT corte de hierba de</t>
  </si>
  <si>
    <t>YAPPY BG A RODERICK ANEL CHIRU VALDES POR CORTE PARQUES SEXTA Y VEREDA CIRCUNVALACION</t>
  </si>
  <si>
    <t>YAPPY BG DE SHERISKA YARILKA ESCOBAR SALADINO de HOOKER POR casa 12 familia Escobar -MES DE JULIO</t>
  </si>
  <si>
    <t>YAPPY BG DE YOLANDA ENEIDA LOPER ALABARCA POR mantenimiento agosto 2025 casa 271</t>
  </si>
  <si>
    <t>YAPPY BG DE BETZAIDA ITZEL CABEZA DE FORBES POR pago seguridad casa 204 familia Forbes juLIO Y AGOSTO</t>
  </si>
  <si>
    <t>YAPPY BG A MELVIN CARLTON FOSTER GALASTICA POR Corte hierba 3a y 4ta parques</t>
  </si>
  <si>
    <t>BANCA MOVIL TRANSFERENCIA DE NIDIA SILGADO LEON Casa 164 - AGOSTO</t>
  </si>
  <si>
    <t>DEPOSITO CASA 145 FLIA VIVERO- MES DE JULIO</t>
  </si>
  <si>
    <t>DEPOSITO - FLIA PARRIS- JULIO</t>
  </si>
  <si>
    <t>YAPPY BG DE YELENA DELIBETH ALVEAR ARCIA POR junio y julio casa 174 familia Fitzroy</t>
  </si>
  <si>
    <t>YAPPY BG DE EMELINA IVETT CATUY ALARCON- MES DE JUNIO</t>
  </si>
  <si>
    <t>BANCA MOVIL TRANSFERENCIA DE JOSSUA EMMIR WILLIAMS RIOS Mantenimiento y Seguridad - junio</t>
  </si>
  <si>
    <t>YAPPY BG DE MIRNA CLOTILDE REED de LEE - MARZO</t>
  </si>
  <si>
    <t>YAPPY BG DE LUZMILA ELENA PORTER DE QUINTERO POR Familia QUINTERO C47 JULIO25</t>
  </si>
  <si>
    <t>YAPPY BG DE MARIA DE LOS ANGELES MONTENEGRO DE LEON - JULIO</t>
  </si>
  <si>
    <t>ACH XPRESS - DEMETRIO CELSO PRESCOTT RODRIGUEZ -MES JULIO</t>
  </si>
  <si>
    <t>YAPPY BG DE JUAN RICARDO FLORES CARDALES POR julio agosto septiembre</t>
  </si>
  <si>
    <t>YAPPY BG A ELVIS JESUS GARIBELLO MENDOZA POR DIFERENCIA NVR</t>
  </si>
  <si>
    <t>YAPPY BG A HERNAN DARIO ROJAS LOPEZ POR corte hierba tramo 6ta oeste</t>
  </si>
  <si>
    <t>YAPPY BG DE DILAN ANDRES SANCHEZ BELTRAN POR Casa 28 Mantmarzoabrilmayo y junio 2025</t>
  </si>
  <si>
    <t>BANCA MOVIL TRANSFERENCIA DE ALDO ANTONIO BOVELL FINDLEY Junio julio y agosto casa 229</t>
  </si>
  <si>
    <t>YAPPY BG DE KAISHA TAMARA RIVAS JULIO- MES DE ABRIL</t>
  </si>
  <si>
    <t>YAPPY BG DE AMILKAR MORENO RIOS POR Mantenimiento Casa 36 Julio</t>
  </si>
  <si>
    <t>YAPPY BG DE YOHANA LISBETH MOLINAR DE GONDOLA - JUNIO</t>
  </si>
  <si>
    <t>YAPPY BG DE YANETH YAMILKA BADILLA PINEDA POR cuota casa 157 - AGOSTO</t>
  </si>
  <si>
    <t>BANCA MOVIL TRANSFERENCIA DE JOSE MANUEL TUÑON RAMOS Pago de Agosto Casa 137 Familia Tunon</t>
  </si>
  <si>
    <t>YAPPY BG DE MAUREL MARIAM MIER de ESCOBAR- mes de julio</t>
  </si>
  <si>
    <t>BANCA EN LINEA TRANSFERENCIA A 0411991858937 MANUEL ANTONIO CAMPOS RODRIGUEZ confeccion de letreros</t>
  </si>
  <si>
    <t>BANCA EN LINEA TRANSFERENCIA A IMPRENTA COLON - CONFECCION DE RECIBOS</t>
  </si>
  <si>
    <t>BANCA MOVIL TRANSFERENCIA DE YAZMIN DAMARIS SOTO PIMENTEL Pago casa 162 Yazmin Soto- mes de mayo, junio y julio</t>
  </si>
  <si>
    <t>BANCA EN LINEA TRANSFERENCIA A 0304011165587 CORPORACION SOLUCIONES GLOBALES 2020, S.A. (@</t>
  </si>
  <si>
    <t>BANCA MOVIL TRANSFERENCIA DE ALIZA EMERITA JIMENEZ - mes de agosto</t>
  </si>
  <si>
    <t>BANCA MOVIL TRANSFERENCIA DE LISSETH HERMINIA DE LA ESPADA de DE NICOLO casa 194 - mes de junio y julio</t>
  </si>
  <si>
    <t>YAPPY BG DE ALAIN AMINT ARAUZ POWELL POR Casa1 Julio</t>
  </si>
  <si>
    <t>BANCA MOVIL TRANSFERENCIA DE JOSSUA EMMIR WILLIAMS RIOS Mantenimiento y Seguridad -mes de julio</t>
  </si>
  <si>
    <t>ACH- EXPRESS -FLIA HAMILTON - MES - AGOSTO Y SEPTIEMBRE</t>
  </si>
  <si>
    <t>BANCA EN LINEA TRANSFERENCIA A 0411981361721 ELVIS JESUS GARIBELLO MENDOZA BANCA EN LINEA</t>
  </si>
  <si>
    <t>BANCA MOVIL TRANSFERENCIA DE MARIA DEL CARMEN LOPEZ CANDELARIA junio a septiembre casa 8</t>
  </si>
  <si>
    <t>YAPPY BG DE IDA CEMA JACKSON de VALENCIA- MES DE JULIO</t>
  </si>
  <si>
    <t>YAPPY BG DE CIARA LUZ JIMENEZ CONCEPCION - mes de agosto y septiembre</t>
  </si>
  <si>
    <t>BANCA MOVIL TRANSFERENCIA DE RAQUEL MAGALI RACERO de LAWRENCE mes de junio y julio casa 120</t>
  </si>
  <si>
    <t>BANCA MOVIL TRANSFERENCIA DE DIEGO QUINTERO PITALUA Pago mes de enero a junio</t>
  </si>
  <si>
    <t>D-7</t>
  </si>
  <si>
    <t>BANCA MOVIL TRANSFERENCIA DE JOSE ALEJANDRO BARROWS ROBINSON casa 154 -mes de julio</t>
  </si>
  <si>
    <t>YAPPY BG DE GIRLY ALEXIA ROBINSON MATOS POR Mensualidad casa 257 Flia Icaza - mes de agosto</t>
  </si>
  <si>
    <t>RIFA</t>
  </si>
  <si>
    <r>
      <rPr>
        <sz val="10"/>
        <color rgb="FF000000"/>
        <rFont val="SansSerif"/>
      </rPr>
      <t xml:space="preserve">YAPPY BG DE ILKA MELISA MARK HOY - </t>
    </r>
    <r>
      <rPr>
        <sz val="10"/>
        <color rgb="FFFF0000"/>
        <rFont val="SansSerif"/>
      </rPr>
      <t>RIFA -31/08/25</t>
    </r>
  </si>
  <si>
    <t>YAPPY BG DE TAHIMY GUADALUPE IGLESIAS HURTADO- mes de agosto</t>
  </si>
  <si>
    <t>BANCA EN LINEA TRANSFERENCIA DE YAMILETH ALEIDA SANCHEZ DE ESPINOSA Mant y Seg ALBORADA Mes de mayo y junio</t>
  </si>
  <si>
    <t>YAPPY BG DE ADDIS MASSIEL BETEGON ROSALES POR Casa 33 julio y agosto Flia Betegon Rosales</t>
  </si>
  <si>
    <t>ACH - YARABY ORQUIDIA JIMENEZ JONES DE ABRAHAM - agosto</t>
  </si>
  <si>
    <t>YAPPY BG DE NIDIA EDITH RODRIGUEZ ORTIZ POR casa 267 fila Rodriguez- mes de mayo</t>
  </si>
  <si>
    <t>BANCA MOVIL TRANSFERENCIA DE ERIC ARIEL VILLANUEVA  - mes de agosto</t>
  </si>
  <si>
    <t>Dayra canales - Pintura para dentro de la Garita</t>
  </si>
  <si>
    <t>DEPOSITO - FLIA SMALL -  JULIO Y AGOSTO</t>
  </si>
  <si>
    <t>YAPPY BG DE MARTHA BIBIANA ACOSTA MARULANDA POR casa 105 agosto</t>
  </si>
  <si>
    <t>BANCA MOVIL TRANSFERENCIA DE MARLENE BOYCE DAWKINS Casa 181 Mayo y Junio</t>
  </si>
  <si>
    <t>BANCA MOVIL TRANSFERENCIA DE YOLANDA FORBES FERNANDEZ- AGOSTO</t>
  </si>
  <si>
    <t>BANCA MOVIL TRANSFERENCIA DE DAYRA ISABEL FLORES DE MORENO Casa D1 agosto y sept</t>
  </si>
  <si>
    <t>YAPPY BG DE SHARYN TAVANE DELGADO ROWE POR Agosto casa 199 Sharyn Delgado</t>
  </si>
  <si>
    <t>YAPPY BG DE YESICA MARLENE CHIFUNDO DE PRESTAN POR mantenimiento de agosto Flia Prestan c</t>
  </si>
  <si>
    <t>YAPPY BG DE LIGIA ELENA ADLES JIMENEZ- MES DE JULIO, AGOSTO Y SEPTIEMBRE</t>
  </si>
  <si>
    <t>ACH XPRESS - JOSE LUIS GONZALEZ FLETCHER - MES DE AGOSTO</t>
  </si>
  <si>
    <t>ACH - SERGIO JOSE DE CASTRO BUENDIA - MES DE AGOSTO</t>
  </si>
  <si>
    <t>YAPPY BG DE NAYRA DEL CARMEN RAMOS RAMOS (O) JERONIMO VALENTIN HERNANDEZ POR Pago de gari- SEPTIEMBRE</t>
  </si>
  <si>
    <t>YAPPY BG DE VANESSA VICTORIA PARNTHER LUZCANDO POR MantSept y Oct casa 80 calle 2da este</t>
  </si>
  <si>
    <t>BANCA EN LINEA TRANSFERENCIA DE LINDA YAJAIRA LAJON ANDERSON Pago seguridad casa 219 SEPTIEMBRE Y OCTUBRE</t>
  </si>
  <si>
    <t>BANCA MOVIL TRANSFERENCIA DE YAVIRITZEL DEL CARMEN PANAY mensualidad de agosto casa 187 fLIA PANAY</t>
  </si>
  <si>
    <t>YAPPY BG DE MARIBEL ARISPE de VEGA POR Seguridad de agosto 2025 casa 296 flia Vega Arisp</t>
  </si>
  <si>
    <t>BANCA EN LINEA TRANSFERENCIA DE HUMBERTO LUIS GUEVARA SERRACIN seguridad meses de julio agOSTO Y SEPTIEMBRE</t>
  </si>
  <si>
    <t>BANCA MOVIL TRANSFERENCIA DE ADA ARGELIA CHONG CORREA pago mes de agosto y septiembre</t>
  </si>
  <si>
    <t>BANCA MOVIL TRANSFERENCIA DE YOLANDA MAGALI CAMPOS GONZALEZ agosto 2025</t>
  </si>
  <si>
    <t>YAPPY BG DE MELANY DEL CARMEN TAYLOR DELGADO POR Casa 107 familia Taylor 3era oeste mes SEPTIEMBRE</t>
  </si>
  <si>
    <t>BANCA MOVIL TRANSFERENCIA DE MERCEDES CONCEPCION LAN de ACIEGO mantenimiento casa 252 Flia ACIEGO - ENERO A AGOSTO</t>
  </si>
  <si>
    <t>YAPPY BG DE JAIRO ABDIEL BUITRAGO VASQUEZ POR Casa 100- AGOSTO</t>
  </si>
  <si>
    <t>YAPPY BG DE GENEVA KAYLYN CORBIN GREENAWAY (O) GEORGE CORBIN GARRICK (O) POR Pago de AgoSTO Y SEPTIEMBRE</t>
  </si>
  <si>
    <t>YAPPY BG DE GUILLERMO CHALHOUB RODRIGUEZ POR Julio y Agosto 2025 Casa 250 Alborada</t>
  </si>
  <si>
    <t>BANCA MOVIL TRANSFERENCIA DE YISEL BONET ALTAMIRANDA DE YARD Mant y seg casa 156 flia Yard - AGOSTO</t>
  </si>
  <si>
    <t>BANCA MOVIL TRANSFERENCIA DE TOYA DELMINA BINGHAM de BETEGON Pago de mantenimiento AGOSTO</t>
  </si>
  <si>
    <t>BANCA MOVIL TRANSFERENCIA DE ROMELIA ORISSA HALL JOHNSON Agosto</t>
  </si>
  <si>
    <t>BANCA MOVIL BAC INTERNATIONAL BANK 104349105 DISTRIBUIDORA GSQ PANAMA</t>
  </si>
  <si>
    <t>BANCA MOVIL TRANSFERENCIA A 0454000010658 JOSE ALBERTO MARCIAGA BRAVO pago de trabajos en</t>
  </si>
  <si>
    <t>YAPPY BG DE ANTONIO ALCEDO AGUIRRE POR Alcedo casa 217 octubre noviembre diciembre</t>
  </si>
  <si>
    <t>YAPPY BG DE ARIEL CORPAS BETEGON- AGOSTO, SEPTIEMBRE Y OCTUBRE</t>
  </si>
  <si>
    <t>BANCA MOVIL TRANSFERENCIA DE YENITZA NAYROBIS ASHAW SMALL cuota mes de agosto casa 261</t>
  </si>
  <si>
    <t>BANCA MOVIL TRANSFERENCIA DE KRISTIANY QUERUBE OGLIVIE SANCLEMENTE- MES DE MAYO</t>
  </si>
  <si>
    <t>YAPPY BG DE ANIUTKA YOHANI ISAAC SILVERA POR casa 273- mes de julio</t>
  </si>
  <si>
    <t>TARJETAS</t>
  </si>
  <si>
    <t>YAPPY BG DE PORFIRIO JUSTAVINO CEDEÑO POR 2 targetas para casa 289</t>
  </si>
  <si>
    <t>BANCA EN LINEA TRANSFERENCIA DE HUMBERTO LUIS GUEVARA SERRACIN 2 tarjetas de ingreso a la casa 23</t>
  </si>
  <si>
    <t>BANCA MOVIL TRANSFERENCIA DE FERNANDO DE CASTRO BUENDIA- AGOSTO</t>
  </si>
  <si>
    <t>YAPPY BG DE LUZMILA ELENA PORTER DE QUINTERO POR TARJETA ENTRADA PORTON Casa 47 PrimOes F</t>
  </si>
  <si>
    <t>BANCA MOVIL TRANSFERENCIA DE ROLANDO BERNAL PACHECO BENNETT seguridad C160 junio julio</t>
  </si>
  <si>
    <t>YAPPY BG DE ERNESTO GALVAN LEON -MES DE AGOSTO</t>
  </si>
  <si>
    <t>YAPPY BG DE NILKA LORENA DEL CASTILLO ZELAYA POR casa 135- mes de abril</t>
  </si>
  <si>
    <t>DEPOSITO -FLIA VIVERO - MES DE AGOSTO</t>
  </si>
  <si>
    <t>YAPPY - Familia Díaz casa 326- JULIO</t>
  </si>
  <si>
    <t>deposito - FLIA CORTES - DE JULIO A DICIEMBRE</t>
  </si>
  <si>
    <t>Flia Vanegas - efectivo - mes agosto y septiembre</t>
  </si>
  <si>
    <t>EFECTIVO -FABIOLA DE ALVEY - MES DE JULIO Y AGOSTO</t>
  </si>
  <si>
    <t>EFECTIVO - FLIA JENKINS - MES DE JULIO Y AGOSTO</t>
  </si>
  <si>
    <t xml:space="preserve">EFECTIVO - MARIBETH LAGUNA - SEPTIEMBRE A DICIEMBRE </t>
  </si>
  <si>
    <t>LIBRETA DE RIFA - DAYRA CANALES</t>
  </si>
  <si>
    <t>BANCA MOVIL TRANSFERENCIA DE JANINA ANGELINNA BORELLY de MELO Pago de la tarjeta Casa 279</t>
  </si>
  <si>
    <t>BANCA MOVIL TRANSFERENCIA DE CARLOS ANTONIO MORAN MC COY Mantenimiento y seguridad casa 251 - AGOSTO</t>
  </si>
  <si>
    <t>BANCA MOVIL TRANSFERENCIA DE DALIS YADIRA BANDINI AGUSTINE Pago seguridad Flia Bandini Cha - NOVIEMBRE - DICIEMBRE</t>
  </si>
  <si>
    <t>BANCA MOVIL TRANSFERENCIA DE ROSEMENE SERVILIUS MEDIEU -MAYO Y JUNIO</t>
  </si>
  <si>
    <t>BANCA MOVIL TRANSFERENCIA DE GREGORIA HEIDI BRYAN RAMOS Agosto casa 196 Chavez Bryan</t>
  </si>
  <si>
    <t>YAPPY BG DE NEILA ELIDA JESSE DE SCOTT - mayo y junio</t>
  </si>
  <si>
    <t>YAPPY BG DE SUMAYKIRA YANILET GRENALD FERREIRA POR Pago de familia Grenaldcasa136 mes de agosto</t>
  </si>
  <si>
    <t>BANCA MOVIL TRANSFERENCIA DE FERNANDO CHAVERRA PINEDA Fernando Chaverra casa 317 -  NOVIEMBRE</t>
  </si>
  <si>
    <t>ACH - EDWIN IDEL CEDEÑO CARDENAS - , JULIO - AGOSTO Y SEPTIEMBRE</t>
  </si>
  <si>
    <t>BANCA MOVIL TRANSFERENCIA DE BARBARA ANN BENDIGO DE SANTAMARIA Mes Oct 2025 Flia Santamaria -</t>
  </si>
  <si>
    <t>YAPPY BG DE JULIO ENRIQUE MEJIA POR Pago de mant y seg de Sept y Oct casa 291fliaMejia Ni</t>
  </si>
  <si>
    <t>ACH - MARIO ENRIQUE GONDOLA TESIS - mes de ENERO, JULIO Y AGOSTO</t>
  </si>
  <si>
    <t>BANCA MOVIL TRANSFERENCIA DE BENITO PACHECO DAVIS BPACHECO casa D 3 JUL A DIC 2025</t>
  </si>
  <si>
    <t>D-3</t>
  </si>
  <si>
    <t>YAPPY BG DE JULISSA HAYDEE BEJARANO GOMEZ POR Julio Bejarano casa 218 mayo junio y julio</t>
  </si>
  <si>
    <t>BANCA EN LINEA TRANSFERENCIA A 0411991858937 MANUEL ANTONIO CAMPOS RODRIGUEZ letrero princ</t>
  </si>
  <si>
    <t>BANCA MOVIL TRANSFERENCIA DE GYSELLE DEYANIRA GRANT WELCH CASA 265 Agosto</t>
  </si>
  <si>
    <t>YAPPY BG DE LUZ MARIA BETEGON GARIBALDI POR casa 274 Luz Betegon- ABRIL- MAYO</t>
  </si>
  <si>
    <t>YAPPY BG DE PASTOR CAMARENA SMITH - MES DE JULIO, AGOSTO Y SEPTIEMBRE</t>
  </si>
  <si>
    <t>BANCA MOVIL TRANSFERENCIA DE JOSSUA EMMIR WILLIAMS RIOS Mantenimiento AGOSTO</t>
  </si>
  <si>
    <t>YAPPY BG DE ELOISA MALENY JAEN GUTIERREZ - MES DE JULIO</t>
  </si>
  <si>
    <t>BANCA MOVIL TRANSFERENCIA DE ALEXANDRIA URSULA TAYLOR pago de libreta no 26</t>
  </si>
  <si>
    <t>YAPPY BG DE YOLANDA ENEIDA LOPER ALABARCA POR pago de rifa 3libretasDagoberto</t>
  </si>
  <si>
    <t>YAPPY BG DE ISAIAS FRANCISCO TATE BENJAMIN POR Garita mes de JULIO</t>
  </si>
  <si>
    <t>BANCA EN LINEA TRANSFERENCIA A 0427120001653 DAYRA LUCILA CANALES de SWANSTON imprenta col</t>
  </si>
  <si>
    <t>DEPOSITO - FLIA MURDOCK - MES DE AGOSTO</t>
  </si>
  <si>
    <t>BANCA MOVIL TRANSFERENCIA DE NUDIA ESTHER MORALES de GUERRA casa 315 -  MES DE AGOSTO</t>
  </si>
  <si>
    <t>YAPPY BG DE SONIA ISABEL RODRIGUEZ de MURILLO POR Familia Murillo casa34 meses julio y AGOSTO</t>
  </si>
  <si>
    <t>YAPPY BG DE VANESSA VICTORIA PARNTHER LUZCANDO POR Mant casa 75 Flia Parnther mes de JULIO Y AGOSTO</t>
  </si>
  <si>
    <t>YAPPY BG DE IRASEMA ESTHER MURILLO DE SMALL</t>
  </si>
  <si>
    <t>YAPPY BG DE EDGARDO CHIARI FRANCO - FLIA CHIARI - MES DE SEPTIEMBRE</t>
  </si>
  <si>
    <t>YAPPY BG A RUFINO ANTONIO CAMARGO ALABARCA POR Inspeccion Inodoro Garita</t>
  </si>
  <si>
    <t>YAPPY BG DE JAIME DAVID ANDERSON SINCLAIR POR - MES DE AGOSTO</t>
  </si>
  <si>
    <t>YAPPY BG DE LUZ MARIA MEDINA OLAYA POR Casa 209 para Julio y Agosto</t>
  </si>
  <si>
    <t>YAPPY BG DE KAISHA TAMARA RIVAS JULIO- MES DE JULIO</t>
  </si>
  <si>
    <t>YAPPY BG DE ANSELMO EMILIANO FORDE CHRISTOPHER- MES DE SEPTIEMBRE</t>
  </si>
  <si>
    <t>YAPPY BG DE ILKA MELISA MARK HOY- MES DE SEPTIEMBRE Y OCTUBRE</t>
  </si>
  <si>
    <t>YAPPY BG DE MIOZOTIS DEL CARMEN OLMOS LARA- FLIA OLMOS - MES DE SEPTIEMBRE</t>
  </si>
  <si>
    <t>BANCA MOVIL TRANSFERENCIA DE LUZ GRACIELA MARTINEZ RODRIGUEZ Pago de seguridad casa 245 -MES DE MAYO Y JUNIO</t>
  </si>
  <si>
    <t>YAPPY BG DE NATIVIDAD SANCHEZ DE FORBES POR FliaForbes casa 175- MES DE AGOSTO</t>
  </si>
  <si>
    <t>YAPPY BG DE EDIANI YENISEL MARTINEZ ARAUZ POR Seguridad mes de septiembre flia Arosemena</t>
  </si>
  <si>
    <t>YAPPY BG DE MARIA DE LOS ANGELES MONTENEGRO DE LEON</t>
  </si>
  <si>
    <t>YAPPY BG DE SARALIZ LORENA HUSBAND DE VELASQUEZ POR casa 117 mes septiembre familia Velas</t>
  </si>
  <si>
    <t>YAPPY BG DE NURIA ELENA JIMENEZ de ABREGO POR pago libretas Nuria</t>
  </si>
  <si>
    <t>YAPPY BG DE JULIO ENRIQUE MEJIA POR Pago de libretas</t>
  </si>
  <si>
    <t>YAPPY BG DE MARIA DE LOS ANGELES MONTENEGRO DE LEON POR pago de targeta casa 14 calle pri</t>
  </si>
  <si>
    <t>BANCA MOVIL TRANSFERENCIA A 0454000010658 JOSE ALBERTO MARCIAGA BRAVO</t>
  </si>
  <si>
    <t>BANCA EN LINEA TRANSFERENCIA DE DALIA ZORAIDA PETERS PAYNE Familia Peters casa 121 y 104 mes de SEPTIEMBRE</t>
  </si>
  <si>
    <t>DEPOSITO - FLIA Anakharina Kandrin - JUNIO Y JULIO</t>
  </si>
  <si>
    <t>BANCA MOVIL TRANSFERENCIA DE NATIVIDAD VALENCIA de JIMENEZ Pago mensualidad de Agosto casa</t>
  </si>
  <si>
    <t>YAPPY BG DE MALIBETZA FAUSTINA CEBALLOS de COMBE POR pago de libreta de Mali</t>
  </si>
  <si>
    <t>YAPPY BG DE SHANI NG de CHIU POR Mes de Septiembre Casa 292</t>
  </si>
  <si>
    <t>YAPPY BG DE IRASEMA ESTHER MURILLO DE SMALL POR Pago de libretas de rifa</t>
  </si>
  <si>
    <t>BANCA MOVIL TRANSFERENCIA DE ODALIS DEL CARMEN JAEN DE MENESES Pago de libretas</t>
  </si>
  <si>
    <t>YAPPY BG DE DAPHNE DEL CARMEN MENESES JAEN POR pago de libreta Analida Jordan</t>
  </si>
  <si>
    <t>YAPPY BG DE DAPHNE DEL CARMEN MENESES JAEN POR pago de libreta Odalis</t>
  </si>
  <si>
    <t>YAPPY BG DE NITZIA ITZEL AGUILAR GALVAN POR pago de libreta Familia Aguilar calle2da oest</t>
  </si>
  <si>
    <t>BANCA MOVIL TRANSFERENCIA DE CARLOS ANTONIO MORAN MC COY Rifa Alborada</t>
  </si>
  <si>
    <t>YAPPY BG DE NELSON AZARIAS MORENO MAGDALENO</t>
  </si>
  <si>
    <t>ACH XPRESS - YOHANA MOLINAR - FLIA GONDOLA - MES DE SEPTIEMBRE</t>
  </si>
  <si>
    <t>YAPPY BG DE JAIRO ABDIEL BUITRAGO VASQUEZ POR Libreta casa 100</t>
  </si>
  <si>
    <t>YAPPY BG DE DAPHNE DEL CARMEN MENESES JAEN</t>
  </si>
  <si>
    <t>YAPPY BG DE MIGUEL ROGELIO SANCHEZ PALACIO POR Pago Boletos Rifa asignados a Miguel Sanch</t>
  </si>
  <si>
    <t>BANCA MOVIL TRANSFERENCIA DE MIGUEL ANTONIO TAMAYO MARTINEZ Alborada D19 Flia Tamayo Agost</t>
  </si>
  <si>
    <t>YAPPY BG DE JERONIMO VALENTIN HERNANDEZ CHIN</t>
  </si>
  <si>
    <t>BANCA MOVIL TRANSFERENCIA DE DARINKA DANISETT DE HOYOS LOPEZ pago de rifa</t>
  </si>
  <si>
    <t>YAPPY BG DE MILEYKA ARELIS HALL DE HERRERA</t>
  </si>
  <si>
    <t>YAPPY BG DE CRISALIDA SOLIS CAMERON</t>
  </si>
  <si>
    <t>BANCA MOVIL TRANSFERENCIA A 0427120001653 PAGOS DE PREMIOS DE RIFA</t>
  </si>
  <si>
    <t>MES DE SEPTIEMBRE DE 2025</t>
  </si>
  <si>
    <t>SALDO AL 31 DE AGOSTO DE 2025</t>
  </si>
  <si>
    <t>ACH XPRESS - DENNIS BARNES GRAHAM- SEPTIEMBRE Y OCTUBRE</t>
  </si>
  <si>
    <t>EFECTIVO - CARLOS LEOTEAU - MES DE SEPIEMBRE A DICIEMBRE</t>
  </si>
  <si>
    <t>DEPOSITO FLIA TACHAR - JULIO, AGOSTO Y SEPTIEMBRE</t>
  </si>
  <si>
    <t>BANCA EN LINEA TRANSFERENCIA DE 0427120001653 DAYRA LUCILA CANALES de SWANSTON rifa darish</t>
  </si>
  <si>
    <t>BANCA EN LINEA TRANSFERENCIA DE 0427120001653 DAYRA LUCILA CANALES de SWANSTON rifa</t>
  </si>
  <si>
    <t>ACH XPRESS - JOSE LUIS GONZALEZ FLETCHER O MAIQUEL ITZELA POLLACK</t>
  </si>
  <si>
    <t>BANCA MOVIL TRANSFERENCIA DE YENITZA NAYROBIS ASHAW SMALL</t>
  </si>
  <si>
    <t>YAPPY BG DE YARITZA YAMILKA COOPER CHIFUNDO POR Mes de agosto 2025 Casa 202 Silvina Chifu</t>
  </si>
  <si>
    <t>YAPPY BG DE MARIA DE LOS ANGELES MONTENEGRO DE LEON POR pago a casa 14 familia montenegro - AGOSTO Y SEPTIEMBRE</t>
  </si>
  <si>
    <t>BANCA MOVIL TRANSFERENCIA DE GISELA GONZALEZ QUIROZ Casa 88 GISELA GONZALEZ Seg AGOSTO A DICIEMBRE</t>
  </si>
  <si>
    <t>BANCA MOVIL TRANSFERENCIA DE MIGUEL ROGELIO SANCHEZ - MES DE AGOSTO Y SEPTIEMBRE</t>
  </si>
  <si>
    <t>YAPPY BG DE YULIXA DEL CARMEN ESPADA de SIERRA POR Casa 110 Flia Sierra MES DE JULIO</t>
  </si>
  <si>
    <t>YAPPY BG DE EMMANUEL ESTEBAN CABRERA MARTINEZ</t>
  </si>
  <si>
    <t>EFECTIVO - LUIS LEVIS - MES DE MARZO Y ABRIL</t>
  </si>
  <si>
    <t>EFECTIVO - FLIA MENDOZA - SEPTIEMBRE Y OCTUBRE CASA 244</t>
  </si>
  <si>
    <t>EFECTIVO - JAZMIN MENDOZA - MARZO $5 Y ABRIL $5</t>
  </si>
  <si>
    <t>EFECTIVO - FLIA CUERO - AGOSTO Y SEPTIEMBRE - CASA 253</t>
  </si>
  <si>
    <t>EFECTIVO - DELANO SAUNDERS - MAT. SEPTIEMBRE Y OCTUBRE</t>
  </si>
  <si>
    <t>EFECTIVO - PIEDAD DEL CID - MANT-SEPTIEMBRE -CASA 57</t>
  </si>
  <si>
    <t>ACH - GEORGIANA  GAVIRIA PACHECO - mes de agosto y septiembre</t>
  </si>
  <si>
    <t>TARJETA</t>
  </si>
  <si>
    <t>ACH- EXPRESS - ALBERTO BELFORD - CASA 177- TARJETA</t>
  </si>
  <si>
    <t>EFECTIVO - FLIA DEL VALLE - MAYO A SEPTIEMBRE - CASA 90</t>
  </si>
  <si>
    <t>EFECTIVO - KAREN GONZALEZ - MANT. ABRIL A SEPTIEMBRE</t>
  </si>
  <si>
    <t xml:space="preserve">EFECTIVO - IRACEMA DE SMALL- MES DE JULIO </t>
  </si>
  <si>
    <t>ACH XPRESS - DEMETRIO CELSO PRESCOTT RODRIGUEZ  - AGOSTO Y SEPTIEMBRE</t>
  </si>
  <si>
    <t>EFECTIVO - FLIA HALL - MES DE ENERO A AGOSTO</t>
  </si>
  <si>
    <t>YAPPY BG DE NATALIA KATIUSKA WARDROPE SANCHEZ</t>
  </si>
  <si>
    <t>YAPPY BG DE YUMITZIE ANNELIS HARWOOD de CEDEÑO POR tarjeta casa 192 Flia Cedeno</t>
  </si>
  <si>
    <t>BANCA MOVIL TRANSFERENCIA DE JESSENIA MAGALI FRUTO DE BETHANCOURT casa 112 Bethancourt - JULIO, AGOSTO Y SEPTIEMBRE</t>
  </si>
  <si>
    <t>BANCA EN LINEA TRANSFERENCIA DE 0427120001653 DAYRA LUCILA CANALES de SWANSTON mes de septIEMBRE Y OCTUBRE</t>
  </si>
  <si>
    <t>BANCA EN LINEA TRANSFERENCIA DE 0427120001653 DAYRA LUCILA CANALES de SWANSTON rifa efecti</t>
  </si>
  <si>
    <t>BANCA MOVIL TRANSFERENCIA DE FERNANDO JOSE PENAS BLANCO (O) FERNANDO ANTONIO PENAS DOMING- MES DE JULIO</t>
  </si>
  <si>
    <t>YAPPY BG DE NURIA ELENA JIMENEZ de ABREGO POR casa 193 - MAYO</t>
  </si>
  <si>
    <t>YAPPY BG DE ORLANDO ENRIQUE ARGUELLES CUESTA POR SEPTIEMBRE Y OCTUBRE casa 313</t>
  </si>
  <si>
    <t>YAPPY BG DE BOLIVAR RODRIGUEZ TORIBIO POR Alborada calle 6ta casa 295 flia Rodriguez Lee- ABRIL- MAYO Y JUNIO</t>
  </si>
  <si>
    <t>YAPPY BG DE YOLANDA ENEIDA LOPER ALABARCA POR mantenimiento casa 271 SEP 2025</t>
  </si>
  <si>
    <t>YAPPY BG DE YUMEIRYS YULIETTE IGLESIAS BRITO POR mes de septiembre casa 9 Aura Hurtado</t>
  </si>
  <si>
    <t>BANCA MOVIL TRANSFERENCIA DE LUIS ENRIQUE AMADOR MARTINEZ pago mensual septiembre</t>
  </si>
  <si>
    <t>YAPPY BG DE ISAAC ANTONIO FRANCIS BARRERA POR Mensualidad Julio-Agosto-Septiembre casa 28</t>
  </si>
  <si>
    <t>YAPPY BG DE PORFIRIO JUSTAVINO CEDEÑO POR casa 289 mes septiembre</t>
  </si>
  <si>
    <t>DEPOSITO- YAMILKA PARRIS - MES DE AGOSTO</t>
  </si>
  <si>
    <t>BANCA MOVIL TRANSFERENCIA DE NIDIA SILGADO LEON- SEPTIEMBRE</t>
  </si>
  <si>
    <t>YAPPY BG DE MAUREL MARIAM MIER de ESCOBAR POR Casa 221 familia Escobar - MES DE agosto</t>
  </si>
  <si>
    <t>YAPPY BG A MELVIN CARLTON FOSTER GALASTICA POR Corte hierba parques 3a y 4a</t>
  </si>
  <si>
    <t>BANCA MOVIL TRANSFERENCIA DE CARLOS ANTONIO MORAN MC COY Mantenimiento y seguridad casa 251 - septiembre</t>
  </si>
  <si>
    <t>YAPPY BG DE YANETH YAMILKA BADILLA PINEDA POR casa 157 septiembre</t>
  </si>
  <si>
    <t>YAPPY BG DE LUZMILA ELENA PORTER DE QUINTERO - AGOSTO</t>
  </si>
  <si>
    <t>BANCA MOVIL TRANSFERENCIA A 0454000010658 JOSE ALBERTO MARCIAGA BRAVO cancela trabajos gar</t>
  </si>
  <si>
    <t>YAPPY BG A RODERICK ANEL CHIRU VALDES POR CORTE HIERBA PARQUES PEQUENOS SEXTA</t>
  </si>
  <si>
    <t>YAPPY BG DE YELENA DELIBETH ALVEAR ARCIA POR casa 174 agosto</t>
  </si>
  <si>
    <t>YAPPY BG DE LUCAS ANTONIO CORTES SURGEON POR Casa 134 septiembre</t>
  </si>
  <si>
    <t>YAPPY BG DE YULIXA DEL CARMEN ESPADA de SIERRA POR Compra de tarjetas casa 110</t>
  </si>
  <si>
    <t>YAPPY BG A HERNAN DARIO ROJAS LOPEZ POR CORTE VEREDA CIRCUN ESTE</t>
  </si>
  <si>
    <t>YAPPY BG DE SHERISKA YARILKA ESCOBAR SALADINO de HOOKER POR pago mes agosto casa 12 pago</t>
  </si>
  <si>
    <t>BANCA MOVIL TRANSFERENCIA DE CARLOS ERNESTO LAMBERT -JULIO A SEPTIEMBRE</t>
  </si>
  <si>
    <t>BANCA MOVIL TRANSFERENCIA DE ROSEMENE SERVILIUS MEDIEU (CARIBBEAN FOOD GOURMET) julio y agosto</t>
  </si>
  <si>
    <t>YAPPY BG DE LUCAS ANTONIO CORTES SURGEON POR Tarjeta nueva casa 134</t>
  </si>
  <si>
    <t>ACH XPRESS - YOHANA MOLINAR</t>
  </si>
  <si>
    <t>BANCA MOVIL TRANSFERENCIA DE GLADYS JASMINA MC KENZIE DE ANDERSON casa 231 familia  Anders- mes de abril</t>
  </si>
  <si>
    <t>YAPPY BG DE ARIEL CORPAS BETEGON CASA 319</t>
  </si>
  <si>
    <t>YAPPY BG DE YASHIRA MICHELLY RAMOS PAJARO CASA 241</t>
  </si>
  <si>
    <t>BANCA MOVIL TRANSFERENCIA DE JANINA ANGELINNA BORELLY CASA 279</t>
  </si>
  <si>
    <t>YAPPY BG DE EDGARDO CHIARI FRANCO</t>
  </si>
  <si>
    <t>YAPPY BG DE SARALIZ LORENA HUSBAND DE VELASQUEZ POR casa 117 tarjeta de acceso</t>
  </si>
  <si>
    <t>BANCA MOVIL TRANSFERENCIA DE ADA ARGELIA CHONG CORREA C-133</t>
  </si>
  <si>
    <t>YAPPY BG DE MARIA DE LOS ANGELES MONTENEGRO DE LEON POR pago de targeta casa 14</t>
  </si>
  <si>
    <t>YAPPY BG DE JOSE DAVID BONILLA ALVARADO POR Pago de Garita Flia Bonilla D14- MES DE AGOSTO</t>
  </si>
  <si>
    <t>BANCA MOVIL TRANSFERENCIA DE LILIAN JAZMIN TUÑON DE TOULIER Agosto Septiembre casa 332</t>
  </si>
  <si>
    <t>BANCA MOVIL TRANSFERENCIA DE ROLANDO BERNAL PACHECO BENNETT seguridad c160 agosto septiemb</t>
  </si>
  <si>
    <t>BANCA MOVIL TRANSFERENCIA DE ROLANDO BERNAL PACHECO BENNETT seguridad c160 2-TARJETAS</t>
  </si>
  <si>
    <t>YAPPY BG DE ZAIS ANTONIO COSTARELOS HERRERA POR Familia Costarelos Casa 230 Julio Agosto Y septiembre</t>
  </si>
  <si>
    <t>YAPPY BG DE ZAIS ANTONIO COSTARELOS HERRERA POR Familia Costarelos casa 230 Pago de libre</t>
  </si>
  <si>
    <t>EFECTIVO - TARJETAS DE ENTRADA</t>
  </si>
  <si>
    <t>BANCA MOVIL TRANSFERENCIA DE ISABEL RIQUELME MARTINEZ casa 277 fliq Riquelme Luque mensual - SEPTIEMBRE</t>
  </si>
  <si>
    <t>YAPPY BG DE IDA CEMA JACKSON de VALENCIA - MES DE AGOSTO</t>
  </si>
  <si>
    <t>BANCA MOVIL TRANSFERENCIA DE KHALILA MITZOIE ASHBY DE BERMUDEZ Septiembre casa 212 Familia- MES DE SEPTIEMBRE</t>
  </si>
  <si>
    <t>YAPPY BG DE ARTURO ROGELIO ROBINSON WILLIAMS POR Compra de 2 tarjetas casa 173</t>
  </si>
  <si>
    <t>MANTEL PARA MESA GARITA</t>
  </si>
  <si>
    <t>TUBOS P/ORGANIZAR LA GARITA  Y BAÑO</t>
  </si>
  <si>
    <t>EFECTIVO - FABIOLA DE ALVEY- SEPTIEMBRE</t>
  </si>
  <si>
    <t>YAPPY BG DE MANUEL DE JESUS MEDINA ORTEGA POR septiembre y octubre Casa 25</t>
  </si>
  <si>
    <t>YAPPY BG DE BOLIVAR RODRIGUEZ TORIBIO POR Casa 295 julio agost y sept</t>
  </si>
  <si>
    <t>YAPPY BG DE YUMITZIE ANNELIS HARWOOD de CEDEÑO POR mes de agosto casa 192 Flia Cedeno</t>
  </si>
  <si>
    <t>YAPPY BG DE JAIME ALBERTO PEREZ MERO- mes de septiembre</t>
  </si>
  <si>
    <t>BANCA MOVIL TRANSFERENCIA DE ALIZA EMERITA JIMENEZ - SEPTIEMBRE</t>
  </si>
  <si>
    <t xml:space="preserve">EFECTIVO - CASA 260 FLIA MITCHELL - SEPTIEMBRE Y OCTUBRE </t>
  </si>
  <si>
    <t>YAPPY BG DE AMILKAR MORENO RIOS POR Mantenimiento Casa 36 agosto</t>
  </si>
  <si>
    <t>YAPPY BG DE JACQUELINE YOVANIA VILLAMIL TORRES - mes de agosto</t>
  </si>
  <si>
    <t>YAPPY BG DE JACQUELINE YOVANIA VILLAMIL TORRES - casa 298</t>
  </si>
  <si>
    <t>BANCA MOVIL TRANSFERENCIA DE ODALIS DEL CARMEN JAEN DE MENESES Pago de Tarjeta casa 50</t>
  </si>
  <si>
    <t>YAPPY BG DE GIRLY ALEXIA ROBINSON MATOS POR Mantenimiento septiembre casa 257</t>
  </si>
  <si>
    <t>YAPPY BG DE NATIVIDAD SANCHEZ DE FORBES POR Familia Forbes casa 175 mes de Septiembre</t>
  </si>
  <si>
    <t>YAPPY BG DE ORLANDO ENRIQUE ARGUELLES CUESTA POR Compra de tres tarjetas casa 313 flia Ar</t>
  </si>
  <si>
    <t>YAPPY BG DE MARTHA BIBIANA ACOSTA MARULANDA POR familia Estrada casa 105 septiembre</t>
  </si>
  <si>
    <t>BANCA MOVIL TRANSFERENCIA DE FERNANDO CHAVERRA PINEDA Fernando Chaverra 3 86 1038 casa 317 - diciembre</t>
  </si>
  <si>
    <t>BANCA MOVIL TRANSFERENCIA DE KHALILA MITZOIE ASHBY DE BERMUDEZ Octubre a Diciembre casa 21</t>
  </si>
  <si>
    <t>BANCA MOVIL TRANSFERENCIA DE GREGORIA HEIDI BRYAN RAMOS septiembre casa 196</t>
  </si>
  <si>
    <t>YAPPY BG DE SUNILA GITA PATEL SALDAÑA POR Casa 29 josefina de Patel mant agosto y sep 202</t>
  </si>
  <si>
    <t>ACH XPRESS - JOSE LUIS GONZALEZ FLETCHER O MAIQUEL ITZELA POLLACK - septiembre</t>
  </si>
  <si>
    <t>YAPPY BG DE ANA MICHELLE PILE OSSA (O) ARELIS VANESSA OSSA DIAZ POR agosto casa 106</t>
  </si>
  <si>
    <t>BANCA MOVIL TRANSFERENCIA DE JOSE MANUEL TUÑON RAMOS Pago de Septiembre Casa 137 Familia T</t>
  </si>
  <si>
    <t>YAPPY BG DE MARIBEL ARISPE de VEGA POR Seguridad de septiembre 2025 Flia Vega Arispe - SEPTIEMBRE</t>
  </si>
  <si>
    <t>YAPPY BG DE YESICA MARLENE CHIFUNDO DE PRESTAN POR mantenimiento de agosto y septiembre f</t>
  </si>
  <si>
    <t>YAPPY BG DE JOANNA VANESSA EVERSLEY DE VALDES POR casa71 julio yagosto</t>
  </si>
  <si>
    <t>YAPPY BG DE VIELKA LUZMILA CUSATTI ANAYA - MES DE SEPTIEMBRE</t>
  </si>
  <si>
    <t>YAPPY BG DE MELANY DEL CARMEN TAYLOR DELGADO POR Mes de octubre 3era oestecasa 107 famili</t>
  </si>
  <si>
    <t>YAPPY BG DE HECTOR GABRIEL IBARGUEN MURILLO POR mes de agosto flia Ibarguen Ceballos casa</t>
  </si>
  <si>
    <t>YAPPY BG DE EDGARDO CHIARI FRANCO - MES DE OCTUBRE</t>
  </si>
  <si>
    <t>YAPPY BG DE WYLMA ISUALY MATURANA DE ESCOBAR - MES DE JULIO</t>
  </si>
  <si>
    <t>BANCA MOVIL TRANSFERENCIA DE YOLANDA MAGALI CAMPOS GONZALEZ seguridad sept 2025</t>
  </si>
  <si>
    <t>BANCA MOVIL TRANSFERENCIA DE DAIRA ESTHER TAMAYO MARTINEZ D19 septiembre 2025</t>
  </si>
  <si>
    <t>YAPPY BG DE YELENA DELIBETH ALVEAR ARCIA POR pago de tres tarjetas casa 174</t>
  </si>
  <si>
    <t>YAPPY BG DE YELENA DELIBETH ALVEAR ARCIA POR septiembre casa 174</t>
  </si>
  <si>
    <t>YAPPY BG DE MIXIA LIBETH MURILLO AYARZA POR Francisca D-4 septiembre a diciembre</t>
  </si>
  <si>
    <t>D-4</t>
  </si>
  <si>
    <t>BANCA MOVIL TRANSFERENCIA DE DAMARIS ESTHER SARMIENTO de MARTINEZ MANTENIMIENTO CASA 324- JUNIO A SEPTIEMBRE</t>
  </si>
  <si>
    <t>BANCA MOVIL TRANSFERENCIA DE ERIC ARIEL VILLANUEVA -mes de SEPTIEMBRE</t>
  </si>
  <si>
    <t>YAPPY BG DE GLADYS OSIRIS VILLANUEVA DE AGUILAR - JUNIO Y JULIO</t>
  </si>
  <si>
    <t>YAPPY BG DE SHARYN TAVANE DELGADO ROWE POR Sept casa 199 Sharyn Delgado</t>
  </si>
  <si>
    <t>EFECTIVO - FLIA VANEGAS -MES DE OCTUBRE</t>
  </si>
  <si>
    <t>YAPPY BG DE CELINDA DE LOURDES VALDES AGUILAR - mes deENERO A ABRIL</t>
  </si>
  <si>
    <t>EFECTIVO - OMAR CUETO - MES DE SEPTIEMBRE A ENERO 2026</t>
  </si>
  <si>
    <t>EFECTIVO - CARLOS GARAY - SEPTIEMBRE</t>
  </si>
  <si>
    <t>YAPPY BG DE MALIBETZA FAUSTINA CEBALLOS de COMBE - junio, julio y agosto</t>
  </si>
  <si>
    <t>YAPPY BG DE IRASEMA ESTHER MURILLO DE SMALL POR Pago mes julio casa 119 Flia Small</t>
  </si>
  <si>
    <t>EFECTIVO -IRINA LEWIS CASA 302 - MARZO A SEPTIEMBRE</t>
  </si>
  <si>
    <t>BANCA MOVIL TRANSFERENCIA DE DIANA MARIA SANCHEZ FLORES Casa D24 Flia Vega Agos Sept</t>
  </si>
  <si>
    <t xml:space="preserve">BANCA MOVIL TRANSFERENCIA DE ADELSA AYARIS AGUILAR ALVARADO abono casa D9- mayo y junio abono </t>
  </si>
  <si>
    <t>BANCA MOVIL TRANSFERENCIA DE JOSSUA EMMIR WILLIAMS RIOS Mantenimiento Septiembre</t>
  </si>
  <si>
    <t>YAPPY BG DE SHANI NG de CHIU POR Tarjeta Familia Chiu 292</t>
  </si>
  <si>
    <t>YAPPY BG DE MARTIN LUIS MENESES TESIS POR Septiembre FLIA Meneses 58 septiembre</t>
  </si>
  <si>
    <t>YAPPY BG DE DAYANARA ITZEL BENJAMIN DE DE LEON POR cada D12 mes de septiembre</t>
  </si>
  <si>
    <t>BANCA MOVIL TRANSFERENCIA DE FERNANDO DE CASTRO BUENDIA- septiembre</t>
  </si>
  <si>
    <t>YAPPY BG DE AYLLENE YEISURI SMALL CUERVO POR Septiembre Flia Small Casa39</t>
  </si>
  <si>
    <t>BANCA MOVIL TRANSFERENCIA DE YAVIRITZEL DEL CARMEN PANAY mensualidad septiembre casa 187 f</t>
  </si>
  <si>
    <t>YAPPY BG DE SERGIO JOSE DE CASTRO BUENDIA POR Casa 246 Mant Sept</t>
  </si>
  <si>
    <t>YAPPY BG DE ALAIN AMINT ARAUZ POWELL POR Casa1 Agosto</t>
  </si>
  <si>
    <t>BANCA MOVIL TRANSFERENCIA DE LISSETH HERMINIA DE LA ESPADA de DE NICOLO mensualidad agosto</t>
  </si>
  <si>
    <t>BANCA MOVIL TRANSFERENCIA DE YOMAIRA YAISET ASHAW SMALL cuota casa 293 Alborada Agosto y septiembre</t>
  </si>
  <si>
    <t>YAPPY BG DE STEPHANIE MICHELLE ESPINOSA GONZALEZ POR Casa 123 flia Espinosa mes de septiembre y octubre</t>
  </si>
  <si>
    <t>BANCA MOVIL TRANSFERENCIA DE ROMELIA ORISSA HALL JOHNSON- mes de septiembre</t>
  </si>
  <si>
    <t>YAPPY BG DE MIRNA CLOTILDE REED de LEE - mes de mayo</t>
  </si>
  <si>
    <t>YAPPY BG DE ERNESTO GALVAN LEON mes de septiembre</t>
  </si>
  <si>
    <t>YAPPY BG DE SAHID RAFAEL VASQUEZ LAGUNA POR Pago Garita Casa272 Flia Vasquez mes Mayo Junio, julio y agosto</t>
  </si>
  <si>
    <t>YAPPY BG DE SIXTA MARIA CARDALES de RIOS - agosto Y SEPTIEMBRE</t>
  </si>
  <si>
    <t>BANCA MOVIL TRANSFERENCIA DE JOSE ALEJANDRO BARROWS ROBINSON casa 154 cuarta calle- AGOSTO</t>
  </si>
  <si>
    <t>BANCA MOVIL TRANSFERENCIA DE TOYA DELMINA BINGHAM de BETEGON Pago de mantenimiento Familia- SEPTIEMBRE</t>
  </si>
  <si>
    <t>DEPOSITO- FLIA PATERNINA- SEPTIEMBRE</t>
  </si>
  <si>
    <t>YAPPY BG DE NELSON AZARIAS MORENO MAGDALENO POR Buen dia casa 310 mes Septiembre</t>
  </si>
  <si>
    <t>DEPOSITO -FLIA CEBALLOS -SEPTIEMBRE, OCTUBRE Y NOVIEMBRE</t>
  </si>
  <si>
    <t>YAPPY BG DE SUMAYKIRA YANILET GRENALD FERREIRA POR Pago de casa 136 familia Grenald mes de septiembre</t>
  </si>
  <si>
    <t>BANCA MOVIL TRANSFERENCIA DE FELICIA OLIVIA GITTENS MERCHANT Casa 40 Gittens Zachary Junio, julio y agosto</t>
  </si>
  <si>
    <t>BANCA MOVIL TRANSFERENCIA DE DAMARIS ESTHER SARMIENTO de MARTINEZ DOS TARJETAS PARA CASA324</t>
  </si>
  <si>
    <t>YAPPY BG DE YAZMIN DAMARIS SOTO PIMENTEL POR Casa 162 Yazmin Soto meses de agosto y septiembre</t>
  </si>
  <si>
    <t>YAPPY BG DE NAYRA DEL CARMEN RAMOS RAMOS (O) JERONIMO VALENTIN HERNANDEZ POR Mes de Octubre</t>
  </si>
  <si>
    <t>RIFA SRA. ODALIS</t>
  </si>
  <si>
    <t>COVER Y PROTECTOR DE PANTALLA - CELULAR GARITA</t>
  </si>
  <si>
    <t>BANCA MOVIL TRANSFERENCIA A 0411981361721 ELVIS JESUS GARIBELLO MENDOZA Compra de 2 camara</t>
  </si>
  <si>
    <t>YAPPY BG DE OSVALDO HERRERA CARRIAZO POR casa 53 Flia Herrera Bamby- AGOSTO</t>
  </si>
  <si>
    <t>BANCA MOVIL TRANSFERENCIA DE BARBARA ANN BENDIGO DE SANTAMARIA pago Noviembre 2025 Flia Santamar</t>
  </si>
  <si>
    <t>BANCA MOVIL TRANSFERENCIA A 0495996629370 SANTOS DIOMEDES ARAUZ MEDINA</t>
  </si>
  <si>
    <t> TRANSFERENCIA A 0411981361721 ELVIS JESUS GARIBELLO MENDOZA Instalacion de 2 camaras</t>
  </si>
  <si>
    <t>BANCA MOVIL TRANSFERENCIA DE YISEL BONET ALTAMIRANDA DE YARD Mant y seg casa 156 flia Yard- septiembre</t>
  </si>
  <si>
    <t>YAPPY BG DE JAZMINA ITZEL VEGA de SMITH POR mant y seguridad septiembre-octubre 2025 casa</t>
  </si>
  <si>
    <t>YAPPY BG DE SUGEIRIS YANIRETH BARRETT JIMENEZ - AGOSTO</t>
  </si>
  <si>
    <t>YAPPY BG DE SUGEIRIS YANIRETH BARRETT JIMENEZ</t>
  </si>
  <si>
    <t>YAPPY BG DE ARMANDO SILVESTRE GITTENS VANTULL POR pago de seguridad 3 meses casa 61 junio, julio y agosto</t>
  </si>
  <si>
    <t>YAPPY BG DE JACQUELINE YOVANIA VILLAMIL TORRES- septiembre</t>
  </si>
  <si>
    <t>YAPPY BG DE NAIDA ELEYDA NG de MACIAS- julio, agosto,septiembre y octubre</t>
  </si>
  <si>
    <t>YAPPY BG DE ANA MICHELLE PILE OSSA (O) ARELIS VANESSA OSSA DIAZ POR Arelis Ossa mes septiEMBRE</t>
  </si>
  <si>
    <t>BANCA MOVIL TRANSFERENCIA DE FERNANDO CHAVERRA PINEDA Fernando Chaverra Casa 317 - ENERO 2026</t>
  </si>
  <si>
    <t>YAPPY BG DE MANUEL ENRIQUE VILLARREAL GUILLEN- agosto</t>
  </si>
  <si>
    <t>BANCA MOVIL TRANSFERENCIA DE MARLENE BOYCE DAWKINS Casa 181 Flia Boyce- mes de julio- AGOSTO</t>
  </si>
  <si>
    <t>YAPPY BG DE MANUEL ENRIQUE VILLARREAL GUILLEN - septiembre</t>
  </si>
  <si>
    <t>BANCA MOVIL TRANSFERENCIA A 0454000010658 JOSE ALBERTO MARCIAGA BRAVO Pintura de muro</t>
  </si>
  <si>
    <t>BANCA MOVIL TRANSFERENCIA A 0472996299559 PEDRO ANTONIO GLASGOW BARRETT Corte de hierba</t>
  </si>
  <si>
    <t>BANCA MOVIL TRANSFERENCIA DE NATZURY YEISSEL REINA BERNAL - mes de junio a septiembre</t>
  </si>
  <si>
    <t>YAPPY BG DE OKIANIS DEL CARMEN ROBINSON DE KENTISH- mes de junio a septiembre</t>
  </si>
  <si>
    <t>YAPPY BG DE MAUREL MARIAM MIER de ESCOBAR POR mes de septiembre casa221</t>
  </si>
  <si>
    <t>YAPPY BG DE EDGAR PAUL ORTEGA PIMENTEL POR casa 323 octubre a dic2025 Flia Orteha</t>
  </si>
  <si>
    <t>YAPPY BG A MIGUEL ROGELIO SANCHEZ PALACIO POR COMPRA BOLSAS CORTE HIERBA</t>
  </si>
  <si>
    <t>BANCA MOVIL TRANSFERENCIA DE JAIME CEBALLOS ANDRADE casa 147 julio agosto y septiembre</t>
  </si>
  <si>
    <t>YAPPY BG DE KAISHA TAMARA RIVAS JULIO- mes de agosto</t>
  </si>
  <si>
    <t>YAPPY BG DE IRASEMA ESTHER MURILLO DE SMALL POR Casa 119 Flia Small sept y octubre</t>
  </si>
  <si>
    <t>YAPPY BG DE EDIANI YENISEL MARTINEZ ARAUZ POR Seguridad mes de octubre casa 198 flia Aros</t>
  </si>
  <si>
    <t>YAPPY BG DE VANESSA VICTORIA PARNTHER LUZCANDO POR Mant casa 75 mes de Sept 2025 calle 2d</t>
  </si>
  <si>
    <t>YAPPY BG DE JAIME ALBERTO PEREZ MERO- mes de octubre</t>
  </si>
  <si>
    <t>YAPPY BG DE CELINDA DE LOURDES VALDES AGUILAR POR casa 69 familia valdes -MAYO Y JUNIO</t>
  </si>
  <si>
    <t>DEPOSITO -YAMILKA PARRIS - SEPTIEMBRE</t>
  </si>
  <si>
    <t>BANCA MOVIL TRANSFERENCIA DE YOLANDA FORBES FERNANDEZ mes de septiembre casa 155</t>
  </si>
  <si>
    <t>YAPPY BG DE YULIXA DEL CARMEN ESPADA de SIERRA POR Casa 110 seguridad- agosto</t>
  </si>
  <si>
    <t>BANCA MOVIL TRANSFERENCIA DE KRISTIANY QUERUBE OGLIVIE SANCLEMENTE Tarjeta Kristiany casa 186</t>
  </si>
  <si>
    <t>BANCA EN LINEA TRANSFERENCIA DE DALIA ZORAIDA PETERS PAYNE Familia Peters casa 121 y 104 octubre</t>
  </si>
  <si>
    <t>104 Y 121</t>
  </si>
  <si>
    <t>BANCA MOVIL TRANSFERENCIA DE MADELEIN NOEMY TAYLOR DALEY- JULIO Y AGOSTO</t>
  </si>
  <si>
    <t>YAPPY BG DE YEMIL DENISE RODRIGUEZ GONDOLA POR Pago de casa 330 Junio Julio y Agosto Yemi</t>
  </si>
  <si>
    <t>MES DE OCTUBRE DE 2025</t>
  </si>
  <si>
    <t>viene saldo anterior</t>
  </si>
  <si>
    <t>YAPPY BG DE MARIET BROOKS SALAMANCA POR FliaBrooks casa 78 pago de seguridad sept y oct</t>
  </si>
  <si>
    <t>YAPPY BG DE SARALIZ LORENA HUSBAND DE VELASQUEZ POR casa 117 flia Velasquez mes de octubre</t>
  </si>
  <si>
    <t>ACH XPRESS - YOHANA MOLINAR- mes de octubre</t>
  </si>
  <si>
    <t>YAPPY BG DE JOSE DAVID BONILLA ALVARADO POR Septiembre 2025 Garita Casa D 14 Bonilla Gonz</t>
  </si>
  <si>
    <t>BANCA MOVIL TRANSFERENCIA DE ROSEMENE SERVILIUS -mes de septiembre</t>
  </si>
  <si>
    <t>YAPPY BG DE ISAIAS FRANCISCO TATE BENJAMIN POR Seguridad y Mante Tate casa 239 mes Ago y septiembre</t>
  </si>
  <si>
    <t>BANCA MOVIL TRANSFERENCIA DE NATIVIDAD VALENCIA de JIMENEZ Pago mes de Septiembre Casa 26</t>
  </si>
  <si>
    <t>YAPPY BG DE YUMITZIE ANNELIS HARWOOD de CEDEÑO POR mes de septiembre Flia Cedeno 192</t>
  </si>
  <si>
    <t>YAPPY BG DE KASHMAH SHAMMETH CADOGAN de LEWIS POR mensualidad casa150 mes de julio</t>
  </si>
  <si>
    <t>YAPPY BG DE ANSELMO EMILIANO FORDE CHRISTOPHER- mes de octubre</t>
  </si>
  <si>
    <t>YAPPY BG DE HECTOR GABRIEL IBARGUEN MURILLO POR flia Ibarguen Ceballos mes septiembre</t>
  </si>
  <si>
    <t>BANCA MOVIL TRANSFERENCIA DE NILKA LORENA DEL CASTILLO ZELAYA casa 135- MES DE MAYO</t>
  </si>
  <si>
    <t>BANCA MOVIL TRANSFERENCIA DE JANINA ANGELINNA BORELLY de MELO Pago de oct nov dic casa 279</t>
  </si>
  <si>
    <t>BANCA MOVIL TRANSFERENCIA A 0454000010658 JOSE ALBERTO MARCIAGA BRAVO Materiales</t>
  </si>
  <si>
    <t>YAPPY BG DE YURIBETH YAILYN LEE Casa 64 Familia Lee, Sep -Oct - Nov - Dic</t>
  </si>
  <si>
    <t>YAPPY BG DE ELOISA MALENY JAEN GUTIERREZ- MES DE AGOSTO</t>
  </si>
  <si>
    <t>YAPPY BG DE YELITZA YOLANY NORSE DE LA ESPADA POR pago Casa 318 - Agosto y Septiembre 202</t>
  </si>
  <si>
    <t>YAPPY BG DE SHANI NG de CHIU POR Pago de Octubre familia Chiu casa 292</t>
  </si>
  <si>
    <t>DEPOSITO -FLIA MURDOCK - MES DE SEPTIEMBRE</t>
  </si>
  <si>
    <t>BANCA MOVIL TRANSFERENCIA DE YOLANDA MAGALI CAMPOS GONZALEZ seguridad octubre 2025</t>
  </si>
  <si>
    <t>YAPPY BG DE JAIME DAVID ANDERSON SINCLAIR- MES DE SEPTIEMBRE</t>
  </si>
  <si>
    <t>YAPPY BG DE EMELINA IVETT CATUY ALARCON- MES DE JULIO</t>
  </si>
  <si>
    <t>YAPPY BG DE YANETH YAMILKA BADILLA PINEDA POR casa 157 octubre</t>
  </si>
  <si>
    <t>BANCA MOVIL TRANSFERENCIA DE ALIZA EMERITA JIMENEZ- MES DE OCTUBRE</t>
  </si>
  <si>
    <t>YAPPY BG DE AURA MERCEDES PINEDA de SANTAMARIA POR Casa 31 Familia Santamaria - MAYO, JUNIO, JULIO, AGOSTO, SEPTIEMBRE Y OCTUBRE</t>
  </si>
  <si>
    <t>YAPPY BG DE NELSON AZARIAS MORENO MAGDALENO POR - 3  TARJETAS CASA 310</t>
  </si>
  <si>
    <t>YAPPY BG DE NELSON AZARIAS MORENO MAGDALENO POR buen dia15 mes de oct 30 3 tarjeta de CASA 310</t>
  </si>
  <si>
    <t>YAPPY BG DE YARITZA YAMILKA COOPER CHIFUNDO POR Casa 202 SChifundoYCooper mes de Sept 202</t>
  </si>
  <si>
    <t>BANCA MOVIL TRANSFERENCIA DE EDWIN JAVIER ESCOBAR ROBINSON (YOUR PLUG) Flia Parris ENERO DE JUNIO</t>
  </si>
  <si>
    <t>YAPPY BG DE GUILLERMO CHALHOUB RODRIGUEZ POR Sept y Oct 2025 Casa 250 Alborada</t>
  </si>
  <si>
    <t>YAPPY BG A MELVIN CARLTON FOSTER GALASTICA POR CORTE DE PARQUES</t>
  </si>
  <si>
    <t>YAPPY BG DE VIELKA LUZMILA CUSATTI ANAYA - MES DE NOVIEMBRE</t>
  </si>
  <si>
    <t>YAPPY BG DE ARTURO ROGELIO ROBINSON WILLIAMS POR Pago de Sept a Dic 2025 casa 173 Flia Ro</t>
  </si>
  <si>
    <t>YAPPY BG DE LUZ MARIA BETEGON GARIBALDI POR casa 274 LuzM Betegon- MES DE JUNIO Y JULIO</t>
  </si>
  <si>
    <t>YAPPY BG DE YOLANDA ENEIDA LOPER ALABARCA POR mantenimiento octubre25 casa 271</t>
  </si>
  <si>
    <t>YAPPY BG DE LUZMILA ELENA PORTER DE QUINTERO POR Septiembre25</t>
  </si>
  <si>
    <t>YAPPY BG DE NIDIA ROSA BOHORQUEZ de MARTINEZ POR pago de casa 63 flia lia martinez septiemBRE A NOVIEMBRE</t>
  </si>
  <si>
    <t>BANCA MOVIL TRANSFERENCIA DE CARLOS ANTONIO MORAN MC COY Mant- OCTUBRE</t>
  </si>
  <si>
    <t>YAPPY BG DE PORFIRIO JUSTAVINO CEDEÑO POR octubre casa 289</t>
  </si>
  <si>
    <t>TEATRO</t>
  </si>
  <si>
    <t>YAPPY BG DE PORFIRIO JUSTAVINO CEDEÑO POR pago 2 boletos de obra de teatro casa 289</t>
  </si>
  <si>
    <t>BANCA MOVIL TRANSFERENCIA DE TWIRA TASHAWNNA ALLEYNE CLARK Casa 316 Ignacio Dreckett OCT aDICIEMBRE</t>
  </si>
  <si>
    <t>YAPPY BG DE CARLOS ENRIQUE GARAY DOMINGUEZ- MES DE OCTUBRE</t>
  </si>
  <si>
    <t>YAPPY BG A HERNAN DARIO ROJAS LOPEZ POR 2 parques calle 6ta</t>
  </si>
  <si>
    <t xml:space="preserve">BANCA MOVIL TRANSFERENCIA DE AIXA IVETTE HERNANDEZ SANTAMARIA (O) LOURDES LIZBETH LEZCANO - MARZO A JULIO </t>
  </si>
  <si>
    <t>BANCA MOVIL TRANSFERENCIA DE FERNANDO JOSE PENAS BLANCO-MES DE AGOSTO</t>
  </si>
  <si>
    <t>ACH - SYAHMAR MILENN ORTIZ CASTILLO- mes de octubre</t>
  </si>
  <si>
    <t>YAPPY BG A HERNAN DARIO ROJAS LOPEZ POR Corte hierba parque grande</t>
  </si>
  <si>
    <t>YAPPY BG DE MARIA DE LOS ANGELES MONTENEGRO DE LEON POR pago a targeta casa 16</t>
  </si>
  <si>
    <t>YAPPY BG DE MARIBEL ARISPE de VEGA- MES DE OCTUBRE</t>
  </si>
  <si>
    <t>YAPPY BG A HERNAN DARIO ROJAS LOPEZ POR Canc Corte hierba parque grande</t>
  </si>
  <si>
    <t>EFECTIVO- FABIOLA ALVEY - OCTUBRE</t>
  </si>
  <si>
    <t>YAPPY BG DE AMILKAR MORENO RIOS POR Mantenimiento Casa 36 Septiembre</t>
  </si>
  <si>
    <t>YAPPY BG DE NIDIA EDITH RODRIGUEZ ORTIZ POR Familia Rodriguez casa267- mes DE JULIO</t>
  </si>
  <si>
    <t>YAPPY BG DE PASTOR CAMARENA SMITH- OCTUBRE- NOBVIEMBRE Y DICIEMBRE</t>
  </si>
  <si>
    <t>YAPPY BG DE YANIZA INDIRA ATENCIO DE DRECKETT- SEPTIEMBRE Y OCTUBRE</t>
  </si>
  <si>
    <t>BANCA MOVIL TRANSFERENCIA DE LUIS ENRIQUE AMADOR MARTINEZ pago mensual OCTUBRE</t>
  </si>
  <si>
    <t>YAPPY BG DE JAIRO ABDIEL BUITRAGO VASQUEZ POR Septiembre Casa 100</t>
  </si>
  <si>
    <t>YAPPY BG DE ZAIDA NOEMI JIMENEZ SALAZAR- octubre y noviembre</t>
  </si>
  <si>
    <t>YAPPY BG DE NURIA ELENA JIMENEZ de ABREGO POR Boleto de obra 2178 Nuria</t>
  </si>
  <si>
    <t>YAPPY BG DE SHARYN TAVANE DELGADO ROWE POR Octubre  casa 199 Sharyn Delgado</t>
  </si>
  <si>
    <t>YAPPY BG DE MARTIN LUIS MENESES TESIS POR Octubre FLIA Meneses 58</t>
  </si>
  <si>
    <t>BANCA MOVIL TRANSFERENCIA DE ERIC ARIEL VILLANUEVA - MES DE OCTUBRE</t>
  </si>
  <si>
    <t>YAPPY BG DE NAYRA DEL CARMEN RAMOS RAMOS pago de garita - MES DE NOVIEMBRE</t>
  </si>
  <si>
    <t>YAPPY BG DE ANIUTKA YOHANI ISAAC SILVERA POR casa 273 - MES DE AGOSTO</t>
  </si>
  <si>
    <t>YAPPY BG DE MARTHA BIBIANA ACOSTA MARULANDA POR familia Estrada casa 105 mes octubre</t>
  </si>
  <si>
    <t>YAPPY BG DE CIARA LUZ JIMENEZ CONCEPCION casa 16</t>
  </si>
  <si>
    <t>YAPPY BG DE DAIZA BRU TORRES- MES DE SEPTIEMBREY OCTUBRE</t>
  </si>
  <si>
    <t>YAPPY BG DE MELANY DEL CARMEN TAYLOR DELGADO POR Mes de noviembre 3era oeste casa 107 fam</t>
  </si>
  <si>
    <t>BANCA MOVIL TRANSFERENCIA DE GREGORIA HEIDI BRYAN RAMOS casa 196 octubre</t>
  </si>
  <si>
    <t>ACH - SERGIO JOSE DE CASTRO BUENDIA mes de octubre</t>
  </si>
  <si>
    <t>BANCA MOVIL TRANSFERENCIA DE YARABY ORQUIDIA JIMENEZ  pago seguridad Casa 303- MES DE SEPTIEMBRE</t>
  </si>
  <si>
    <t>YAPPY BG DE YESICA MARLENE CHIFUNDO DE PRESTAN POR mantenimiento de Noviembre Flia Prestan</t>
  </si>
  <si>
    <t>BANCA MOVIL TRANSFERENCIA DE TOYA DELMINA BINGHAM de BETEGON Pago de OCTUBRE</t>
  </si>
  <si>
    <t xml:space="preserve">BANCA MOVIL TRANSFERENCIA DE YAVIRITZEL DEL CARMEN PANAY mes de octubre casa 187 </t>
  </si>
  <si>
    <t>BANCA MOVIL TRANSFERENCIA DE VICENTE ROOK FRUTO casa 309 fla Rook mes de mayo</t>
  </si>
  <si>
    <t>BANCA MOVIL TRANSFERENCIA DE VICENTE ROOK FRUTO casa 309 fla Rook - boletoOBRA TEATRO</t>
  </si>
  <si>
    <t>YAPPY BG DE AYLLENE YEISURI SMALL CUERVO POR Octubre Flia Small Casa39</t>
  </si>
  <si>
    <t>BANCA MOVIL TRANSFERENCIA DE FERNANDO DE CASTRO BUENDIA- ME S DE OCTUBRE</t>
  </si>
  <si>
    <t>YAPPY BG DE YOLANDA ENEIDA LOPER ALABARCA POR pago de 6 boletos DagobertoParis</t>
  </si>
  <si>
    <t>YAPPY BG DE ERNESTO GALVAN LEON - MES DE OCTUBRE</t>
  </si>
  <si>
    <t>BANCA MOVIL TRANSFERENCIA DE YISEL BONET ALTAMIRANDA DE YARD pago mes de oct casa 156 flia</t>
  </si>
  <si>
    <t>BANCA MOVIL TRANSFERENCIA DE JOSE MANUEL TUÑON RAMOS Pago de Octubre Casa 137 Familia Tuno</t>
  </si>
  <si>
    <t>YAPPY BG DE GLADYS OSIRIS VILLANUEVA DE AGUILAR POR Pago de Agosto y Septiembre Casa 37 F</t>
  </si>
  <si>
    <t>ACH XPRESS - JOSE LUIS GONZALEZ FLETCHER - OCTUBRE</t>
  </si>
  <si>
    <t>YAPPY BG DE SUGEIRIS YANIRETH BARRETT JIMENEZ- mes de septiembre</t>
  </si>
  <si>
    <t>BANCA MOVIL TRANSFERENCIA DE ROMELIA ORISSA HALL JOHNSON- mes de octubre</t>
  </si>
  <si>
    <t>BANCA MOVIL TRANSFERENCIA A 0454000010658 JOSE ALBERTO MARCIAGA BRAVO Abono trabajos en pa</t>
  </si>
  <si>
    <t>BANCA MOVIL TRANSFERENCIA DE DAIRA ESTHER TAMAYO MARTINEZ octubre casa D 19</t>
  </si>
  <si>
    <t>BANCA MOVIL TRANSFERENCIA DE NUDIA ESTHER MORALES de GUERRA casa315- MES DE SEPTIEMBRE</t>
  </si>
  <si>
    <t>BANCA MOVIL TRANSFERENCIA DE ADA ARGELIA CHONG CORREA pago de mantenimiento casa 133 mes - OCTUBRE</t>
  </si>
  <si>
    <t>YAPPY BG DE VIELKA GISELA MORAN MC COY de LOPEZ POR Pago de los meses de oct Nov Dic - FLIA LOPEZ</t>
  </si>
  <si>
    <t>YAPPY BG DE NAYRA DEL CARMEN RAMOS RAMOS (O) JERONIMO VALENTIN HERNANDEZ POR pago de bole</t>
  </si>
  <si>
    <t>YAPPY BG DE JULIO ENRIQUE MEJIA POR Pago de boleto de la obra casa 291 flia Mejia Nino</t>
  </si>
  <si>
    <t>BANCA MOVIL TRANSFERENCIA A 0454000010658 JOSE ALBERTO MARCIAGA BRAVO Cancela trabajo</t>
  </si>
  <si>
    <t>ACH XPRESS - DEMETRIO CELSO PRESCOTT RODRIGUEZ  -MES DE OCTUBRE</t>
  </si>
  <si>
    <t>BANCA MOVIL TRANSFERENCIA DE YENITZA NAYROBIS ASHAW SMALL cuota mes de septiembre casa 261</t>
  </si>
  <si>
    <t>BANCA MOVIL TRANSFERENCIA DE JOSE ALEJANDRO BARROWS ROBINSON casa 154- MES DE SEPTIEMBRE</t>
  </si>
  <si>
    <t>YAPPY BG DE SARALIZ LORENA HUSBAND DE VELASQUEZ POR boletos de obra de teatro casa 117 fl</t>
  </si>
  <si>
    <t>BANCA MOVIL TRANSFERENCIA DE NIDIA SILGADO LEON Casa164- MES DE OCTUBRE</t>
  </si>
  <si>
    <t>ACH - GEORGIANA  GAVIRIA PACHECO- OCTUBRE-NOVIEMBRE Y DICIEMBRE</t>
  </si>
  <si>
    <t>BANCA MOVIL TRANSFERENCIA A 0431986560544 DANIEL GOMEZ NATES Boletos de obra</t>
  </si>
  <si>
    <t>BANCA EN LINEA TRANSFERENCIA A 0427120001653 TIGO -CELULAR MES AGOSTO Y SEPTIEMBRE</t>
  </si>
  <si>
    <t>YAPPY BG DE VANESSA VICTORIA PARNTHER LUZCANDO POR Pago de un Boleto para la Obra de Teat</t>
  </si>
  <si>
    <t>BANCA MOVIL TRANSFERENCIA DE VICENTE ROOK FRUTO Fla Rook casa 309 mes de junio</t>
  </si>
  <si>
    <t>YAPPY BG DE SUMAYKIRA YANILET GRENALD FERREIRA POR Pago de la casa 136 familia Grenald - MES DE OCTUBRE</t>
  </si>
  <si>
    <t>BANCA EN LINEA TRANSFERENCIA A 0427120001653 DAYRA LUCILA CANALES - decoracion de fiestas patrias</t>
  </si>
  <si>
    <t>YAPPY BG DE IRASEMA ESTHER MURILLO DE SMALL POR Pago 5 boletos obra teatro casa 119 Flia</t>
  </si>
  <si>
    <t>BANCA MOVIL TRANSFERENCIA A 0454000010658 JOSE ALBERTO MARCIAGA BRAVO Limpieza malesa parq</t>
  </si>
  <si>
    <t>BANCA MOVIL TRANSFERENCIA DE HILDA MARIA CUETO MOLINAR A TERCEROS</t>
  </si>
  <si>
    <t>YAPPY BG DE ZAIS ANTONIO COSTARELOS HERRERA POR Boletos de obra de teatro Familia Costare</t>
  </si>
  <si>
    <t>YAPPY BG DE ZAIS ANTONIO COSTARELOS HERRERA POR Mantenimiento mes Octubre 2025 Familia Co</t>
  </si>
  <si>
    <t>EFECTIVO - PIEDAD DEL CID- MES DE OCTUBRE</t>
  </si>
  <si>
    <t>PAGO BOLETO OBRA TEATRO- MALI - CASA 35</t>
  </si>
  <si>
    <t>EFECTIVO - RIFA ODALIS</t>
  </si>
  <si>
    <t>EFECTIVO -OBRA TEATRO - DAYRA (SRA MICHEL)</t>
  </si>
  <si>
    <t>YAPPY- OBRA DE TEATRO CASA 286</t>
  </si>
  <si>
    <t>YAPPY - JAZMIN MENDOZA - ABRIL Y MAYO</t>
  </si>
  <si>
    <t>EFECTIVO - ODALIS MENESES - CASA 58</t>
  </si>
  <si>
    <t>EFECTIVO - CASA 276 BOLETO OBRA DE TEATRO</t>
  </si>
  <si>
    <t>EFECTIVO - CASA 281 2 BOLETOS OBRA DE TEATRO</t>
  </si>
  <si>
    <t>BANCA MOVIL TRANSFERENCIA DE ODALIS DEL CARMEN JAEN DE MENESES Pago de 2 boletos</t>
  </si>
  <si>
    <t>YAPPY BG DE OSVALDO HERRERA CARRIAZO POR casa 53 Flia Herrera Bamby - septiembre</t>
  </si>
  <si>
    <t>YAPPY BG DE YELITZA YOLANY NORSE DE LA ESPADA POR Pago mes de octubre Casa 318</t>
  </si>
  <si>
    <t>RECIBO DE NOVIEMBRE</t>
  </si>
  <si>
    <t>BANCA MOVIL TRANSFERENCIA DE ALDO ANTONIO BOVELL FINDLEY Septiembre y octubre casa 229</t>
  </si>
  <si>
    <t>BANCA MOVIL TRANSFERENCIA DE GYSELLE DEYANIRA GRANT WELCH SEP y OCT casa 265</t>
  </si>
  <si>
    <t>YAPPY BG DE EDGARDO CHIARI FRANCO- MES DE NOVIEMBRE</t>
  </si>
  <si>
    <t>BANCA MOVIL TRANSFERENCIA A 0454000010658 JOSE ALBERTO MARCIAGA BRAVO Cancelacion parque 6</t>
  </si>
  <si>
    <t>YAPPY BG DE NATIVIDAD SANCHEZ DE FORBES POR familia Forbes casa 175 mes de octubre</t>
  </si>
  <si>
    <t>YAPPY BG DE NURIA ELENA JIMENEZ de ABREGO POR pagodeboletodeobrade teatroNuria</t>
  </si>
  <si>
    <t>BANCA MOVIL TRANSFERENCIA DE ISABEL RIQUELME MARTINEZ casa 277 flia Riquelme Luque OCTUBRE</t>
  </si>
  <si>
    <t>BANCA MOVIL TRANSFERENCIA DE TWIRA TASHAWNNA ALLEYNE CLARK Boleto 1181 Obra teatral 12 y T</t>
  </si>
  <si>
    <t>YAPPY BG DE ARIEL CORPAS BETEGON</t>
  </si>
  <si>
    <t>YAPPY BG DE JUAN RICARDO FLORES CARDALES POR familia Flores padilla octubre noviembre diciembre</t>
  </si>
  <si>
    <t>BANCA MOVIL TRANSFERENCIA DE DAYRA ISABEL FLORES DE MORENO oct nov y dic casa D1</t>
  </si>
  <si>
    <t>ACH XPRESS - ALDO HAMILTON - OCTUBRE- NOVIEMBRE Y DICIEMBRE</t>
  </si>
  <si>
    <t>YAPPY BG DE QUERUBI LIZET NEREIDA de HILTON</t>
  </si>
  <si>
    <t>YAPPY BG DE SONIA ISABEL RODRIGUEZ de MURILLO POR familia murillo casa 34mes de SEPTIEMBRE Y OCTUBRE</t>
  </si>
  <si>
    <t>BANCA MOVIL TRANSFERENCIA DE JAIME CEBALLOS ANDRADE casa 147 boletos de la obra</t>
  </si>
  <si>
    <t>YAPPY BG DE AMILKAR MORENO RIOS POR Mantenimiento Octubre Casa 36</t>
  </si>
  <si>
    <t>YAPPY BG DE JULIO ENRIQUE MEJIA POR Mant y Seg Nov y Dic Flia Mejia Nino casa 291</t>
  </si>
  <si>
    <t>BANCA MOVIL TRANSFERENCIA A 0454000010658 JOSE ALBERTO MARCIAGA BRAVO Abono trabajos parqu</t>
  </si>
  <si>
    <t>BANCA MOVIL TRANSFERENCIA A 0431986560544 DANIEL GOMEZ NATES Cancela boletos obra teatro</t>
  </si>
  <si>
    <t>YAPPY BG DE IRASEMA ESTHER MURILLO DE SMALL POR Pago de Boleto de Obra casa 119 Flia Smal</t>
  </si>
  <si>
    <t>BANCA MOVIL TRANSFERENCIA DE FERNANDO CHAVERRA PINEDA Fernando Chaverra casa 317 pago de O</t>
  </si>
  <si>
    <t>YAPPY BG DE ANA MICHELLE PILE OSSA (O) ARELIS VANESSA OSSA DIAZ POR Pago de boletos casa 106</t>
  </si>
  <si>
    <t>YAPPY BG DE ZAIS ANTONIO COSTARELOS HERRERA POR Zais Costarelos- Boleto de teatro extra c</t>
  </si>
  <si>
    <t xml:space="preserve">DEPOSITO - Fliia Ceballos - Diciembre y Enero </t>
  </si>
  <si>
    <t>DEPOSITO- FLIA. TACHAR - OCTUBRE - DICIEMBRE</t>
  </si>
  <si>
    <t>YAPPY BG DE JAIME DAVID ANDERSON DEL VALLE POR Pago de garita casa 231calle 5ta Oeste Mayo a Septiembre</t>
  </si>
  <si>
    <t>YAPPY BG DE KASHMAH SHAMMETH CADOGAN de LEWIS - mes de agosto</t>
  </si>
  <si>
    <t>YAPPY BG DE NELSON AZARIAS MORENO MAGDALENO POR boleto teatro</t>
  </si>
  <si>
    <t>BANCA MOVIL TRANSFERENCIA A 0454000010658 JOSE ALBERTO MARCIAGA BRAVO Trabajo de parque 6t</t>
  </si>
  <si>
    <t>LETRERO</t>
  </si>
  <si>
    <t>BANCA MOVIL TRANSFERENCIA DE ZABDI SALOMON SANCHEZ VARGAS letrero de visitas</t>
  </si>
  <si>
    <t>YAPPY BG DE GEORGE CORBIN GARRICK (O) POR Casa 307 - OCTUBRE Y NOVIEMBRE</t>
  </si>
  <si>
    <t>BANCA MOVIL TRANSFERENCIA A 0411991858937 MANUEL ANTONIO CAMPOS RODRIGUEZ Confeccion de le</t>
  </si>
  <si>
    <t>YAPPY BG DE WYLMA ISUALY MATURANA DE ESCOBAR  - mes agosto y septiembre</t>
  </si>
  <si>
    <t>YAPPY BG DE EDIANI YENISEL MARTINEZ ARAUZ POR Mensualidad noviembre casa 198 flia Aroseme</t>
  </si>
  <si>
    <t>BANCA MOVIL TRANSFERENCIA DE YAZMIN DAMARIS SOTO PIMENTEL Pago mes de octubre casa 162 Yaz</t>
  </si>
  <si>
    <t>YAPPY BG DE JACQUELINE YOVANIA VILLAMIL TORRES- mes de octubre</t>
  </si>
  <si>
    <t>BANCA MOVIL TRANSFERENCIA DE VICENTE ROOK FRUTO Fla Rook Casa 309 mes de julio</t>
  </si>
  <si>
    <t>ACH XPRESS - EMILIO STERLING LOVET WILSON- julio 2025</t>
  </si>
  <si>
    <t>BANCA MOVIL TRANSFERENCIA DE LILIAN JAZMIN TUÑON DE TOULIER pago casa 332 Octubre Noviembr</t>
  </si>
  <si>
    <t>YAPPY BG A DIANA CRISTINA GONZALEZ DE VILLARREAL POR DEVOLUCION 2 BOLETOS PAGADOS DOS VEC</t>
  </si>
  <si>
    <t>BANCA MOVIL TRANSFERENCIA DE DIANA MARIA SANCHEZ FLORES Octubre D24</t>
  </si>
  <si>
    <t>YAPPY BG DE LUZ GRACIELA MARTINEZ RODRIGUEZ POR Pago de familia de 245 a seguridad- JULIO Y AGOSTO</t>
  </si>
  <si>
    <t>YAPPY BG DE KAISHA TAMARA RIVAS JULIO- mes de julio</t>
  </si>
  <si>
    <t>BANCA MOVIL TRANSFERENCIA DE YOLANDA FORBES FERNANDEZ mes de octubre casa 155</t>
  </si>
  <si>
    <t>BANCA EN LINEA TRANSFERENCIA DE DALIA ZORAIDA PETERS PAYNE Familia Peters casa 121 y 104 Noviembre</t>
  </si>
  <si>
    <t>YAPPY BG DE ORLANDO ENRIQUE ARGUELLES CUESTA POR Casa 313 meses de nov y dic 2025</t>
  </si>
  <si>
    <t>YAPPY BG DE HECTOR GABRIEL IBARGUEN MURILLO POR flia Ibarguen casa 21- octubre</t>
  </si>
  <si>
    <t>YAPPY BG DE TAHIMY GUADALUPE IGLESIAS HURTADO - mes de octubre</t>
  </si>
  <si>
    <t>YAPPY BG DE ELOISA MALENY JAEN GUTIERREZ - SEPTIEMBRE</t>
  </si>
  <si>
    <t>BANCA MOVIL TRANSFERENCIA DE MARCELA PAVIA de LAJON (TRANSPORTE LAJON) Pago de Octubre Nov</t>
  </si>
  <si>
    <t>YAPPY BG DE ANSELMO EMILIANO FORDE CHRISTOPHER POR Familia Forde Casa 5 1ra Oeste Pago - MES DE NOVIEMBRE</t>
  </si>
  <si>
    <t>YAPPY BG DE LUZ MARIA BETEGON GARIBALDI POR casa 274 luz Betegon- MES DE AGOSTO</t>
  </si>
  <si>
    <t>YAPPY BG DE JAIME DAVID ANDERSON SINCLAIR POR - MES DE OCTUBRE</t>
  </si>
  <si>
    <t>YAPPY BG DE ILKA MELISA MARK HOY- MES DE NOVIEMBRE- DICIEMBRE</t>
  </si>
  <si>
    <t>YAPPY BG DE SHARYN TAVANE DELGADO ROWE POR Rifa casa 199 Sharyn Delgado</t>
  </si>
  <si>
    <t>DEPOSITO -FLIA VIVERO- MES DE OCTUBRE</t>
  </si>
  <si>
    <t>BANCA MOVIL TRANSFERENCIA A 0454000010658 JOSE ALBERTO MARCIAGA BRAVO Abono trabajos de mu</t>
  </si>
  <si>
    <t>MES DE NOVIEMBRE DE 2025</t>
  </si>
  <si>
    <t>EFECTIVO- FLIA MENDOZA - NOVIEMBRE Y DICIEMBRE</t>
  </si>
  <si>
    <t>EFECTIVO - FLIA ALEXANDER - AGOSTO A NOVIEMBRE</t>
  </si>
  <si>
    <t>ACH -FLIA GONDOLA - MANT. NOVIEMBRE</t>
  </si>
  <si>
    <t>EFECTIVO - FLIA OGLIVE - MANT- junio a septiembre</t>
  </si>
  <si>
    <t>EFECTIVO - FLIA ALVEY - MANT. NOVIEMBRE</t>
  </si>
  <si>
    <t>BANCA MOVIL TRANSFERENCIA DE YOLANDA MAGALI CAMPOS GONZALEZ pago de obra teatro</t>
  </si>
  <si>
    <t>YAPPY BG DE MIGUEL ROGELIO SANCHEZ PALACIO POR Pago de Boletos vendidos por Miguel Sanche</t>
  </si>
  <si>
    <t>YAPPY BG A HERNAN DARIO ROJAS LOPEZ POR Corte Parque 6ta y vereda este</t>
  </si>
  <si>
    <t>YAPPY BG DE KATIRIA YATHZEEL ORTEGA CASTILLO POR casa 283 obra</t>
  </si>
  <si>
    <t>BANCA MOVIL TRANSFERENCIA DE LILIAN JAZMIN TUÑON DE TOULIER tarjeta</t>
  </si>
  <si>
    <t>YAPPY BG DE GIRLY ALEXIA ROBINSON MATOS POR Pago mantenimiento Octubre casa 257</t>
  </si>
  <si>
    <t>YAPPY BG DE MIOZOTIS DEL CARMEN OLMOS LARA- OCTUBRE</t>
  </si>
  <si>
    <t>BANCA MOVIL TRANSFERENCIA DE YAMILETH ALEIDA SANCHEZ DE ESPINOSA Mant y Seg ALBORADA JUL A SEPT</t>
  </si>
  <si>
    <t>YAPPY BG DE ALAIN AMINT ARAUZ POWELL POR Casa1 Mes de octubre y septiembre</t>
  </si>
  <si>
    <t>ACH XPRESS - DENNIS BARNES GRAHAM O  SHARON TANISHA B ARNES - NOVIEMBRE Y DICIEMBRE</t>
  </si>
  <si>
    <t>BANCA MOVIL TRANSFERENCIA DE ALIZA EMERITA JIMENEZ - NOVIEMBRE</t>
  </si>
  <si>
    <t>BANCA MOVIL TRANSFERENCIA DE CARLOS ANTONIO MORAN MC COY MES - NOVIEMBRE</t>
  </si>
  <si>
    <t>BANCA MOVIL TRANSFERENCIA DE BARBARA ANN BENDIGO DE SANTAMARIA pago Dic 2025 Flia Santamar</t>
  </si>
  <si>
    <t>BANCA MOVIL TRANSFERENCIA DE BARBARA ANN BENDIGO DE SANTAMARIA Colaboracion Obra teatral c</t>
  </si>
  <si>
    <t>YAPPY BG DE LUZMILA ELENA PORTER DE QUINTERO POR Oct25</t>
  </si>
  <si>
    <t>BANCA MOVIL TRANSFERENCIA DE PIEDAD DEL CID Casa 57 pago del mes de Nov</t>
  </si>
  <si>
    <t>BANCA MOVIL TRANSFERENCIA A 0454000010658 JOSE ALBERTO MARCIAGA BRAVO Abono trabajos muro</t>
  </si>
  <si>
    <t>YAPPY BG DE ROBERTO ANTONIO JENKINS RENTERIA POR Casa 306 Roberto Jenkins paga septiembre Y OCTUBRE</t>
  </si>
  <si>
    <t>DEPOSITO -FLIA MURDOCK - OCTUBRE</t>
  </si>
  <si>
    <t>YAPPY BG DE SHANI NG de CHIU POR Pago de noviembre Flia Chiu casa 292</t>
  </si>
  <si>
    <t>YAPPY BG DE LUCAS ANTONIO CORTES SURGEON POR Casa 134 oct- nov</t>
  </si>
  <si>
    <t>BANCA MOVIL TRANSFERENCIA DE 0427120001653 DAYRA LUCILA CANALES  - OBRA DE TEATRO</t>
  </si>
  <si>
    <t>OBRA DE TEATRO - ODALYS</t>
  </si>
  <si>
    <t>CASA 313 COMPRA DE TARJETA</t>
  </si>
  <si>
    <t>FLIA  PARRIS - CASA 286 - SEPTIEMBRE Y OCTUBRE</t>
  </si>
  <si>
    <t>YAPPY BG DE YOLANDA ENEIDA LOPER ALABARCA POR mantenimientocasa 271 noviembre2025</t>
  </si>
  <si>
    <t>BANCA MOVIL TRANSFERENCIA A 0427120001653 DAYRA LUCILA CANALES Devolucion de boletos Irasema duplicados</t>
  </si>
  <si>
    <t>YAPPY BG DE AURA MERCEDES PINEDA de SANTAMARIA POR Mes de noviembre casa 31</t>
  </si>
  <si>
    <t>YAPPY BG DE PORFIRIO JUSTAVINO CEDEÑO- MES DE NOVIEMBRE</t>
  </si>
  <si>
    <t>YAPPY BG DE MARIBEL ARISPE de VEGA POR Pago de seguridad de noviembre 2025 casa 296 flia</t>
  </si>
  <si>
    <t>YAPPY BG DE BETZAIDA ITZEL CABEZA DE FORBES POR Pago seguridad familia Forbes casa 204 SEPTIEMBRE A DICIEMBRE</t>
  </si>
  <si>
    <t>BANCA MOVIL TRANSFERENCIA DE CARLOS ERNESTO LAMBERT PEREA - OCTUBRE A DICIEMBRE</t>
  </si>
  <si>
    <t>BANCA MOVIL TRANSFERENCIA DE FELICIA OLIVIA GITTENS MERCHANT Casa 40 Mant Sep y Oct Fam Gi</t>
  </si>
  <si>
    <t>YAPPY BG DE MARIA DE LOS ANGELES MONTENEGRO DE LEON POR mant casa 14 flia montenegro oct A DICIEMBRE</t>
  </si>
  <si>
    <t>YAPPY BG DE YEMIL DENISE RODRIGUEZ GONDOLA POR Casa 330 Vergara Rodriguez Agosto Septiemb Y OCTUBRE</t>
  </si>
  <si>
    <t>YAPPY BG DE SUNILA GITA PATEL SALDAÑA POR Casa 29 josefina de patel octubre y noviembre y</t>
  </si>
  <si>
    <t>YAPPY BG DE JAIME ALBERTO PEREZ MERO- NOVIEMBRE</t>
  </si>
  <si>
    <t>BANCA MOVIL TRANSFERENCIA DE LUIS ENRIQUE AMADOR MARTINEZ pago mensual NOVIEMBRE</t>
  </si>
  <si>
    <t>BANCA MOVIL TRANSFERENCIA A 0495996629370 SANTOS DIOMEDES ARAUZ MEDINA Cancela factura 484</t>
  </si>
  <si>
    <t>ACH - SYAHMAR MILENN ORTIZ CASTILLO - NOVIEMBRE Y DICIEMBNRE</t>
  </si>
  <si>
    <t>BANCA MOVIL TRANSFERENCIA DE VICENTE ROOK FRUTO Fla Rook casa 309 agosto</t>
  </si>
  <si>
    <t>YAPPY BG DE MANUEL DE JESUS MEDINA ORTEGA POR Noviembre y Diciembre Casa 25</t>
  </si>
  <si>
    <t>YAPPY BG DE ADAHIR ALEXIS LEONARD RIOS POR Pago de la garita OCTUBRE Y Noviembre- SIXTA CARDALES</t>
  </si>
  <si>
    <t>BANCA MOVIL TRANSFERENCIA DE AIXA IVETTE HERNANDEZ SANTAMARIA AGOSTO - SEPT Y OCTUBRE casa 297</t>
  </si>
  <si>
    <t>BANCA MOVIL TRANSFERENCIA DE LINDA YAJAIRA LAJON ANDERSON seguridad casa 219 nov y dic</t>
  </si>
  <si>
    <t>BANCA MOVIL TRANSFERENCIA DE ROLANDO BERNAL PACHECO BENNETT cl 4ta casa 160 oct nov dic fa</t>
  </si>
  <si>
    <t>YAPPY BG DE YANIZA INDIRA ATENCIO DE DRECKETT - NOVIEMBRE Y DICIEMBRE</t>
  </si>
  <si>
    <t>BANCA MOVIL TRANSFERENCIA DE ODALIS DEL CARMEN JAEN DE MENESES Pago varios</t>
  </si>
  <si>
    <t>DEPOSITO FLIA AVILA - ABRIL A JULIO</t>
  </si>
  <si>
    <t>BANCA MOVIL TRANSFERENCIA A 0454000010658 JOSE ALBERTO MARCIAGA BRAVO Abono muro 6ta calle</t>
  </si>
  <si>
    <t>BANCA MOVIL TRANSFERENCIA DE YISEL BONET ALTAMIRANDA DE YARD - NOVIEMBRE</t>
  </si>
  <si>
    <t>BANCA MOVIL TRANSFERENCIA DE DAIRA ESTHER TAMAYO MARTINEZ D19 mes de Noviembre</t>
  </si>
  <si>
    <t>YAPPY BG DE VANESSA VICTORIA PARNTHER LUZCANDO POR Mant casa 75 calle 2da este flia Parnt - OCTUBRE Y NOVIEMBRE</t>
  </si>
  <si>
    <t>ACH - SERGIO JOSE DE CASTRO BUENDIA- NOVIEMBRE</t>
  </si>
  <si>
    <t>BANCA MOVIL TRANSFERENCIA DE YAVIRITZEL DEL CARMEN PANAY noviembre y diciembre casa 187</t>
  </si>
  <si>
    <t xml:space="preserve">BANCA MOVIL TRANSFERENCIA DE JOSE ALEJANDRO BARROWS ROBINSON Casa 154 - OCTUBRE </t>
  </si>
  <si>
    <t>YAPPY BG DE MARTHA BIBIANA ACOSTA MARULANDA POR casa 105 familia Estrada noviembre</t>
  </si>
  <si>
    <t>YAPPY BG DE VIELKA LUZMILA CUSATTI ANAYA - diciembre</t>
  </si>
  <si>
    <t>BANCA MOVIL TRANSFERENCIA DE ERIC ARIEL VILLANUEVA -NOVIEMBRE</t>
  </si>
  <si>
    <t>YAPPY BG DE MARTIN LUIS MENESES TESIS POR noviembre casa58 Meneses</t>
  </si>
  <si>
    <t>YAPPY BG DE SHARYN TAVANE DELGADO ROWE POR Nov casa 199 Sharyn Delgado</t>
  </si>
  <si>
    <t>BANCA MOVIL TRANSFERENCIA DE BETZAIDA ITZEL CABEZA DE FORBES pago tarjeta de acceso</t>
  </si>
  <si>
    <t>BANCA MOVIL TRANSFERENCIA DE YOLANDA FORBES FERNANDEZ casa 155 mes de noviembre</t>
  </si>
  <si>
    <t>YAPPY BG DE NAYRA DEL CARMEN RAMOS RAMOS  pago segurid- DICIEMBRE</t>
  </si>
  <si>
    <t>YAPPY BG DE MELANY DEL CARMEN TAYLOR DELGADO POR Mes de diciembre familia Taylor 3era oes</t>
  </si>
  <si>
    <t>BANCA MOVIL TRANSFERENCIA DE ROMELIA ORISSA HALL JOHNSON Nov 25</t>
  </si>
  <si>
    <t>YAPPY BG DE OSVALDO HERRERA CARRIAZO POR casa 53 Flia Herrera Bamby - OCTUBRE</t>
  </si>
  <si>
    <t>BANCA MOVIL TRANSFERENCIA DE FERNANDO DE CASTRO BUENDIA - NOVIEMBRE</t>
  </si>
  <si>
    <t>YAPPY BG DE STEPHANIE MICHELLE ESPINOSA GONZALEZ POR Casa 123 flia Espinosa mes de noviembre y diciembre</t>
  </si>
  <si>
    <t>BANCA MOVIL TRANSFERENCIA DE TOYA DELMINA BINGHAM de BETEGON Pago de mantenimiento Familia- NOVIEMBRE</t>
  </si>
  <si>
    <t>ACH XPRESS - JOSE LUIS GONZALEZ FLETCHER O MAIQUEL ITZELA POLLACK- NOVIEMBRE</t>
  </si>
  <si>
    <t>YAPPY BG DE SUMAYKIRA YANILET GRENALD FERREIRA POR Pago de seguridad casa 136 - NOVIEMBRE</t>
  </si>
  <si>
    <t>BANCA MOVIL TRANSFERENCIA DE NEILA ELIDA JESSE DE SCOTT A TERCEROS - JULIO A OCTUBRE</t>
  </si>
  <si>
    <t>BANCA MOVIL TRANSFERENCIA DE FERNANDO JOSE PENAS BLANCO- SEPTIEMBRE</t>
  </si>
  <si>
    <t>YAPPY BG DE VANESSA VICTORIA PARNTHER LUZCANDO POR Mant Nv y Dic casa 80 calle IIdaEste S</t>
  </si>
  <si>
    <t>COMPRA DE ARBOLITOS Y GLOBO SANTA</t>
  </si>
  <si>
    <t>BOLETOS OBRA DE TEATRO - DAYRA</t>
  </si>
  <si>
    <t>BANCA MOVIL TRANSFERENCIA DE YENITZA NAYROBIS ASHAW SMALL pago de octubre y noviembre casa</t>
  </si>
  <si>
    <t>YAPPY BG DE LUZ GRACIELA MARTINEZ RODRIGUEZ POR Pago de familia Sarmiento casa 245 mes SEPTIEMBRE Y OCTUBRE</t>
  </si>
  <si>
    <t>YAPPY BG DE ERNESTO GALVAN LEON - NOVIEMBRE</t>
  </si>
  <si>
    <t>BANCA MOVIL TRANSFERENCIA DE JOSE MANUEL TUÑON RAMOS Pago de Noviembre y Diciembre Casa 13</t>
  </si>
  <si>
    <t>YAPPY BG DE JACQUELINE YOVANIA VILLAMIL TORRES</t>
  </si>
  <si>
    <t>EFECTIVO- FLIA VANEGAS - NOVI Y DICI</t>
  </si>
  <si>
    <t xml:space="preserve">YAPPY BG DE CELINDA DE LOURDES VALDES AGUILAR POR familia valdes casa 69 - JULIO </t>
  </si>
  <si>
    <t>YAPPY BG DE IDA CEMA JACKSON de VALENCIA - SEPTIEMBRE</t>
  </si>
  <si>
    <t>YAPPY BG DE NURIA ELENA JIMENEZ de ABREGO POR pago mantenimiento casa 193 - JUNIO</t>
  </si>
  <si>
    <t>BANCA EN LINEA TRANSFERENCIA DE HUMBERTO LUIS GUEVARA SERRACIN Casa No 23 HGuevara Segurid- OCTUBRE A DICIEMBRE</t>
  </si>
  <si>
    <t>YAPPY BG DE SARALIZ LORENA HUSBAND DE VELASQUEZ POR mes de Nov 2025 casa 117 flia Velasqu</t>
  </si>
  <si>
    <t>YAPPY BG DE YUMITZIE ANNELIS HARWOOD de CEDEÑO POR mes de octubre Flia Cedeno casa 192</t>
  </si>
  <si>
    <t>YAPPY BG DE MARIET BROOKS SALAMANCA POR Pago de seguridad Flia Brooks SEPTIEMBRE Y OCTUBRE</t>
  </si>
  <si>
    <t>YAPPY BG DE IRIS ZULEYKA BEJARANO GOMEZ POR Julio Bejarano casa 218 agosto septiembre y oCTUBRE</t>
  </si>
  <si>
    <t>YAPPY BG DE YARITZA YAMILKA COOPER CHIFUNDO POR Pago mes de octubre casa 202 SChifundo YC</t>
  </si>
  <si>
    <t>YAPPY BG DE CARLOS ANTONIO SIERRA ACOSTA POR Flia Sierra casa 110 seguridad - SEPTIEMBRE</t>
  </si>
  <si>
    <t>BANCA MOVIL TRANSFERENCIA DE ROSEMENE SERVILIUS MEDIEU (CARIBBEAN FOOD GOURMET) mes de oct</t>
  </si>
  <si>
    <t>YAPPY BG DE GILBERTO GUADALUPE GARCIA GONZALEZ- AGOSTO, SEPT Y OCTUBRE</t>
  </si>
  <si>
    <t>YAPPY BG DE JOSE DAVID BONILLA ALVARADO POR Flia Bonilla Casa D14 Garita Octubre 2025</t>
  </si>
  <si>
    <t>YAPPY BG DE QUERUBI LIZET NEREIDA de HILTON - AGOSTO A NOVIEMBRE</t>
  </si>
  <si>
    <t>YAPPY BG DE MAUREL MARIAM MIER de ESCOBAR - ME S DE OCTUBRE</t>
  </si>
  <si>
    <t>YAPPY BG DE VICTOR DE JESUS CASTILLO CORTEZ - OCTUBRE A DICIEMBRE</t>
  </si>
  <si>
    <t>YAPPY BG DE YANETH YAMILKA BADILLA PINEDA POR cuota NOVIEMBREcasa 157</t>
  </si>
  <si>
    <t>EFECTIVO - YAMILKA PARRIS -  OCTUBRE</t>
  </si>
  <si>
    <t>BANCA MOVIL TRANSFERENCIA DE NATIVIDAD VALENCIA de JIMENEZ mant mes de octubre flia jimene</t>
  </si>
  <si>
    <t>YAPPY BG DE JAIRO ABDIEL BUITRAGO VASQUEZ POR Octubre casa 100</t>
  </si>
  <si>
    <t>RECIBOS DE OCTUBRE</t>
  </si>
  <si>
    <t>BANCA MOVIL TRANSFERENCIA DE NIDIA SILGADO LEON Casa 164- mes de noviembre</t>
  </si>
  <si>
    <t>YAPPY BG DE JAIRO ABDIEL BUITRAGO VASQUEZ POR Noviembre Casa 100</t>
  </si>
  <si>
    <t>YAPPY BG DE JAIRO ABDIEL BUITRAGO VASQUEZ POR Pago tarjeta entrada casa 100</t>
  </si>
  <si>
    <t>EFECTIVO- OFELIA MITCHEL - NOVI Y DICI</t>
  </si>
  <si>
    <t>BANCA MOVIL TRANSFERENCIA DE ADA ARGELIA CHONG CORREA pago de mantenimiento del mes de noviembre</t>
  </si>
  <si>
    <t>YAPPY BG DE PORFIRIO JUSTAVINO CEDEÑO POR casa 289 mes de diciembre</t>
  </si>
  <si>
    <t>YAPPY BG DE ANA MICHELLE PILE OSSA (O) ARELIS VANESSA OSSA DIAZ POR Casa 106 mes octubre</t>
  </si>
  <si>
    <t>YAPPY BG DE VIOLA DE BELL- MES DE DICIEMBRE</t>
  </si>
  <si>
    <t>YAPPY BG DE ISAIAS FRANCISCO TATE BENJAMIN POR Mes de enero y febrero casa 239</t>
  </si>
  <si>
    <t>YAPPY BG DE ISAIAS FRANCISCO TATE BENJAMIN POR Mes de oct y nov casa 239</t>
  </si>
  <si>
    <t>BANCA MOVIL TRANSFERENCIA DE FERNANDO CHAVERRA PINEDA Fernando Chaverra casa 317 FEBRERO 2026</t>
  </si>
  <si>
    <t>BANCA MOVIL TRANSFERENCIA DE YOLANDA MAGALI CAMPOS GONZALEZ seguridad noviembre</t>
  </si>
  <si>
    <t>YAPPY BG DE CARLOS MANRIQUE GONZALEZ JAEN POR Pago de mantenimiento JULIO, AGOSTO, SEPT Y OCTUBRE</t>
  </si>
  <si>
    <t>YAPPY BG DE AURA MERCEDES PINEDA de SANTAMARIA- MES DE DICIEMBRE</t>
  </si>
  <si>
    <t>YAPPY BG DE ISAAC ANTONIO FRANCIS BARRERA POR Casa 288 Familia Francis Mant Oct - Dic Bo</t>
  </si>
  <si>
    <t>YAPPY BG DE ISAAC ANTONIO FRANCIS BARRERA POR Casa 288 obra de teatro</t>
  </si>
  <si>
    <t>YAPPY BG DE NATIVIDAD SANCHEZ DE FORBES mes de noviembre</t>
  </si>
  <si>
    <t>BANCA MOVIL TRANSFERENCIA A 0454000010658 JOSE ALBERTO MARCIAGA BRAVO Abono de parque en l</t>
  </si>
  <si>
    <t>BANCA MOVIL TRANSFERENCIA DE RAQUEL MAGALI RACERO de LAWRENCE agosto septiembre y octubre</t>
  </si>
  <si>
    <t>BANCA MOVIL TRANSFERENCIA DE YARABY ORQUIDIA JIMENEZ de ABRAHAM pago 303 patricia jones- MES DE OCTUBRE</t>
  </si>
  <si>
    <t>YAPPY BG DE CARLOS ENRIQUE GARAY DOMINGUEZ- MES DE NOVIEMBRE</t>
  </si>
  <si>
    <t>YAPPY BG DE ELOISA MALENY JAEN GUTIERREZ- MES DE OCTUBRE</t>
  </si>
  <si>
    <t>YAPPY BG DE JAZMINA ITZEL VEGA de SMITH POR mant y seguridad noviembre y diciembre2025 fl</t>
  </si>
  <si>
    <t>YAPPY BG DE AMILKAR MORENO RIOS POR Mantenimiento Casa 36 noviembre</t>
  </si>
  <si>
    <t>BANCA MOVIL TRANSFERENCIA DE JOSSUA EMMIR WILLIAMS RIOS Pago Mant y Seg Flia Williams MES DE OCTUBRE Y NOVIEMBRE</t>
  </si>
  <si>
    <t>YAPPY BG DE SUGEIRIS YANIRETH BARRETT JIMENEZ MES DE OCTUBRE</t>
  </si>
  <si>
    <t>BANCA MOVIL TRANSFERENCIA A 0454000010658 JOSE ALBERTO MARCIAGA BRAVO Estructura de arboli</t>
  </si>
  <si>
    <t>BANCA MOVIL TRANSFERENCIA DE MADELEIN NOEMY TAYLOR DALEY- MES DE SEPTIEMBRE, OCTUBRE Y NOVIEMBRE</t>
  </si>
  <si>
    <t>DEPOSITO -FLIA MURDOCK - MES DE NOVIEMBRE</t>
  </si>
  <si>
    <t>DEPOSITO -FLIA AVILA- AGOSTO Y SEPTIEMBRE</t>
  </si>
  <si>
    <t>YAPPY BG DE ADDIS MASSIEL BETEGON ROSALES POR Casa 33 septiembre y octubre Betegon Rosale</t>
  </si>
  <si>
    <t>YAPPY BG DE ENEIRA ESTHER BELTRAN DE KIRCHMAN POR CASA 62 Mirna Reed de Lee- JUNIO Y JULIO</t>
  </si>
  <si>
    <t>YAPPY BG DE MIOZOTIS DEL CARMEN OLMOS LARA- MES DE NOVIEMBRE</t>
  </si>
  <si>
    <t>BANCA EN LINEA TIGO (000000008841419)</t>
  </si>
  <si>
    <t>BANCA EN LINEA TRANSFERENCIA A  IDAAN CONSUMO DE AGUA</t>
  </si>
  <si>
    <t>YAPPY BG DE GLADYS OSIRIS VILLANUEVA DE AGUILAR POR Casa 37 Flia Villanueva Pago del mes OCTUBRE</t>
  </si>
  <si>
    <t>BANCA MOVIL TRANSFERENCIA DE DAMARIS SARMIENTO MES DE OCTUBRE, NOVIEMBRE Y DICIEMBRE</t>
  </si>
  <si>
    <t>ESTRELLA DE NAVIDAD</t>
  </si>
  <si>
    <t>YAPPY BG DE AYLLENE YEISURI SMALL CUERVO POR Noviembre Flia Small Casa 39</t>
  </si>
  <si>
    <t>BANCA MOVIL TRANSFERENCIA DEALBERTO BENETT - AGOSTO, SEPTIEMBRE Y OCTUBRE Paga de casa 55</t>
  </si>
  <si>
    <t>RECIBO DICIEMBRE</t>
  </si>
  <si>
    <t>YAPPY BG DE ANSELMO EMILIANO FORDE CHRISTOPHER POR Casa 5 1ra Oeste Pago de Diciembre</t>
  </si>
  <si>
    <t>YAPPY BG DE TAHIMY GUADALUPE IGLESIAS HURTADO- NOVIEMBRE</t>
  </si>
  <si>
    <t>YAPPY BG DE NELSON AZARIAS MORENO MAGDALENO POR Pago SegMant Noviembre Casa 310 oeste</t>
  </si>
  <si>
    <t>YAPPY BG DE EDIANI YENISEL MARTINEZ ARAUZ POR Seguridad mes de diciembre casa 198 flia Ar</t>
  </si>
  <si>
    <t>YAPPY BG DE KAISHA TAMARA RIVAS JULIO POR Kaisha Rivas casa79- MES DE AGOSTO</t>
  </si>
  <si>
    <t>YAPPY BG DE GIRLY ALEXIA ROBINSON MATOS POR Mantenimiento Casa 257 Flia Icaza-NOVIEMBRE</t>
  </si>
  <si>
    <t>BANCA MOVIL TRANSFERENCIA DE ISABEL RIQUELME MARTINEZ casa 277 noviembre y diciembre</t>
  </si>
  <si>
    <t>YAPPY BG DE YARITZA YAMILKA COOPER CHIFUNDO POR Casa 202 Mes de Nov 2025</t>
  </si>
  <si>
    <t>YAPPY BG DE FELICIA OLIVIA GITTENS MERCHANT POR Casa 40 noviembre Fam Gittens Zachary</t>
  </si>
  <si>
    <t>DEPOSITO - ANAKHARINA KANDRIN- AGOSTO, SEPTIEMBRE Y OCTUBRE/25</t>
  </si>
  <si>
    <t>YAPPY BG DE MERCEDES CONCEPCION LAN de ACIEGO- SEPTIEMBRE Y OCTUBRE</t>
  </si>
  <si>
    <t>YAPPY BG DE LUZ MARIA MEDINA OLAYA POR Casa 209 Familia Sotomayor- septiembre Y OCTUBRE</t>
  </si>
  <si>
    <t>BANCA MOVIL TRANSFERENCIA DE LISSETH HERMINIA DE LA ESPADA de DE NICOLO pago mantenimiento- septiembre y octubre</t>
  </si>
  <si>
    <t>YAPPY BG DE YAMILKA OSIRIS TUÑON de PARRIS POR Familia Parris Tunon casa278 pago del mes NOVIEMBRE</t>
  </si>
  <si>
    <t>YAPPY BG DE YESICA MARLENE CHIFUNDO DE PRESTAN POR Mantenimiento diciembre Flia Prestan c</t>
  </si>
  <si>
    <t>YAPPY BG DE WYLMA ISUALY MATURANA DE ESCOBAR- MES DE OCTUBRE</t>
  </si>
  <si>
    <t>YAPPY BG DE CARLOS ENRIQUE GARAY DOMINGUEZ- MES DE DICIEMBRE</t>
  </si>
  <si>
    <t>YAPPY BG DE YARIBEL RUIZ DE GRACIA- MAYO</t>
  </si>
  <si>
    <t>BANCA MOVIL TRANSFERENCIA DE ADELSA AYARIS AGUILAR ALVARADO Casa D9 Adelsa Junio y abona Julio</t>
  </si>
  <si>
    <t>YAPPY BG DE JOANNA VANESSA EVERSLEY DE VALDES POR casa 71 oct nov dic 2025</t>
  </si>
  <si>
    <t>YAPPY BG DE SARALIZ LORENA HUSBAND DE VELASQUEZ POR casa 117 mes de diciembre flia Velasq</t>
  </si>
  <si>
    <t>BANCA EN LINEA TRANSFERENCIA DE DALIA ZORAIDA PETERS PAYNE Familia Peters casa 121 y 104- DICIEMBRE</t>
  </si>
  <si>
    <t>ACH XPRESS - YOHANA MOLINAR- MES DE DICIEMBRE</t>
  </si>
  <si>
    <t>MES DE DICIEMBRE DE 2025</t>
  </si>
  <si>
    <r>
      <rPr>
        <sz val="10"/>
        <color theme="4"/>
        <rFont val="SansSerif"/>
      </rPr>
      <t>Cuenta:</t>
    </r>
    <r>
      <rPr>
        <sz val="16"/>
        <color theme="4"/>
        <rFont val="SansSerif"/>
      </rPr>
      <t>Alborada 04-11-00-000468-4</t>
    </r>
  </si>
  <si>
    <t>EFECTIVO - FAMILIA MACIA- MES DE NOVIEMBRE Y DICIEMBRE</t>
  </si>
  <si>
    <t>EFECTIVO - FAMILIA GONZALEZ --MES DE OCTUBRE-NOVIEMBRE Y DICIEMBRE</t>
  </si>
  <si>
    <t>EFECTIVO- REYNALDO ANGARITA- MES DE OCTUBRE- NOVIEMBRE Y DICIEMBRE</t>
  </si>
  <si>
    <t>EFECTIVO - PIEDAD DEL CID- DICIEMBRE</t>
  </si>
  <si>
    <t>FAMILIA CUENCO- MANT NOVIEMBRE Y DICIEMBRE</t>
  </si>
  <si>
    <t>EFECTIVO X DEPOSITAR</t>
  </si>
  <si>
    <t>EFECTIVO- IRACEMA DE SMALL- NOVIEMBRE Y DICIEMBRE</t>
  </si>
  <si>
    <t>EFECTIVO - DELANO SAUNDERS- NOVIEMBRE Y DICIEMBRE</t>
  </si>
  <si>
    <t>RIFA 2</t>
  </si>
  <si>
    <t>FLIA VANEGAS RIFA JAMON #80</t>
  </si>
  <si>
    <t>NUMERO DE NOVIEMBRE</t>
  </si>
  <si>
    <t>YAPPY BG DE ZAIS ANTONIO COSTARELOS HERRERA POR Casa 230 Familia Costarelos- noviembre y diciembre</t>
  </si>
  <si>
    <t>YAPPY BG DE JAIME DAVID ANDERSON SINCLAIR- NOVIEMBRE</t>
  </si>
  <si>
    <t>BANCA MOVIL TRANSFERENCIA DE GYSELLE DEYANIRA GRANT WELCH NOV y DIC casa 265</t>
  </si>
  <si>
    <t>ACH - EMILIO STERLING LOVET WILSON- AGOSTO</t>
  </si>
  <si>
    <t>ACH - JENISEL ELENA HOYTE ARISPE - MARZO - ABRIL</t>
  </si>
  <si>
    <t>YAPPY BG DE ARIE CORPAS BETEGON- NOV-DIC</t>
  </si>
  <si>
    <t>YAPPY BG DE JOSE DAVID BONILLA ALVARADO POR Flia Bonilla Casa D14 Pago de garita Noviembr</t>
  </si>
  <si>
    <t>YAPPY BG DE CARLOS ANTONIO SIERRA ACOSTA- OCTUBRE</t>
  </si>
  <si>
    <t>YAPPY BG DE SHARYN TAVANE DELGADO ROWE POR Casa 199 boleto 86</t>
  </si>
  <si>
    <t>BANCA MOVIL TRANSFERENCIA DE ROSEMENE SERVILIUS MEDIEU (CARIBBEAN FOOD GOURMET) mes de nov</t>
  </si>
  <si>
    <t>BANCA MOVIL TRANSFERENCIA DE CARLENI ANYURE CLOP FLORES Junio julio agosto casa 149 Ricard</t>
  </si>
  <si>
    <t>YAPPY BG DE CELINDA DE LOURDES VALDES AGUILAR POR FAMILIA VALDES CASA 69- AGOSTO</t>
  </si>
  <si>
    <t>BANCA MOVIL TRANSFERENCIA DE GREGORIA HEIDI BRYAN RAMOS noviembre diciembre 196</t>
  </si>
  <si>
    <t>YAPPY BG DE NURIA ELENA JIMENEZ de ABREGO POR pagonumerosde rifa Nuria</t>
  </si>
  <si>
    <t>YAPPY BG DE OSVALDO HERRERA CARRIAZO POR casa 53 Bamby Herrera - NOVIEMBRE</t>
  </si>
  <si>
    <t>BANCA MOVIL TRANSFERENCIA DE NUDIA ESTHER MORALES de GUERRA- OCT-NOVY DIC</t>
  </si>
  <si>
    <t>YAPPY BG DE LUZ GRACIELA MARTINEZ RODRIGUEZ POR Casa 245 pago de nov y diciembre 2025 fam</t>
  </si>
  <si>
    <t>YAPPY BG DE YOLANDA ENEIDA LOPER ALABARCA POR mantenimiento casa 271 diciembre 2025</t>
  </si>
  <si>
    <t>YAPPY BG DE MAUREL MARIAM MIER de ESCOBAR- NOVIEMBRE</t>
  </si>
  <si>
    <t>YAPPY BG DE YARIBEL RUIZ DE GRACIA- JUNIO, JULIO Y AGOSTO</t>
  </si>
  <si>
    <t>BANCA MOVIL TRANSFERENCIA DE DAIZA BRU TORRES- NOVIEMBRE Y DICIEMBRE</t>
  </si>
  <si>
    <t>BANCA MOVIL TRANSFERENCIA A 0454000010658 JOSE ALBERTO MARCIAGA BRAVO Trabajos parque 6ta</t>
  </si>
  <si>
    <t>YAPPY BG DE JAIME DAVID ANDERSON DEL VALLE POR Pago de garita casa 231</t>
  </si>
  <si>
    <t>YAPPY BG DE ILKA MELISA MARK HOY</t>
  </si>
  <si>
    <t>DEPOSITO- PEDRO AVILA - OCTUBRE Y NOVIEMBRE</t>
  </si>
  <si>
    <t>YAPPY BG DE EDGARDO CHIARI FRANCO -DICIEMBRE</t>
  </si>
  <si>
    <t>YAPPY BG DE ANA MICHELLE PILE OSSA (O) ARELIS VANESSA OSSA DIAZ POR Casa 106 noviembre y diciembre</t>
  </si>
  <si>
    <t>BANCA MOVIL TRANSFERENCIA DE NIDIA SILGADO LEON Casa 164 mes DICIEMBRE</t>
  </si>
  <si>
    <t>YAPPY BG DE MARIBEL ARISPE de VEGA</t>
  </si>
  <si>
    <t>BANCA MOVIL TRANSFERENCIA DE VICTOR DE JESUS CASTILLO CORTEZ A TERCEROS</t>
  </si>
  <si>
    <t>BANCA MOVIL TRANSFERENCIA DE NATIVIDAD VALENCIA de JIMENEZ -NOVIEMNRE</t>
  </si>
  <si>
    <t>YAPPY BG DE NATIVIDAD SANCHEZ DE FORBES POR casa 175 familia Forbes mes de Noviembre</t>
  </si>
  <si>
    <t>BANCA MOVIL TRANSFERENCIA DE YOLANDA MAGALI CAMPOS GONZALEZ Mes de diciembre 2025 casa 304</t>
  </si>
  <si>
    <t>YAPPY BG DE ROBERTO ANTONIO JENKINS RENTERIA POR Casa 306 Roberto Jenkins paga noviembre</t>
  </si>
  <si>
    <t>YAPPY BG DE YANETH YAMILKA BADILLA PINEDA POR casa 157 diciembre</t>
  </si>
  <si>
    <t>BANCA MOVIL TRANSFERENCIA DE CARLOS ANTONIO MORAN MC COY Pago de mantenimiento diciembre</t>
  </si>
  <si>
    <t>YAPPY BG DE LUZMILA ELENA PORTER DE QUINTERO POR 301125 Lp Primera C47- noviembre</t>
  </si>
  <si>
    <t>BANCA MOVIL TRANSFERENCIA DE JOSSUA EMMIR WILLIAMS RIOS Seguridad y Mantenimiento -DICIEMBRE</t>
  </si>
  <si>
    <t>BANCA MOVIL TRANSFERENCIA DE DIANA MARIA SANCHEZ FLORES- NOVIEMBRE Y DICIEMBRE</t>
  </si>
  <si>
    <t>YAPPY BG DE ZAIDA NOEMI JIMENEZ SALAZAR- DICIEMBRE</t>
  </si>
  <si>
    <t>YAPPY BG DE DAYANARA ITZEL BENJAMIN DE DE LEON POR casa D 12 oct nov dic 2025</t>
  </si>
  <si>
    <t>YAPPY BG DE ROBERTO RODRIGUEZ PEREIRA POR Casa 43 familia Rodriguez- MAYO A NOVIEMBRE</t>
  </si>
  <si>
    <t>YAPPY BG DEERIC LASONDER casa 49- MAYO, JUNIO Y JULIO</t>
  </si>
  <si>
    <t>BANCA MOVIL TRANSFERENCIA DE LUIS ENRIQUE AMADOR MARTINEZ pago mensual- DICIEMBRE</t>
  </si>
  <si>
    <t>BANCA MOVIL TRANSFERENCIA DE VICENTE ROOK FRUTO Fla Rook casa 309</t>
  </si>
  <si>
    <t>BANCA MOVIL TRANSFERENCIA A 0454000010658 JOSE ALBERTO MARCIAGA BRAVO Abono a trabajos par</t>
  </si>
  <si>
    <t>BANCA MOVIL TRANSFERENCIA A 0472996299559 PEDRO ANTONIO GLASGOW BARRETT Corte de hierba pa</t>
  </si>
  <si>
    <t>YAPPY BG DE SHANI NG de CHIU POR mes de DicCasa 292 Flia chiu</t>
  </si>
  <si>
    <t>BANCA MOVIL TRANSFERENCIA DE ALIZA EMERITA JIMENEZ- MES DE DICIEMBRE</t>
  </si>
  <si>
    <t>YAPPY BG A HERNAN DARIO ROJAS LOPEZ POR CORTE 3 PARQUES SEXTA Y CIRCUNVALACION</t>
  </si>
  <si>
    <t>YAPPY BG DE QUERUBI LIZET NEREIDA de HILTON POR Pago de rifa casa 19 primera calle</t>
  </si>
  <si>
    <t>YAPPY BG DE QUERUBI LIZET NEREIDA de HILTON POR Mes de diciembre casa 19 familia Nereida</t>
  </si>
  <si>
    <t>YAPPY BG A MELVIN CARLTON FOSTER GALASTICA POR Corte hierba</t>
  </si>
  <si>
    <t>YAPPY BG DE JAIME CEBALLOS ANDRADE POR Rifa Navidad 38 casa 147</t>
  </si>
  <si>
    <t>BANCA EN LINEA TRANSFERENCIA DE 0427120001653 DAYRA LUCILA CANALES de SWANSTON casa 240 NOVIEMBRE Y DICIEMBRE</t>
  </si>
  <si>
    <t>YAPPY BG DE NITZIA ITZEL AGUILAR GALVAN POR boleto rifa num45</t>
  </si>
  <si>
    <t>YAPPY BG DE NITZIA ITZEL AGUILAR GALVAN POR abono mensualidadesseguridadCasa56- MAYO Y JUNIO</t>
  </si>
  <si>
    <t>NAVIDAD</t>
  </si>
  <si>
    <t>BANCA MOVIL TRANSFERENCIA DE 0427120001653 DAYRA  CANALES-COMPRA DE LUCES NAVIDAD</t>
  </si>
  <si>
    <t xml:space="preserve">YAPPY- GILBERTO GARCIA - DICIEMBRE </t>
  </si>
  <si>
    <t>TARJETA DE ENTRADA - CASA #11</t>
  </si>
  <si>
    <t>YAPPY BG DE JAIME ALBERTO PEREZ MERO- DICIEMBRE</t>
  </si>
  <si>
    <t>YAPPY BG DE YELITZA YOLANY NORSE DE LA ESPADA POR Pago Nov y Dic - Casa 318</t>
  </si>
  <si>
    <t>YAPPY BG DE ANIUTKA YOHANI ISAAC SILVERA POR casa 273-SEPTIEMBRE</t>
  </si>
  <si>
    <t>YAPPY BG DE CARLOS ANTONIO SIERRA ACOSTA- NOVIEMBRE</t>
  </si>
  <si>
    <t>ACH - EDWIN IDEL CEDEÃ?O CARDENAS- OCTUBRE- NOVIEMBRE Y DICIEMBRE</t>
  </si>
  <si>
    <t>YAPPY BG DE YOLANDA ENEIDA LOPER ALABARCA POR pago rifa alborada casa 271</t>
  </si>
  <si>
    <t>YAPPY BG DE SHARYN TAVANE DELGADO ROWE- DICIEMBRE</t>
  </si>
  <si>
    <t>YAPPY BG DE JAIME ALBERTO PEREZ MERO</t>
  </si>
  <si>
    <t>YAPPY BG DE JENIFER ODALILIA MORENO DE WELLER POR pago de Rifa navidena casa 146</t>
  </si>
  <si>
    <t>BANCA MOVIL TRANSFERENCIA DE ERIC ARIEL VILLANUEVA - DICIEMBRE</t>
  </si>
  <si>
    <t>YAPPY BG DE EDIANI YENISEL MARTINEZ ARAUZ POR Pago rifa navidena calle cuarta este casa 1</t>
  </si>
  <si>
    <t>BANCA MOVIL TRANSFERENCIA DE DAIRA ESTHER TAMAYO MARTINEZ Diciembre casa D19</t>
  </si>
  <si>
    <t>YAPPY BG DE VANESSA VICTORIA PARNTHER LUZCANDO POR Casa 75 mes de diciembre familia Parnt</t>
  </si>
  <si>
    <t>BANCA MOVIL TRANSFERENCIA A 0454000010658 JOSE ALBERTO MARCIAGA BRAVO Pintura arbolito</t>
  </si>
  <si>
    <t>YAPPY BG DE LEAN LOY LOPEZ DE HOYOS POR Casa 8 octubre noviembre y diciembre</t>
  </si>
  <si>
    <t>YAPPY BG DE LEAN LOY LOPEZ DE HOYOS POR Rifa</t>
  </si>
  <si>
    <t>BANCA MOVIL TRANSFERENCIA A 0427976265450 JESUS DE LEON RODRIGUEZ Abono musica navidad</t>
  </si>
  <si>
    <t>YAPPY BG DE JULIO ENRIQUE MEJIA POR Pago de los 4 numeros de la rifa casa 291 flia Mejia</t>
  </si>
  <si>
    <t>YAPPY BG DE MARTHA BIBIANA ACOSTA MARULANDA POR diciembre casa 105 familia Estrada</t>
  </si>
  <si>
    <t>BANCA MOVIL TRANSFERENCIA DE BARBARA ANN BENDIGO DE SANTAMARIA Ene 2026 seguridad Flia San</t>
  </si>
  <si>
    <t>BANCA MOVIL TRANSFERENCIA DE BARBARA ANN BENDIGO DE SANTAMARIA colaboracion Rifa  Flia San</t>
  </si>
  <si>
    <t>YAPPY BG DE VIELKA LUZMILA CUSATTI ANAYA- ENERO 2026</t>
  </si>
  <si>
    <t>BANCA MOVIL TRANSFERENCIA DE FERNANDO DE CASTRO BUENDIA- DICIEMBRE</t>
  </si>
  <si>
    <t>BANCA MOVIL TRANSFERENCIA DE JOSE ALEJANDRO BARROWS ROBINSON casa 154- NOVIEMBRE</t>
  </si>
  <si>
    <t>YAPPY BG DE WYLMA ISUALY MATURANA DE ESCOBAR- noviembre</t>
  </si>
  <si>
    <t>YAPPY BG DE SARALIZ LORENA HUSBAND DE VELASQUEZ POR pago de rifa casa 117 Saraliz de Vela</t>
  </si>
  <si>
    <t>YAPPY BG DE MELANY DEL CARMEN TAYLOR DELGADO POR Mes de enero familia Taylor casa 107 3er</t>
  </si>
  <si>
    <t>BANCA MOVIL TRANSFERENCIA A 0427990994409 MARIA DE LOS ANGELES MONTENEGRO DE LEON Compra gorritos navidad</t>
  </si>
  <si>
    <t>DEPOSITO -FLIA HALL - SEP/OCT/NOV Y DICIEMBRE</t>
  </si>
  <si>
    <t>YAPPY BG DE NELSON AZARIAS MORENO MAGDALENO POR Pago Diciembre MantSeg Casa 310</t>
  </si>
  <si>
    <t>YAPPY BG DE AYLLENE YEISURI SMALL CUERVO POR Diciembre Flia Small Casa 39</t>
  </si>
  <si>
    <t>BANCA MOVIL TRANSFERENCIA DE YISEL BONET ALTAMIRANDA DE YARD pago casa 156 flia Yard mes dICIEMBRE</t>
  </si>
  <si>
    <t>YAPPY BG DE GLADYS OSIRIS VILLANUEVA DE AGUILAR POR Pago del mes de Noviembre Casa 37 Fli</t>
  </si>
  <si>
    <t>ACH - SERGIO JOSE DE CASTRO BUENDIA - DICIEMBRE</t>
  </si>
  <si>
    <t>BANCA MOVIL TRANSFERENCIA DE ROMELIA ORISSA HALL JOHNSON Dic 2025</t>
  </si>
  <si>
    <t>BANCA MOVIL TRANSFERENCIA DE NILKA LORENA DEL CASTILLO ZELAYA- JUNIO/25</t>
  </si>
  <si>
    <t>ACH XPRESS - JOSE LUIS GONZALEZ FLETCHER O MAIQUEL ITZELA POLLACK- DICIEMBRE</t>
  </si>
  <si>
    <t>ACH - JENISEL ELENA HOYTE ARISPE- mayo/25</t>
  </si>
  <si>
    <t>BANCA MOVIL TRANSFERENCIA DE YOLANDA FORBES FERNANDEZ mes de diciembre casa 155</t>
  </si>
  <si>
    <t>YAPPY BG DE VANESSA VICTORIA PARNTHER LUZCANDO POR Pago de rifa 5 numeros casa 75 calle 2</t>
  </si>
  <si>
    <t>YAPPY BG DE IRASEMA ESTHER MURILLO DE SMALL POR pago 9 numeros rifa casa 119Flia Small Mu</t>
  </si>
  <si>
    <t>YAPPY BG DE OKIANIS DEL CARMEN ROBINSON DE KENTISH POR OCTUBRE Y NOVIEMBRE</t>
  </si>
  <si>
    <t>ACH - IRINA JOANNA LEWIS HAYNES- OCTUBRE, NOVIEMBR EY DICIEMBRE</t>
  </si>
  <si>
    <t>BANCA MOVIL BAC INTERNATIONAL BANK 104349105 DISTRIBUIDORA GSQ PANAMA- pintura de parque 6ta</t>
  </si>
  <si>
    <t>YAPPY BG DE SUSANA DELGADO YANGUEZ POR Pago de Garita2025casa 220SusanaDelgado - MARZO A DICIEMBRE</t>
  </si>
  <si>
    <t>BANCA MOVIL TRANSFERENCIA DE MARITZA OTILIA LAWSON de MORA ("EVENTOS") Casa D2 -ENERO A DICIEMBRE</t>
  </si>
  <si>
    <t>D-02</t>
  </si>
  <si>
    <t>BANCA MOVIL TRANSFERENCIA DE MARITZA OTILIA LAWSON de MORA ("EVENTOS") Casa D2 -SANTA NAVIDAD</t>
  </si>
  <si>
    <t>D-03</t>
  </si>
  <si>
    <t>YAPPY BG DE ILUMINADA BONILLA VIDAL 5,00 diciembre y 15 enero 2026</t>
  </si>
  <si>
    <t>YAPPY BG DE ILUMINADA BONILLA VIDAL (EL PARKIN.)</t>
  </si>
  <si>
    <t>BANCA MOVIL TRANSFERENCIA DE ADELSA AYARIS AGUILAR ALVARADO rifa adelsa</t>
  </si>
  <si>
    <t>YAPPY BG DE KASHMAH SHAMMETH CADOGAN de LEWIS POR pago mensualidad diciembre casa 150</t>
  </si>
  <si>
    <t>YAPPY CCB DE FERNANDO NOAH ROSALES TUD</t>
  </si>
  <si>
    <t>YAPPY BG DE ARIE CORPAS BETEGONenero 2027</t>
  </si>
  <si>
    <t>YAPPY BG DE NELSON AZARIAS MORENO MAGDALENO POR pago de rifa</t>
  </si>
  <si>
    <t>YAPPY BG DE CARLOS AUGUSTO LEOTEAU VASQUEZ</t>
  </si>
  <si>
    <t>YAPPY BG DE MICHELLE MIRELVIA HENRIQUEZ DE DIAZ POR Rifa Alborada</t>
  </si>
  <si>
    <t>BANCA MOVIL TRANSFERENCIA DE TOYA DELMINA BINGHAM de BETEGON Pago de mantenimiento mes de DICIEMBRE</t>
  </si>
  <si>
    <t>ACH - JASMIN SUSAN JOHNSON FORBES- ABRIL A JULIO</t>
  </si>
  <si>
    <t>YAPPY BG DE VANESSA ANNETTE TASCON RELUZ POR mes ENERO A MARZO/26 Julio Bejarano</t>
  </si>
  <si>
    <t>BANCA MOVIL TRANSFERENCIA A 0311011372177 MEGA LONG, .S.A Canastitas navidad</t>
  </si>
  <si>
    <t>YAPPY BG DE MALIBETZA FAUSTINA CEBALLOS de COMBE</t>
  </si>
  <si>
    <t>ACH XPRESS - NADIBELL YELANI ASHBURN SANGUILLEN- FEBRERO A DICIEMBRE</t>
  </si>
  <si>
    <t>D-16</t>
  </si>
  <si>
    <t>ACH XPRESS - NADIBELL YELANI ASHBURN SANGUILLEN</t>
  </si>
  <si>
    <t>YAPPY BG DE LUCAS ANTONIO CORTES SURGEON POR Casa 134 diciembre</t>
  </si>
  <si>
    <t>BANCA MOVIL TRANSFERENCIA A 0454000010658 JOSE ALBERTO MARCIAGA BRAVO Abono parque calle 6</t>
  </si>
  <si>
    <t>YAPPY BG DE YUMITZIE ANNELIS HARWOOD de CEDEÑO POR noviembre y diciembre casa 192 Flia Ce</t>
  </si>
  <si>
    <t>YAPPY BG DE JESSENIA MAGALI FRUTO DE BETHANCOURT- OCTUBRE -NOVIEMBRE Y DICIEMBRE</t>
  </si>
  <si>
    <t>YAPPY BG DE JESUS DE LEON RODRIGUEZ- REMBOLSO DE MUSICA</t>
  </si>
  <si>
    <t>YAPPY BG DE DAIZA BRU TORRES</t>
  </si>
  <si>
    <t>BANCA MOVIL TRANSFERENCIA A 0454985804305 MARITZA OTILIA LAWSON de MORA ("EVENTOS") Abono</t>
  </si>
  <si>
    <t>BANCA MOVIL TRANSFERENCIA A 0454000010658 JOSE ALBERTO MARCIAGA BRAVO Ayuda decoracion arb</t>
  </si>
  <si>
    <t>YAPPY BG DE HECTOR GABRIEL IBARGUEN MURILLO POR flia Ibarguen mes de noviembre</t>
  </si>
  <si>
    <t>BANCA MOVIL TRANSFERENCIA DE LUIS ABATT DE LA ESPADA NIÑO Casa 101 Flia De La Espada cance-mayo a diciembre</t>
  </si>
  <si>
    <t>BANCA MOVIL TRANSFERENCIA A 0411982008346 NURIA ELENA JIMENEZ de ABREGO Brinca brinca mill</t>
  </si>
  <si>
    <t>YAPPY BG a CCB A JOEL ANTONIO RIOS ATENCIO POR Discoteca Movil evento Navidad</t>
  </si>
  <si>
    <t>BANCA MOVIL TRANSFERENCIA A 0454985804305 MARITZA OTILIA LAWSON de MORA ("EVENTOS") Santa</t>
  </si>
  <si>
    <t>BANCA MOVIL TRANSFERENCIA A 0411011680818 OSVALDO HERRERA CARRIAZO Sillas evento navidad</t>
  </si>
  <si>
    <t>BANCA MOVIL TRANSFERENCIA A 0427990994409 MARIA DE LOS ANGELES MONTENEGRO DE LEON Decoraci</t>
  </si>
  <si>
    <t>BANCA MOVIL TRANSFERENCIA A 0454017529542 ODALIS DEL CARMEN JAEN DE MENESES Premio rifa</t>
  </si>
  <si>
    <t>YAPPY BG DE YAZMIN DAMARIS SOTO PIMENTEL POR Casa 162 meses noviembre y diciembre</t>
  </si>
  <si>
    <t>BANCA MOVIL TRANSFERENCIA DE DIEGO QUINTERO PITALUA julio agosto septiembre octubre de seg</t>
  </si>
  <si>
    <t>D-07</t>
  </si>
  <si>
    <t>YAPPY BG DE TAHIMY GUADALUPE IGLESIAS HURTADO- DICIEMBRE</t>
  </si>
  <si>
    <t>YAPPY BG DE MANUEL ENRIQUE VILLARREAL GUILLEN POR casa 103 octnovdic2025</t>
  </si>
  <si>
    <t>YAPPY BG DE JAIRO ABDIEL BUITRAGO VASQUEZ POR Diciembre casa 100</t>
  </si>
  <si>
    <t>YAPPY BG DE IRIS DEL CARMEN GRIFFITH BETEGON POR casa 208 - cuota de mayo junio julio ago</t>
  </si>
  <si>
    <t>BANCA MOVIL TRANSFERENCIA DE YARABY ORQUIDIA JIMENEZ de ABRAHAM casa 303 este Patricia Jon</t>
  </si>
  <si>
    <t>BANCA MOVIL TRANSFERENCIA DE RAQUEL MAGALI RACERO de LAWRENCE noviembre y diciembre famili</t>
  </si>
  <si>
    <t>YAPPY BG DE NATALIE MICHELL MOVILLA VILAR POR 12 meses casa 207- ENERO A DICIEMBRE</t>
  </si>
  <si>
    <t>YAPPY BG DE IDA CEMA JACKSON de VALENCIA - OCTUBRE</t>
  </si>
  <si>
    <t>ACH XPRESS - EMILIO STERLING LOVET WILSON - SEPTI Y OCTUBRE</t>
  </si>
  <si>
    <t>YAPPY BG DE PORFIRIO JUSTAVINO CEDEÑO POR casa 289 mes de enero 2026</t>
  </si>
  <si>
    <t>YAPPY BG DE ALAIN AMINT ARAUZ POWELL POR Casa1 Noviembre</t>
  </si>
  <si>
    <t>YAPPY BG DE AMILKAR MORENO RIOS POR Mantenimiento Casa 36 Diciembre</t>
  </si>
  <si>
    <t>BANCA MOVIL TRANSFERENCIA DE MARIBEL ARISPE de VEGA Seguridad de enero 2026 flia Vega Aris</t>
  </si>
  <si>
    <t>BANCA MOVIL TRANSFERENCIA DE YENITZA NAYROBIS ASHAW SMALL pago de Diciembre casa 261</t>
  </si>
  <si>
    <t>YAPPY BG DE NURIA ELENA JIMENEZ de ABREGO POR casa193 Nuria Jimenez</t>
  </si>
  <si>
    <t>YAPPY BG DE JULIO ENRIQUE MEJIA POR Pago de mant y segur del ano 2026 casa 291 flia Mejia</t>
  </si>
  <si>
    <t>ODALIS - RIFA</t>
  </si>
  <si>
    <t>BOTAR BASURA DEL PARQUE</t>
  </si>
  <si>
    <t>YAPPY BG DE ELOISA MALENY JAEN GUTIERREZ- NOVIEMBRE</t>
  </si>
  <si>
    <t>BANCA MOVIL TRANSFERENCIA DE ADELSA AYARIS AGUILAR ALVARADO adelsa casa D9</t>
  </si>
  <si>
    <t>BANCA MOVIL TRANSFERENCIA A 0427120001653 DAYRA LUCILA CANALES de SWANSTON Luces extension</t>
  </si>
  <si>
    <t>BANCA MOVIL TRANSFERENCIA A 0427120001653 DAYRA LUCILA CANALES de SWANSTON Bicicletas</t>
  </si>
  <si>
    <t>BANCA MOVIL TRANSFERENCIA A 0427120001653 DAYRA LUCILA CANALES de SWANSTON Juguetes</t>
  </si>
  <si>
    <t>BANCA MOVIL TRANSFERENCIA A 0427120001653 DAYRA LUCILA CANALES de SWANSTON Binchas y gorri</t>
  </si>
  <si>
    <t>BANCA MOVIL TRANSFERENCIA A 0427120001653 DAYRA LUCILA CANALES de SWANSTON Manzanas y uvas</t>
  </si>
  <si>
    <t>BANCA MOVIL TRANSFERENCIA A 0427120001653 DAYRA LUCILA CANALES de SWANSTON Materiales electricos</t>
  </si>
  <si>
    <t>BANCA MOVIL TRANSFERENCIA A 0427120001653 DAYRA LUCILA CANALES de SWANSTON Cintas bolsitas</t>
  </si>
  <si>
    <t>BANCA MOVIL TRANSFERENCIA DE 0427120001653 DAYRA LUCILA CANALES de SWANSTON Rifa Odalis y Dayra</t>
  </si>
  <si>
    <t>EFECTIVO-  Flia mckenzie- MAYO A NOVIEMBRE</t>
  </si>
  <si>
    <t>YAPPY BG DE MIXIA LIBETH MURILLO AYARZA POR Francisca Ayarza D4 enero hasta abril</t>
  </si>
  <si>
    <t>YAPPY BG DE MAUREL MARIAM MIER de ESCOBAR POR casa 221 diciembre Flia Escobar</t>
  </si>
  <si>
    <t>YAPPY BG DE ANTONIO ALCEDO AGUIRRE POR Alcedo Casa 217 ano 2026</t>
  </si>
  <si>
    <t>YAPPY BG DE ORLANDO ENRIQUE ARGUELLES CUESTA POR Casa 313 enero y febrero</t>
  </si>
  <si>
    <t>YAPPY BG DE GENEVA KAYLYN CORBIN GREENAWAY (O) GEORGE CORBIN GARRICK (O) POR Casa 307 DICIEMBRE Y ENERO</t>
  </si>
  <si>
    <t>YAPPY BG DE NAYRA DEL CARMEN RAMOS RAMOS (O) JERONIMO VALENTIN HERNANDEZ POR - ENERO</t>
  </si>
  <si>
    <t>YAPPY BG DE SUMAYKIRA YANILET GRENALD FERREIRA POR Pago de casa 136 familia Grenald mes DICIEMBRE</t>
  </si>
  <si>
    <t>YAPPY BG DE EDIANI YENISEL MARTINEZ ARAUZ POR Seguridad enero 2026 casa 198 flia Arosemen</t>
  </si>
  <si>
    <t>YAPPY BG DE NATIVIDAD SANCHEZ DE FORBES POR pago mes de Dic 2025 familia Forbes casa 175- ENERO</t>
  </si>
  <si>
    <t>YAPPY BG DE MIGUEL ROGELIO SANCHEZ PALACIO- NOVIEMBRE Y DICIEMBRE</t>
  </si>
  <si>
    <t>BANCA MOVIL TRANSFERENCIA DE 0427120001653 DAYRA LUCILA CANALES de SWANSTON Rifa miguel</t>
  </si>
  <si>
    <t>YAPPY BG DE ANIUTKA YOHANI ISAAC SILVERA POR casa 273- OCTUBRE</t>
  </si>
  <si>
    <t>BANCA MOVIL TRANSFERENCIA DE ODALIS DEL CARMEN JAEN DE MENESES Pago de seguridad casa 58 -DICIEMBRE</t>
  </si>
  <si>
    <t>YAPPY BG DE MIOZOTIS DEL CARMEN OLMOS LARA- DICIEMBRE</t>
  </si>
  <si>
    <t>ACH XPRESS - PAMELA PATRICIA PETERS BAILEY OR ALBERTO BELFORD MEL- ENERO, FEBRERO Y MARZO</t>
  </si>
  <si>
    <t>YAPPY BG DE VANESSA VICTORIA PARNTHER LUZCANDO POR Pago mes de enero 2026 casa 75 flia Pa</t>
  </si>
  <si>
    <t>ACH - JENISEL ELENA HOYTE ARISPE- JUNIO 2025</t>
  </si>
  <si>
    <t>YAPPY BG DE SARALIZ LORENA HUSBAND DE VELASQUEZ POR mes de enero 2026 casa 117 flia velas</t>
  </si>
  <si>
    <t>DEPOSITO- FLIA VIVERO - DICIEMBRE</t>
  </si>
  <si>
    <t>YAPPY BG A DAVID ANTONIO GARCIA MONTEALEGRE POR Corte hierba parque sexta y circunvalacio</t>
  </si>
  <si>
    <t>YAPPY BG DE NELSON AZARIAS MORENO MAGDALENO POR Pago Mes de Enero MantSeg casa 310</t>
  </si>
  <si>
    <t>BANCA MOVIL TRANSFERENCIA A 0427120001653 DAYRA LUCILA CANALES de SWANSTON Luz diciembre</t>
  </si>
  <si>
    <t>BANCA MOVIL TRANSFERENCIA A 0427120001653 DAYRA LUCILA CANALES de SWANSTON Primer premio rifa</t>
  </si>
  <si>
    <t>YAPPY BG DE HERNESTINA DE ZURITA casa 51- SEPTIEMBRE A DICEIMBRE</t>
  </si>
  <si>
    <t>YAPPY BG DE KATIRIA YATHZEEL ORTEGA CASTILLO POR Casa 283- ABRIL Y MAYO</t>
  </si>
  <si>
    <t>YAPPY BG DE KAISHA TAMARA RIVAS JULIO POR Kaisha Rivas casa 79- SEPTIEMBRE</t>
  </si>
  <si>
    <t>BANCA EN LINEA TRANSFERENCIA DE DALIA ZORAIDA PETERS PAYNE Familia Peters casa 121 y 104 - ENERO</t>
  </si>
  <si>
    <t>ACH XPRESS - YOHANA MOLINAR- ENERO</t>
  </si>
  <si>
    <t>DEPOSITO -RAUL MURDOCK-  DICIEMBRE</t>
  </si>
  <si>
    <t>BANCA MOVIL TRANSFERENCIA DE VICENTE Fla Rook casa 309- NOVIEMBRE Y DICIEMBRE</t>
  </si>
  <si>
    <t>YAPPY BG DE ANSELMO EMILIANO FORDE CHRISTOPHER POR Pago de Seguridad Casa 5 Familia Forde- ENERO</t>
  </si>
  <si>
    <t>YAPPY BG DE NAIDA ELEYDA NG de MACIAS- ENERO, FEBRERO Y MARZO</t>
  </si>
  <si>
    <t>YAPPY BG DE GIRLY ALEXIA ROBINSON MATOS POR Mantenimiento Diciembre casa 257 Flia Icaza</t>
  </si>
  <si>
    <t>BANCA MOVIL TRANSFERENCIA DE LISSETH HERMINIA DE LA ESPADA de DE NICOLO casa 194 calle 4ta- NOVIEMBRE Y DICIEMBRE</t>
  </si>
  <si>
    <t>YAPPY BG DE EDGARDO CHIARI FRANCO- ENERO</t>
  </si>
  <si>
    <t>YAPPY BG DE VIELKA YADIRA TUÑON GALVAN- JULIO A DICIEMBRE</t>
  </si>
  <si>
    <t>YAPPY BG DE EDWIN JAVIER ESCOBAR ROBINSON (YOUR PLUG)- NOVIEMBRE Y DICIEMBRE</t>
  </si>
  <si>
    <t>Detalle de Pagos Mensuales</t>
  </si>
  <si>
    <t>Urbanizacion Alborada  Año 2025</t>
  </si>
  <si>
    <t>Calle</t>
  </si>
  <si>
    <t>No. Casa</t>
  </si>
  <si>
    <t>Nombre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</si>
  <si>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</si>
  <si>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</si>
  <si>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</si>
  <si>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</si>
  <si>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</si>
  <si>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</si>
  <si>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</si>
  <si>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</si>
  <si>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</si>
  <si>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</si>
  <si>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</si>
  <si>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</si>
  <si>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ene-26</t>
  </si>
  <si>
    <t>Total</t>
  </si>
  <si>
    <t>1RA OESTE</t>
  </si>
  <si>
    <t>Rubén Araúz \ Elisa Indira Powel Rodriguez</t>
  </si>
  <si>
    <r>
      <rPr>
        <sz val="9"/>
        <rFont val="Arial MT"/>
        <family val="2"/>
      </rPr>
      <t>Omar Cueto</t>
    </r>
  </si>
  <si>
    <t>Leonardo Small / Gilda Gavidia</t>
  </si>
  <si>
    <r>
      <rPr>
        <sz val="9"/>
        <rFont val="Arial MT"/>
        <family val="2"/>
      </rPr>
      <t>Carlos Garay</t>
    </r>
  </si>
  <si>
    <r>
      <rPr>
        <sz val="9"/>
        <rFont val="Arial MT"/>
        <family val="2"/>
      </rPr>
      <t>Anselmo Forde</t>
    </r>
  </si>
  <si>
    <r>
      <rPr>
        <sz val="9"/>
        <rFont val="Arial MT"/>
        <family val="2"/>
      </rPr>
      <t>Miguel Sanchez</t>
    </r>
  </si>
  <si>
    <t>1RA CENTRO</t>
  </si>
  <si>
    <t>Alex Paz</t>
  </si>
  <si>
    <r>
      <rPr>
        <sz val="9"/>
        <rFont val="Arial MT"/>
        <family val="2"/>
      </rPr>
      <t>Darinka de Hoyos</t>
    </r>
  </si>
  <si>
    <t xml:space="preserve">Aura del Carmen Hurtado/ Tahimy Guadalupe </t>
  </si>
  <si>
    <r>
      <rPr>
        <sz val="9"/>
        <rFont val="Arial MT"/>
        <family val="2"/>
      </rPr>
      <t>Miozotis del Carmen Olmos</t>
    </r>
  </si>
  <si>
    <t>Mario Macías / NAIDA ELEYDA NG</t>
  </si>
  <si>
    <t>Sheriska Escobar</t>
  </si>
  <si>
    <t>Flia. Ceballos</t>
  </si>
  <si>
    <r>
      <rPr>
        <sz val="9"/>
        <rFont val="Arial MT"/>
        <family val="2"/>
      </rPr>
      <t>María Montenegro</t>
    </r>
  </si>
  <si>
    <t>Susana Thachar</t>
  </si>
  <si>
    <t>Victor de Jesus Castillo / Ciara Jimenez</t>
  </si>
  <si>
    <t>1RA ESTE</t>
  </si>
  <si>
    <r>
      <rPr>
        <b/>
        <sz val="9"/>
        <color rgb="FFFF0000"/>
        <rFont val="Arial MT"/>
        <family val="2"/>
      </rPr>
      <t>Daibelis Victoria</t>
    </r>
  </si>
  <si>
    <t>Yaniza de Dreckett</t>
  </si>
  <si>
    <t>Querubi Nereida</t>
  </si>
  <si>
    <t>Vielka Cusati</t>
  </si>
  <si>
    <r>
      <rPr>
        <sz val="9"/>
        <rFont val="Arial MT"/>
        <family val="2"/>
      </rPr>
      <t>Hector Ibarguen</t>
    </r>
  </si>
  <si>
    <r>
      <rPr>
        <b/>
        <sz val="9"/>
        <color rgb="FFFF0000"/>
        <rFont val="Arial MT"/>
        <family val="2"/>
      </rPr>
      <t>Juan Cedeño</t>
    </r>
  </si>
  <si>
    <r>
      <rPr>
        <sz val="9"/>
        <rFont val="Arial MT"/>
        <family val="2"/>
      </rPr>
      <t>Humberto Guevara</t>
    </r>
  </si>
  <si>
    <t>2DA ESTE</t>
  </si>
  <si>
    <r>
      <rPr>
        <b/>
        <sz val="9"/>
        <color rgb="FFFF0000"/>
        <rFont val="Arial MT"/>
        <family val="2"/>
      </rPr>
      <t>Aikza Abrego</t>
    </r>
  </si>
  <si>
    <t>Manuel de Jesus Medina</t>
  </si>
  <si>
    <r>
      <rPr>
        <sz val="9"/>
        <rFont val="Arial MT"/>
        <family val="2"/>
      </rPr>
      <t>Dionisio Jimenez</t>
    </r>
  </si>
  <si>
    <t>James Mick</t>
  </si>
  <si>
    <r>
      <rPr>
        <sz val="9"/>
        <rFont val="Arial MT"/>
        <family val="2"/>
      </rPr>
      <t>Luis Sanchez</t>
    </r>
  </si>
  <si>
    <r>
      <rPr>
        <sz val="9"/>
        <rFont val="Arial MT"/>
        <family val="2"/>
      </rPr>
      <t>Indira Patel</t>
    </r>
  </si>
  <si>
    <r>
      <rPr>
        <sz val="9"/>
        <rFont val="Arial MT"/>
        <family val="2"/>
      </rPr>
      <t>Aliza Jimenez</t>
    </r>
  </si>
  <si>
    <t>2DA CENTRO</t>
  </si>
  <si>
    <r>
      <rPr>
        <sz val="9"/>
        <rFont val="Arial MT"/>
        <family val="2"/>
      </rPr>
      <t>Israel Santamaría</t>
    </r>
  </si>
  <si>
    <r>
      <rPr>
        <sz val="9"/>
        <rFont val="Arial MT"/>
        <family val="2"/>
      </rPr>
      <t>Roberto Rudy</t>
    </r>
  </si>
  <si>
    <r>
      <rPr>
        <sz val="9"/>
        <rFont val="Arial MT"/>
        <family val="2"/>
      </rPr>
      <t>Xenia Rosales</t>
    </r>
    <r>
      <rPr>
        <sz val="9"/>
        <rFont val="Arial MT"/>
      </rPr>
      <t xml:space="preserve"> de Betegon</t>
    </r>
  </si>
  <si>
    <t>Sonia Rodríguez de Murillo</t>
  </si>
  <si>
    <t>Malibetza Ceballos</t>
  </si>
  <si>
    <r>
      <rPr>
        <sz val="9"/>
        <rFont val="Arial MT"/>
        <family val="2"/>
      </rPr>
      <t>Yirabel Girado</t>
    </r>
  </si>
  <si>
    <r>
      <rPr>
        <sz val="9"/>
        <rFont val="Arial MT"/>
        <family val="2"/>
      </rPr>
      <t>Gladys Villanueva</t>
    </r>
  </si>
  <si>
    <r>
      <rPr>
        <b/>
        <sz val="9"/>
        <color rgb="FFFF0000"/>
        <rFont val="Arial MT"/>
        <family val="2"/>
      </rPr>
      <t>Argelia Morris</t>
    </r>
  </si>
  <si>
    <r>
      <rPr>
        <sz val="9"/>
        <rFont val="Arial MT"/>
        <family val="2"/>
      </rPr>
      <t>Ernesto Small</t>
    </r>
  </si>
  <si>
    <r>
      <rPr>
        <sz val="9"/>
        <rFont val="Arial MT"/>
        <family val="2"/>
      </rPr>
      <t>Felicia Gittens</t>
    </r>
  </si>
  <si>
    <t>Alberto Chambers / YARIBEL RUIZ</t>
  </si>
  <si>
    <t>Jasmin Johnson</t>
  </si>
  <si>
    <r>
      <rPr>
        <sz val="9"/>
        <rFont val="Arial MT"/>
        <family val="2"/>
      </rPr>
      <t>Roberto Rodríguez</t>
    </r>
  </si>
  <si>
    <t>Otman Santamaría /BARBARA BENDIGO DE SANTAMARIA</t>
  </si>
  <si>
    <t xml:space="preserve">Fernando Cummings </t>
  </si>
  <si>
    <r>
      <rPr>
        <sz val="9"/>
        <rFont val="Arial MT"/>
        <family val="2"/>
      </rPr>
      <t>Rafael Arnemann</t>
    </r>
    <r>
      <rPr>
        <sz val="9"/>
        <rFont val="Arial MT"/>
      </rPr>
      <t xml:space="preserve"> / SYAHMAR ORTIZ</t>
    </r>
  </si>
  <si>
    <r>
      <rPr>
        <sz val="9"/>
        <rFont val="Arial MT"/>
        <family val="2"/>
      </rPr>
      <t>Luzmila de Quintero</t>
    </r>
  </si>
  <si>
    <t>2DA OESTE</t>
  </si>
  <si>
    <t>Analida Jordan</t>
  </si>
  <si>
    <t>Eric Lasonder</t>
  </si>
  <si>
    <r>
      <t xml:space="preserve">Pablo y </t>
    </r>
    <r>
      <rPr>
        <sz val="9"/>
        <rFont val="Arial MT"/>
        <family val="2"/>
      </rPr>
      <t>Noris de Mejía</t>
    </r>
  </si>
  <si>
    <t>José Zurita/ Hernestina de Zurita- Panama Fast</t>
  </si>
  <si>
    <r>
      <rPr>
        <sz val="9"/>
        <rFont val="Arial MT"/>
        <family val="2"/>
      </rPr>
      <t>Crisalida Solís</t>
    </r>
  </si>
  <si>
    <r>
      <rPr>
        <sz val="9"/>
        <rFont val="Arial MT"/>
        <family val="2"/>
      </rPr>
      <t>Osvaldo Herrera</t>
    </r>
  </si>
  <si>
    <r>
      <rPr>
        <sz val="9"/>
        <rFont val="Arial MT"/>
        <family val="2"/>
      </rPr>
      <t>Jerónimo Hernandez</t>
    </r>
  </si>
  <si>
    <r>
      <rPr>
        <sz val="9"/>
        <rFont val="Arial MT"/>
        <family val="2"/>
      </rPr>
      <t>Alberto Benett</t>
    </r>
  </si>
  <si>
    <r>
      <rPr>
        <sz val="9"/>
        <rFont val="Arial MT"/>
        <family val="2"/>
      </rPr>
      <t>Nitzia Aguilar</t>
    </r>
  </si>
  <si>
    <r>
      <rPr>
        <sz val="9"/>
        <rFont val="Arial MT"/>
        <family val="2"/>
      </rPr>
      <t>Piedad de Cid</t>
    </r>
  </si>
  <si>
    <r>
      <rPr>
        <sz val="9"/>
        <rFont val="Arial MT"/>
        <family val="2"/>
      </rPr>
      <t>Martín Meneses</t>
    </r>
  </si>
  <si>
    <t>Ilka Mark</t>
  </si>
  <si>
    <r>
      <rPr>
        <b/>
        <sz val="9"/>
        <color rgb="FFFF0000"/>
        <rFont val="Arial MT"/>
        <family val="2"/>
      </rPr>
      <t>Mario Mitchel</t>
    </r>
  </si>
  <si>
    <r>
      <rPr>
        <sz val="9"/>
        <rFont val="Arial MT"/>
        <family val="2"/>
      </rPr>
      <t>Armando Gittens</t>
    </r>
  </si>
  <si>
    <t>Armando Lee/ Mirna Reed de Lee</t>
  </si>
  <si>
    <t>Nidia de Martinez</t>
  </si>
  <si>
    <r>
      <rPr>
        <sz val="9"/>
        <rFont val="Arial MT"/>
        <family val="2"/>
      </rPr>
      <t>Iliana Lee</t>
    </r>
  </si>
  <si>
    <r>
      <rPr>
        <sz val="9"/>
        <rFont val="Arial MT"/>
        <family val="2"/>
      </rPr>
      <t>César López</t>
    </r>
  </si>
  <si>
    <r>
      <rPr>
        <b/>
        <sz val="9"/>
        <color rgb="FFFF0000"/>
        <rFont val="Arial MT"/>
        <family val="2"/>
      </rPr>
      <t>Dhayanara Mendoza</t>
    </r>
  </si>
  <si>
    <t>Emilio Lovet</t>
  </si>
  <si>
    <t>Wilfredo Pacheco/ EMELINA CATUY</t>
  </si>
  <si>
    <r>
      <rPr>
        <sz val="9"/>
        <color rgb="FF000000"/>
        <rFont val="Arial MT"/>
        <family val="2"/>
      </rPr>
      <t>Celina de Laurdes</t>
    </r>
  </si>
  <si>
    <r>
      <rPr>
        <b/>
        <sz val="9"/>
        <color rgb="FFFF0000"/>
        <rFont val="Arial MT"/>
        <family val="2"/>
      </rPr>
      <t>Damaris Jackson</t>
    </r>
  </si>
  <si>
    <r>
      <rPr>
        <sz val="9"/>
        <rFont val="Arial MT"/>
        <family val="2"/>
      </rPr>
      <t>Carlos Valdez</t>
    </r>
  </si>
  <si>
    <r>
      <rPr>
        <b/>
        <sz val="9"/>
        <color rgb="FFFF0000"/>
        <rFont val="Arial MT"/>
        <family val="2"/>
      </rPr>
      <t>Damian Montenegro</t>
    </r>
  </si>
  <si>
    <r>
      <rPr>
        <sz val="9"/>
        <rFont val="Arial MT"/>
        <family val="2"/>
      </rPr>
      <t>Yira de Morales</t>
    </r>
  </si>
  <si>
    <r>
      <rPr>
        <b/>
        <sz val="9"/>
        <color rgb="FFFF0000"/>
        <rFont val="Arial MT"/>
        <family val="2"/>
      </rPr>
      <t>Victor Rozette</t>
    </r>
  </si>
  <si>
    <r>
      <rPr>
        <sz val="9"/>
        <rFont val="Arial MT"/>
        <family val="2"/>
      </rPr>
      <t>Vanessa Luzcando</t>
    </r>
  </si>
  <si>
    <r>
      <rPr>
        <b/>
        <sz val="9"/>
        <color rgb="FFFF0000"/>
        <rFont val="Arial MT"/>
        <family val="2"/>
      </rPr>
      <t>Oscar Gomez</t>
    </r>
  </si>
  <si>
    <r>
      <rPr>
        <sz val="9"/>
        <rFont val="Arial MT"/>
        <family val="2"/>
      </rPr>
      <t>Enrique Herrera</t>
    </r>
  </si>
  <si>
    <r>
      <rPr>
        <sz val="9"/>
        <rFont val="Arial MT"/>
        <family val="2"/>
      </rPr>
      <t>Antonio Brooks</t>
    </r>
  </si>
  <si>
    <t>Moises Gonzalez / Kaisha Rivas</t>
  </si>
  <si>
    <t>Juan Alvarado / Florencia Sinclair</t>
  </si>
  <si>
    <r>
      <rPr>
        <b/>
        <sz val="9"/>
        <color rgb="FFFF0000"/>
        <rFont val="Arial MT"/>
        <family val="2"/>
      </rPr>
      <t>Yomaira Avila</t>
    </r>
  </si>
  <si>
    <t>3RA ESTE</t>
  </si>
  <si>
    <r>
      <rPr>
        <sz val="9"/>
        <rFont val="Arial MT"/>
        <family val="2"/>
      </rPr>
      <t>Reynaldo Angarita</t>
    </r>
  </si>
  <si>
    <r>
      <rPr>
        <b/>
        <sz val="9"/>
        <color rgb="FFFF0000"/>
        <rFont val="Arial MT"/>
        <family val="2"/>
      </rPr>
      <t>Amarilis Mata S.</t>
    </r>
  </si>
  <si>
    <r>
      <rPr>
        <b/>
        <sz val="9"/>
        <color rgb="FFFF0000"/>
        <rFont val="Arial MT"/>
        <family val="2"/>
      </rPr>
      <t>Javier Campo</t>
    </r>
  </si>
  <si>
    <t>Wilma de Escobar</t>
  </si>
  <si>
    <t>Georgiana Gaviria</t>
  </si>
  <si>
    <t>Eduardo Villarreal</t>
  </si>
  <si>
    <t>Gisela Gonzalez</t>
  </si>
  <si>
    <t>3RA CENTRO</t>
  </si>
  <si>
    <t>Lorraine Alexander</t>
  </si>
  <si>
    <r>
      <rPr>
        <sz val="9"/>
        <rFont val="Arial MT"/>
        <family val="2"/>
      </rPr>
      <t>Angel deL Valle</t>
    </r>
  </si>
  <si>
    <r>
      <rPr>
        <sz val="9"/>
        <rFont val="Arial MT"/>
        <family val="2"/>
      </rPr>
      <t>Zaida Jimenez</t>
    </r>
    <r>
      <rPr>
        <sz val="9"/>
        <rFont val="Arial MT"/>
      </rPr>
      <t xml:space="preserve"> / Ligia Adles</t>
    </r>
  </si>
  <si>
    <t>Ivonne Roberts</t>
  </si>
  <si>
    <r>
      <rPr>
        <b/>
        <sz val="9"/>
        <color rgb="FFFF0000"/>
        <rFont val="Arial MT"/>
        <family val="2"/>
      </rPr>
      <t>Glenda de Davis</t>
    </r>
  </si>
  <si>
    <r>
      <rPr>
        <b/>
        <sz val="9"/>
        <color rgb="FFFF0000"/>
        <rFont val="Arial MT"/>
        <family val="2"/>
      </rPr>
      <t>Juan Ramos</t>
    </r>
  </si>
  <si>
    <r>
      <rPr>
        <sz val="9"/>
        <rFont val="Arial MT"/>
        <family val="2"/>
      </rPr>
      <t>Raul Murdock</t>
    </r>
  </si>
  <si>
    <r>
      <rPr>
        <b/>
        <sz val="9"/>
        <color rgb="FFFF0000"/>
        <rFont val="Arial MT"/>
        <family val="2"/>
      </rPr>
      <t>Carlos Tuñon</t>
    </r>
  </si>
  <si>
    <t>Karen de Gonzalez</t>
  </si>
  <si>
    <r>
      <rPr>
        <b/>
        <sz val="9"/>
        <color rgb="FFFF0000"/>
        <rFont val="Arial MT"/>
        <family val="2"/>
      </rPr>
      <t>Oriel Avila</t>
    </r>
  </si>
  <si>
    <r>
      <rPr>
        <sz val="9"/>
        <rFont val="Arial MT"/>
        <family val="2"/>
      </rPr>
      <t>Carlos Gonzalez</t>
    </r>
  </si>
  <si>
    <t>Yanitsha Harris/ Jairo Buitrago</t>
  </si>
  <si>
    <t>Flor Aparicio/ LUIS DE LA ESPADA</t>
  </si>
  <si>
    <r>
      <rPr>
        <b/>
        <sz val="9"/>
        <color rgb="FFFF0000"/>
        <rFont val="Arial MT"/>
        <family val="2"/>
      </rPr>
      <t>Harkishin Chugani</t>
    </r>
  </si>
  <si>
    <r>
      <rPr>
        <sz val="9"/>
        <rFont val="Arial MT"/>
        <family val="2"/>
      </rPr>
      <t>Manuel Villarreal</t>
    </r>
  </si>
  <si>
    <t>3RA OESTE</t>
  </si>
  <si>
    <r>
      <rPr>
        <sz val="9"/>
        <rFont val="Arial MT"/>
        <family val="2"/>
      </rPr>
      <t>James  Peters</t>
    </r>
  </si>
  <si>
    <r>
      <rPr>
        <sz val="9"/>
        <rFont val="Arial MT"/>
        <family val="2"/>
      </rPr>
      <t>Cesar Estrada</t>
    </r>
  </si>
  <si>
    <t>3ra OESTE</t>
  </si>
  <si>
    <t xml:space="preserve">ARELIS OSSA </t>
  </si>
  <si>
    <r>
      <rPr>
        <sz val="9"/>
        <rFont val="Arial MT"/>
        <family val="2"/>
      </rPr>
      <t>Miguel Taylor</t>
    </r>
  </si>
  <si>
    <t>Carlos Brown</t>
  </si>
  <si>
    <r>
      <rPr>
        <b/>
        <sz val="9"/>
        <color rgb="FFFF0000"/>
        <rFont val="Arial MT"/>
        <family val="2"/>
      </rPr>
      <t>Alfredo Cebrian</t>
    </r>
  </si>
  <si>
    <r>
      <rPr>
        <sz val="9"/>
        <rFont val="Arial MT"/>
        <family val="2"/>
      </rPr>
      <t>Carlos Sierra</t>
    </r>
  </si>
  <si>
    <r>
      <rPr>
        <sz val="9"/>
        <rFont val="Arial MT"/>
        <family val="2"/>
      </rPr>
      <t>Aldo Hamilton</t>
    </r>
  </si>
  <si>
    <t>Yuri Bethancourt/ JESSENIA DE BETHANCOURT</t>
  </si>
  <si>
    <t>Mario Gondola / YOHANA MOLINAR</t>
  </si>
  <si>
    <r>
      <rPr>
        <b/>
        <sz val="9"/>
        <color rgb="FFFF0000"/>
        <rFont val="Arial MT"/>
        <family val="2"/>
      </rPr>
      <t>Maria Thomhill</t>
    </r>
  </si>
  <si>
    <t>Kizaida Obregon</t>
  </si>
  <si>
    <r>
      <rPr>
        <sz val="9"/>
        <rFont val="Arial MT"/>
        <family val="2"/>
      </rPr>
      <t>Erika Jimenez</t>
    </r>
  </si>
  <si>
    <r>
      <rPr>
        <sz val="9"/>
        <rFont val="Arial MT"/>
        <family val="2"/>
      </rPr>
      <t>Jorge Velasquez</t>
    </r>
  </si>
  <si>
    <t>Antonio Taylor/ MADELEIN TAYLOR</t>
  </si>
  <si>
    <t xml:space="preserve">Mario Small </t>
  </si>
  <si>
    <t>Jaime Lawrence / Raquel de Lawrence</t>
  </si>
  <si>
    <r>
      <rPr>
        <sz val="9"/>
        <rFont val="Arial MT"/>
        <family val="2"/>
      </rPr>
      <t>Dalia Peters</t>
    </r>
  </si>
  <si>
    <t>Eliezer Espinosa/ yamileth sanchez</t>
  </si>
  <si>
    <t>3ra CENTRO</t>
  </si>
  <si>
    <r>
      <rPr>
        <sz val="9"/>
        <rFont val="Arial MT"/>
        <family val="2"/>
      </rPr>
      <t>Jose Espinosa</t>
    </r>
  </si>
  <si>
    <r>
      <rPr>
        <b/>
        <sz val="9"/>
        <color rgb="FFFF0000"/>
        <rFont val="Arial MT"/>
        <family val="2"/>
      </rPr>
      <t>Juan Garibaldi</t>
    </r>
  </si>
  <si>
    <r>
      <rPr>
        <b/>
        <sz val="9"/>
        <color rgb="FFFF0000"/>
        <rFont val="Arial MT"/>
        <family val="2"/>
      </rPr>
      <t>Abdiel Hassan</t>
    </r>
  </si>
  <si>
    <r>
      <rPr>
        <b/>
        <sz val="9"/>
        <color rgb="FFFF0000"/>
        <rFont val="Arial MT"/>
        <family val="2"/>
      </rPr>
      <t>Gustavo Montalvan</t>
    </r>
  </si>
  <si>
    <r>
      <rPr>
        <b/>
        <sz val="9"/>
        <color rgb="FFFF0000"/>
        <rFont val="Arial MT"/>
        <family val="2"/>
      </rPr>
      <t>Raglin Robinson</t>
    </r>
  </si>
  <si>
    <r>
      <rPr>
        <b/>
        <sz val="9"/>
        <color rgb="FFFF0000"/>
        <rFont val="Arial MT"/>
        <family val="2"/>
      </rPr>
      <t>Luis Pacheco</t>
    </r>
  </si>
  <si>
    <r>
      <rPr>
        <b/>
        <sz val="9"/>
        <color rgb="FFFF0000"/>
        <rFont val="Arial MT"/>
        <family val="2"/>
      </rPr>
      <t>Erc Rosillo</t>
    </r>
  </si>
  <si>
    <t>Enrique Marcano</t>
  </si>
  <si>
    <r>
      <rPr>
        <b/>
        <sz val="9"/>
        <color rgb="FFFF0000"/>
        <rFont val="Arial MT"/>
        <family val="2"/>
      </rPr>
      <t>Ana Castro</t>
    </r>
  </si>
  <si>
    <t>Natzury reina bernal /Amed Algandona</t>
  </si>
  <si>
    <r>
      <rPr>
        <sz val="9"/>
        <rFont val="Arial MT"/>
        <family val="2"/>
      </rPr>
      <t>Ada Chong</t>
    </r>
  </si>
  <si>
    <r>
      <rPr>
        <sz val="9"/>
        <rFont val="Arial MT"/>
        <family val="2"/>
      </rPr>
      <t>Lucas Cortes</t>
    </r>
  </si>
  <si>
    <t>Nilka del Castillo</t>
  </si>
  <si>
    <r>
      <rPr>
        <sz val="9"/>
        <rFont val="Arial MT"/>
        <family val="2"/>
      </rPr>
      <t>Sumaykira Grenald</t>
    </r>
  </si>
  <si>
    <r>
      <rPr>
        <sz val="9"/>
        <rFont val="Arial MT"/>
        <family val="2"/>
      </rPr>
      <t>Jose Tuñon</t>
    </r>
  </si>
  <si>
    <t>Diovana Griffith</t>
  </si>
  <si>
    <t>Ernesto Galvan / VIOLA</t>
  </si>
  <si>
    <t>Aracelis Tud de Rosales</t>
  </si>
  <si>
    <t>4TA ESTE</t>
  </si>
  <si>
    <r>
      <rPr>
        <b/>
        <sz val="9"/>
        <color rgb="FFFF0000"/>
        <rFont val="Arial MT"/>
        <family val="2"/>
      </rPr>
      <t>Luis Coronel</t>
    </r>
  </si>
  <si>
    <r>
      <rPr>
        <b/>
        <sz val="9"/>
        <color rgb="FFFF0000"/>
        <rFont val="Arial MT"/>
        <family val="2"/>
      </rPr>
      <t>Daniel Isaac</t>
    </r>
  </si>
  <si>
    <r>
      <rPr>
        <sz val="9"/>
        <rFont val="Arial MT"/>
        <family val="2"/>
      </rPr>
      <t>Hernando Valle</t>
    </r>
    <r>
      <rPr>
        <sz val="9"/>
        <rFont val="Arial MT"/>
      </rPr>
      <t xml:space="preserve"> / Daiza Bru</t>
    </r>
  </si>
  <si>
    <r>
      <rPr>
        <b/>
        <sz val="9"/>
        <color rgb="FFFF0000"/>
        <rFont val="Arial MT"/>
        <family val="2"/>
      </rPr>
      <t>Doris Marrugo</t>
    </r>
  </si>
  <si>
    <r>
      <rPr>
        <sz val="9"/>
        <rFont val="Arial MT"/>
        <family val="2"/>
      </rPr>
      <t>Jurgen Weller</t>
    </r>
  </si>
  <si>
    <r>
      <rPr>
        <sz val="9"/>
        <rFont val="Arial MT"/>
        <family val="2"/>
      </rPr>
      <t>Jaime Ceballos</t>
    </r>
  </si>
  <si>
    <t>4TA CENTRO</t>
  </si>
  <si>
    <r>
      <rPr>
        <sz val="9"/>
        <rFont val="Arial MT"/>
        <family val="2"/>
      </rPr>
      <t>Dennis Barnes</t>
    </r>
  </si>
  <si>
    <r>
      <rPr>
        <sz val="9"/>
        <rFont val="Arial MT"/>
        <family val="2"/>
      </rPr>
      <t>Ricardo Long</t>
    </r>
  </si>
  <si>
    <r>
      <t>Ezequiel Lewis</t>
    </r>
    <r>
      <rPr>
        <sz val="9"/>
        <rFont val="Arial MT"/>
      </rPr>
      <t xml:space="preserve"> / KASHMAH CADOGAN </t>
    </r>
  </si>
  <si>
    <t xml:space="preserve">Anakharina Kandrin </t>
  </si>
  <si>
    <r>
      <rPr>
        <b/>
        <sz val="9"/>
        <color rgb="FFFF0000"/>
        <rFont val="Arial MT"/>
        <family val="2"/>
      </rPr>
      <t>Jasmina Cardenas</t>
    </r>
  </si>
  <si>
    <t>Nancy Machado / joel padilla</t>
  </si>
  <si>
    <r>
      <rPr>
        <sz val="9"/>
        <rFont val="Arial MT"/>
        <family val="2"/>
      </rPr>
      <t>Jose Barrows</t>
    </r>
  </si>
  <si>
    <r>
      <rPr>
        <sz val="9"/>
        <rFont val="Arial MT"/>
        <family val="2"/>
      </rPr>
      <t>Yolanda Forbes</t>
    </r>
  </si>
  <si>
    <t xml:space="preserve">Yisel Bonet Altamiranda de Yard </t>
  </si>
  <si>
    <r>
      <rPr>
        <sz val="9"/>
        <rFont val="Arial MT"/>
        <family val="2"/>
      </rPr>
      <t>Yaneth Badilla</t>
    </r>
  </si>
  <si>
    <r>
      <rPr>
        <b/>
        <sz val="9"/>
        <color rgb="FFFF0000"/>
        <rFont val="Arial MT"/>
        <family val="2"/>
      </rPr>
      <t>Orlando Reyna</t>
    </r>
  </si>
  <si>
    <r>
      <rPr>
        <b/>
        <sz val="9"/>
        <color rgb="FFFF0000"/>
        <rFont val="Arial MT"/>
        <family val="2"/>
      </rPr>
      <t>Everaldo Percival</t>
    </r>
  </si>
  <si>
    <r>
      <rPr>
        <sz val="9"/>
        <rFont val="Arial MT"/>
        <family val="2"/>
      </rPr>
      <t>Rolando Pacheco</t>
    </r>
  </si>
  <si>
    <t>4TA OESTE</t>
  </si>
  <si>
    <r>
      <rPr>
        <sz val="9"/>
        <rFont val="Arial MT"/>
        <family val="2"/>
      </rPr>
      <t>Eduardo McLaughilin</t>
    </r>
  </si>
  <si>
    <t>Yazmin Soto</t>
  </si>
  <si>
    <t>4ta OESTE</t>
  </si>
  <si>
    <r>
      <rPr>
        <b/>
        <sz val="9"/>
        <color rgb="FFFF0000"/>
        <rFont val="Arial MT"/>
        <family val="2"/>
      </rPr>
      <t>Jose Saladino</t>
    </r>
  </si>
  <si>
    <t>Nidia Silgado Leon</t>
  </si>
  <si>
    <t>Sabina Lawrence</t>
  </si>
  <si>
    <r>
      <rPr>
        <sz val="9"/>
        <rFont val="Arial MT"/>
        <family val="2"/>
      </rPr>
      <t>Yanina Gonzalez</t>
    </r>
  </si>
  <si>
    <t>Iluminada Bonilla</t>
  </si>
  <si>
    <r>
      <rPr>
        <b/>
        <sz val="9"/>
        <color rgb="FFFF0000"/>
        <rFont val="Arial MT"/>
        <family val="2"/>
      </rPr>
      <t>Odilka Ruiloba</t>
    </r>
  </si>
  <si>
    <r>
      <rPr>
        <sz val="9"/>
        <rFont val="Arial MT"/>
        <family val="2"/>
      </rPr>
      <t>Fernado Penas</t>
    </r>
  </si>
  <si>
    <r>
      <rPr>
        <sz val="9"/>
        <rFont val="Arial MT"/>
        <family val="2"/>
      </rPr>
      <t>Jazmin  Mendoza</t>
    </r>
  </si>
  <si>
    <t>Katiana Castro</t>
  </si>
  <si>
    <r>
      <rPr>
        <sz val="9"/>
        <rFont val="Arial MT"/>
        <family val="2"/>
      </rPr>
      <t>Jaime Anderson</t>
    </r>
  </si>
  <si>
    <r>
      <rPr>
        <sz val="9"/>
        <rFont val="Arial MT"/>
        <family val="2"/>
      </rPr>
      <t>Mariela de Robinson</t>
    </r>
  </si>
  <si>
    <r>
      <rPr>
        <sz val="9"/>
        <rFont val="Arial MT"/>
        <family val="2"/>
      </rPr>
      <t>Rolando Fitzroy</t>
    </r>
  </si>
  <si>
    <t>Aubrey Forbes \ NATIVIDAD SANCHEZ DE FORBES</t>
  </si>
  <si>
    <r>
      <rPr>
        <b/>
        <sz val="9"/>
        <color rgb="FFFF0000"/>
        <rFont val="Arial MT"/>
        <family val="2"/>
      </rPr>
      <t>Vielka Arauz</t>
    </r>
  </si>
  <si>
    <t>Pamela Peters / ALBERTO BELFORD</t>
  </si>
  <si>
    <r>
      <rPr>
        <sz val="9"/>
        <rFont val="Arial MT"/>
        <family val="2"/>
      </rPr>
      <t>Dalis Bandini</t>
    </r>
  </si>
  <si>
    <r>
      <rPr>
        <sz val="9"/>
        <rFont val="Arial MT"/>
        <family val="2"/>
      </rPr>
      <t>Alma Ifil</t>
    </r>
  </si>
  <si>
    <r>
      <rPr>
        <b/>
        <sz val="9"/>
        <color rgb="FFFF0000"/>
        <rFont val="Arial MT"/>
        <family val="2"/>
      </rPr>
      <t>Generoso Perez</t>
    </r>
  </si>
  <si>
    <r>
      <rPr>
        <sz val="9"/>
        <rFont val="Arial MT"/>
        <family val="2"/>
      </rPr>
      <t>Marlene Boyce</t>
    </r>
  </si>
  <si>
    <t>Roseme Servillus</t>
  </si>
  <si>
    <r>
      <rPr>
        <sz val="9"/>
        <rFont val="Arial MT"/>
        <family val="2"/>
      </rPr>
      <t>Marco Pault</t>
    </r>
  </si>
  <si>
    <r>
      <rPr>
        <b/>
        <sz val="9"/>
        <color rgb="FFFF0000"/>
        <rFont val="Arial MT"/>
        <family val="2"/>
      </rPr>
      <t>Eduardo Villalta</t>
    </r>
  </si>
  <si>
    <t>Eloisa Jaen</t>
  </si>
  <si>
    <t>Roger y Kristiany Oglivie</t>
  </si>
  <si>
    <t>Yaviritzel Panay</t>
  </si>
  <si>
    <t>Fabiola Alvey</t>
  </si>
  <si>
    <r>
      <rPr>
        <sz val="9"/>
        <rFont val="Arial MT"/>
        <family val="2"/>
      </rPr>
      <t>Anibal Amaya</t>
    </r>
  </si>
  <si>
    <t>Nizam Alikham/ desire herrera</t>
  </si>
  <si>
    <r>
      <rPr>
        <b/>
        <sz val="9"/>
        <color rgb="FFFF0000"/>
        <rFont val="Arial MT"/>
        <family val="2"/>
      </rPr>
      <t>ERICK SELLES</t>
    </r>
  </si>
  <si>
    <t>Angel Cedeño/ Yumitzie Harwood</t>
  </si>
  <si>
    <r>
      <rPr>
        <sz val="9"/>
        <rFont val="Arial MT"/>
        <family val="2"/>
      </rPr>
      <t>Nuria Jimenez</t>
    </r>
  </si>
  <si>
    <t>Francisco De Nicolo / Lisseth de la Espada</t>
  </si>
  <si>
    <r>
      <rPr>
        <sz val="9"/>
        <rFont val="Arial MT"/>
        <family val="2"/>
      </rPr>
      <t>Luis Amador</t>
    </r>
  </si>
  <si>
    <r>
      <rPr>
        <sz val="9"/>
        <rFont val="Arial MT"/>
        <family val="2"/>
      </rPr>
      <t>Santos Chávez</t>
    </r>
  </si>
  <si>
    <t>Amado Hau</t>
  </si>
  <si>
    <r>
      <rPr>
        <sz val="9"/>
        <rFont val="Arial MT"/>
        <family val="2"/>
      </rPr>
      <t>Cecilio Arosemena</t>
    </r>
  </si>
  <si>
    <r>
      <rPr>
        <sz val="9"/>
        <rFont val="Arial MT"/>
        <family val="2"/>
      </rPr>
      <t>Sharyn Delgado</t>
    </r>
  </si>
  <si>
    <r>
      <rPr>
        <sz val="9"/>
        <rFont val="Arial MT"/>
        <family val="2"/>
      </rPr>
      <t>Catalina Sander</t>
    </r>
  </si>
  <si>
    <r>
      <rPr>
        <sz val="9"/>
        <rFont val="Arial MT"/>
        <family val="2"/>
      </rPr>
      <t>Romelia Hall</t>
    </r>
  </si>
  <si>
    <r>
      <rPr>
        <sz val="9"/>
        <rFont val="Arial MT"/>
        <family val="2"/>
      </rPr>
      <t>Silvina Chifundo</t>
    </r>
  </si>
  <si>
    <r>
      <rPr>
        <sz val="9"/>
        <rFont val="Arial MT"/>
        <family val="2"/>
      </rPr>
      <t>Eduardo Cortes</t>
    </r>
  </si>
  <si>
    <t>5TA ESTE</t>
  </si>
  <si>
    <r>
      <rPr>
        <sz val="9"/>
        <rFont val="Arial MT"/>
        <family val="2"/>
      </rPr>
      <t>Betzaida de Forbes</t>
    </r>
  </si>
  <si>
    <t>Yeysil Diaz / Jaime Perez</t>
  </si>
  <si>
    <t>Flia Scott</t>
  </si>
  <si>
    <t>Flia Brown Movilla</t>
  </si>
  <si>
    <t>Iris Griffin</t>
  </si>
  <si>
    <t>Flia Sotomayor Medina</t>
  </si>
  <si>
    <t xml:space="preserve">Yesica de Prestan </t>
  </si>
  <si>
    <t>5TA CENTRO</t>
  </si>
  <si>
    <t>Aldo Medina</t>
  </si>
  <si>
    <r>
      <rPr>
        <sz val="9"/>
        <rFont val="Arial MT"/>
        <family val="2"/>
      </rPr>
      <t>Alejandro Bermúdez</t>
    </r>
  </si>
  <si>
    <t>Sixta Maria Cardales De Rios</t>
  </si>
  <si>
    <r>
      <rPr>
        <sz val="9"/>
        <rFont val="Arial MT"/>
        <family val="2"/>
      </rPr>
      <t>Deyka Hernández</t>
    </r>
  </si>
  <si>
    <r>
      <rPr>
        <b/>
        <sz val="9"/>
        <color rgb="FFFF0000"/>
        <rFont val="Arial MT"/>
        <family val="2"/>
      </rPr>
      <t>Belgis Cedeño</t>
    </r>
  </si>
  <si>
    <r>
      <rPr>
        <b/>
        <sz val="9"/>
        <color rgb="FFFF0000"/>
        <rFont val="Arial MT"/>
        <family val="2"/>
      </rPr>
      <t>Ariel Andrade</t>
    </r>
  </si>
  <si>
    <t>Yadira Bustamante/Antonio Alcedo</t>
  </si>
  <si>
    <r>
      <rPr>
        <sz val="9"/>
        <rFont val="Arial MT"/>
        <family val="2"/>
      </rPr>
      <t>Julio  Bejarano</t>
    </r>
  </si>
  <si>
    <r>
      <rPr>
        <sz val="9"/>
        <rFont val="Arial MT"/>
        <family val="2"/>
      </rPr>
      <t>Linda Lajón</t>
    </r>
  </si>
  <si>
    <r>
      <rPr>
        <sz val="9"/>
        <color rgb="FF000000"/>
        <rFont val="Arial MT"/>
        <family val="2"/>
      </rPr>
      <t>Susana Delgado</t>
    </r>
  </si>
  <si>
    <t>Estela Escobar \ MAUREL MARIAM MIER de ESCOBAR</t>
  </si>
  <si>
    <r>
      <rPr>
        <b/>
        <sz val="9"/>
        <color rgb="FFFF0000"/>
        <rFont val="Arial MT"/>
        <family val="2"/>
      </rPr>
      <t>Gimara Magallón</t>
    </r>
  </si>
  <si>
    <t>Carlos Lambert</t>
  </si>
  <si>
    <r>
      <rPr>
        <b/>
        <sz val="9"/>
        <color rgb="FFFF0000"/>
        <rFont val="Arial MT"/>
        <family val="2"/>
      </rPr>
      <t>Carol de Ibarra</t>
    </r>
  </si>
  <si>
    <r>
      <rPr>
        <b/>
        <sz val="9"/>
        <color rgb="FFFF0000"/>
        <rFont val="Arial MT"/>
        <family val="2"/>
      </rPr>
      <t>Takicha Campos</t>
    </r>
  </si>
  <si>
    <t>5TA OESTE</t>
  </si>
  <si>
    <r>
      <rPr>
        <sz val="9"/>
        <rFont val="Arial MT"/>
        <family val="2"/>
      </rPr>
      <t>Ursula de Gaskin</t>
    </r>
  </si>
  <si>
    <t>Vielka Tuñon</t>
  </si>
  <si>
    <t>Maria Jaén / zenaida jean valencia</t>
  </si>
  <si>
    <r>
      <rPr>
        <sz val="9"/>
        <rFont val="Arial MT"/>
        <family val="2"/>
      </rPr>
      <t>Aldo Bovell</t>
    </r>
  </si>
  <si>
    <r>
      <rPr>
        <sz val="9"/>
        <rFont val="Arial MT"/>
        <family val="2"/>
      </rPr>
      <t>Zais Costarelos</t>
    </r>
  </si>
  <si>
    <r>
      <rPr>
        <b/>
        <sz val="9"/>
        <color rgb="FFFF0000"/>
        <rFont val="Arial MT"/>
        <family val="2"/>
      </rPr>
      <t>Jose Ochoa</t>
    </r>
  </si>
  <si>
    <r>
      <rPr>
        <b/>
        <sz val="9"/>
        <color rgb="FFFF0000"/>
        <rFont val="Arial MT"/>
        <family val="2"/>
      </rPr>
      <t>Daniel Cumberbatch</t>
    </r>
  </si>
  <si>
    <r>
      <rPr>
        <sz val="9"/>
        <rFont val="Arial MT"/>
        <family val="2"/>
      </rPr>
      <t>Vielka Levy</t>
    </r>
  </si>
  <si>
    <t>Genesis Rivera Magallon/Jair Jimenez</t>
  </si>
  <si>
    <r>
      <rPr>
        <sz val="9"/>
        <rFont val="Arial MT"/>
        <family val="2"/>
      </rPr>
      <t>Eric Villanueva</t>
    </r>
  </si>
  <si>
    <r>
      <rPr>
        <b/>
        <sz val="9"/>
        <color rgb="FFFF0000"/>
        <rFont val="Arial MT"/>
        <family val="2"/>
      </rPr>
      <t>Maximo Pinto</t>
    </r>
  </si>
  <si>
    <r>
      <rPr>
        <sz val="9"/>
        <rFont val="Arial MT"/>
        <family val="2"/>
      </rPr>
      <t>Pedro Avila</t>
    </r>
  </si>
  <si>
    <t>Isaias Tate</t>
  </si>
  <si>
    <r>
      <rPr>
        <sz val="9"/>
        <rFont val="Arial MT"/>
        <family val="2"/>
      </rPr>
      <t>Dayra Canales</t>
    </r>
  </si>
  <si>
    <r>
      <rPr>
        <sz val="9"/>
        <rFont val="Arial MT"/>
        <family val="2"/>
      </rPr>
      <t>Yashira Ramos de Prescott</t>
    </r>
  </si>
  <si>
    <r>
      <rPr>
        <sz val="9"/>
        <rFont val="Arial MT"/>
        <family val="2"/>
      </rPr>
      <t>Gabriel Bumham</t>
    </r>
  </si>
  <si>
    <r>
      <rPr>
        <b/>
        <sz val="9"/>
        <color rgb="FFFF0000"/>
        <rFont val="Arial MT"/>
        <family val="2"/>
      </rPr>
      <t>Regino Martinez</t>
    </r>
  </si>
  <si>
    <r>
      <t>Co</t>
    </r>
    <r>
      <rPr>
        <sz val="9"/>
        <rFont val="Arial MT"/>
        <family val="2"/>
      </rPr>
      <t>riel Mendoza</t>
    </r>
  </si>
  <si>
    <r>
      <rPr>
        <sz val="9"/>
        <rFont val="Arial MT"/>
        <family val="2"/>
      </rPr>
      <t>Luz Martinez</t>
    </r>
  </si>
  <si>
    <r>
      <rPr>
        <sz val="9"/>
        <rFont val="Arial MT"/>
        <family val="2"/>
      </rPr>
      <t>Sergio de Castro</t>
    </r>
  </si>
  <si>
    <r>
      <rPr>
        <sz val="9"/>
        <rFont val="Arial MT"/>
        <family val="2"/>
      </rPr>
      <t>Jose Gonzalez</t>
    </r>
  </si>
  <si>
    <r>
      <rPr>
        <b/>
        <sz val="9"/>
        <color rgb="FFFF0000"/>
        <rFont val="Arial MT"/>
        <family val="2"/>
      </rPr>
      <t>Jessica Hoy</t>
    </r>
  </si>
  <si>
    <r>
      <rPr>
        <sz val="9"/>
        <rFont val="Arial MT"/>
        <family val="2"/>
      </rPr>
      <t>Zayira Rochell</t>
    </r>
  </si>
  <si>
    <r>
      <rPr>
        <sz val="9"/>
        <rFont val="Arial MT"/>
        <family val="2"/>
      </rPr>
      <t>Guillermo Chalhoub</t>
    </r>
  </si>
  <si>
    <r>
      <rPr>
        <sz val="9"/>
        <rFont val="Arial MT"/>
        <family val="2"/>
      </rPr>
      <t>Carlos Moran</t>
    </r>
  </si>
  <si>
    <t>Eishka Periñan/Mercedes Lan de Aciego</t>
  </si>
  <si>
    <t>Evaristo Cuervo</t>
  </si>
  <si>
    <r>
      <rPr>
        <sz val="9"/>
        <rFont val="Arial MT"/>
        <family val="2"/>
      </rPr>
      <t>Yazaret de Molinar</t>
    </r>
  </si>
  <si>
    <r>
      <rPr>
        <sz val="9"/>
        <rFont val="Arial MT"/>
        <family val="2"/>
      </rPr>
      <t>Alfredo Guerra</t>
    </r>
  </si>
  <si>
    <r>
      <rPr>
        <b/>
        <sz val="9"/>
        <color rgb="FFFF0000"/>
        <rFont val="Arial MT"/>
        <family val="2"/>
      </rPr>
      <t>Melis Carrasco</t>
    </r>
  </si>
  <si>
    <t>Girly Robinson - Flia Icasa</t>
  </si>
  <si>
    <t>Aralis Camira / EDWIN CEDEÑO</t>
  </si>
  <si>
    <t>Humberto Kentish / Okianis Robinson</t>
  </si>
  <si>
    <t>Luis Mitchell /OFELIA MITCHELL</t>
  </si>
  <si>
    <r>
      <rPr>
        <sz val="9"/>
        <rFont val="Arial MT"/>
        <family val="2"/>
      </rPr>
      <t>Alvaro Everly</t>
    </r>
    <r>
      <rPr>
        <sz val="9"/>
        <rFont val="Arial MT"/>
      </rPr>
      <t xml:space="preserve"> / Yenitza Ashaw</t>
    </r>
  </si>
  <si>
    <r>
      <rPr>
        <b/>
        <sz val="9"/>
        <color rgb="FFFF0000"/>
        <rFont val="Arial MT"/>
        <family val="2"/>
      </rPr>
      <t>Luis Sinclair</t>
    </r>
  </si>
  <si>
    <t>Anibal Cortez / flia Mckenzie</t>
  </si>
  <si>
    <r>
      <rPr>
        <b/>
        <sz val="9"/>
        <color rgb="FFFF0000"/>
        <rFont val="Arial MT"/>
        <family val="2"/>
      </rPr>
      <t>José Luis  de Gracia</t>
    </r>
  </si>
  <si>
    <r>
      <rPr>
        <sz val="9"/>
        <rFont val="Arial MT"/>
        <family val="2"/>
      </rPr>
      <t>Cecilio Simpson</t>
    </r>
    <r>
      <rPr>
        <sz val="9"/>
        <rFont val="Arial MT"/>
      </rPr>
      <t xml:space="preserve"> / Gyselle Grant</t>
    </r>
  </si>
  <si>
    <r>
      <rPr>
        <b/>
        <sz val="9"/>
        <color rgb="FFFF0000"/>
        <rFont val="Arial MT"/>
        <family val="2"/>
      </rPr>
      <t>José Martínez</t>
    </r>
  </si>
  <si>
    <r>
      <rPr>
        <sz val="9"/>
        <rFont val="Arial MT"/>
        <family val="2"/>
      </rPr>
      <t>Nidia Rodriguez</t>
    </r>
  </si>
  <si>
    <r>
      <rPr>
        <b/>
        <sz val="9"/>
        <color rgb="FFFF0000"/>
        <rFont val="Arial MT"/>
        <family val="2"/>
      </rPr>
      <t>Oscar Ureña</t>
    </r>
  </si>
  <si>
    <r>
      <rPr>
        <sz val="9"/>
        <rFont val="Arial MT"/>
        <family val="2"/>
      </rPr>
      <t>Katherine Bennett</t>
    </r>
  </si>
  <si>
    <t>Ofelia Ida cema Jackson Sa</t>
  </si>
  <si>
    <r>
      <rPr>
        <sz val="9"/>
        <rFont val="Arial MT"/>
        <family val="2"/>
      </rPr>
      <t>Dagoberto Paris</t>
    </r>
  </si>
  <si>
    <r>
      <rPr>
        <sz val="9"/>
        <rFont val="Arial MT"/>
        <family val="2"/>
      </rPr>
      <t>Stephany  de Vasquez</t>
    </r>
  </si>
  <si>
    <t>Aniutka y  Isaac Silvera</t>
  </si>
  <si>
    <t>6TA ESTE</t>
  </si>
  <si>
    <r>
      <rPr>
        <sz val="9"/>
        <rFont val="Arial MT"/>
        <family val="2"/>
      </rPr>
      <t>Luz Maria Betegon</t>
    </r>
  </si>
  <si>
    <t>Noel E. / Jenisel  Hoyte arispe</t>
  </si>
  <si>
    <t>6ta ESTE</t>
  </si>
  <si>
    <r>
      <rPr>
        <b/>
        <sz val="9"/>
        <color rgb="FFFF0000"/>
        <rFont val="Arial MT"/>
        <family val="2"/>
      </rPr>
      <t>Keicha  Brown</t>
    </r>
  </si>
  <si>
    <t>Aristides Luque / Isabel Riquelme</t>
  </si>
  <si>
    <r>
      <rPr>
        <sz val="9"/>
        <rFont val="Arial MT"/>
        <family val="2"/>
      </rPr>
      <t>Karin Yamilka Parris</t>
    </r>
  </si>
  <si>
    <t>Janina Borelly</t>
  </si>
  <si>
    <t>Jovette C. Padilla  ó Aidhair FLORES</t>
  </si>
  <si>
    <t>6TA CENTRO A</t>
  </si>
  <si>
    <t>Carlos Loara Leoteau</t>
  </si>
  <si>
    <r>
      <rPr>
        <b/>
        <sz val="9"/>
        <color rgb="FFFF0000"/>
        <rFont val="Arial MT"/>
        <family val="2"/>
      </rPr>
      <t>Ubaldo Castillo</t>
    </r>
  </si>
  <si>
    <t>6ta CENTRO A</t>
  </si>
  <si>
    <t>Katiria Ortega</t>
  </si>
  <si>
    <r>
      <rPr>
        <b/>
        <sz val="9"/>
        <color rgb="FFFF0000"/>
        <rFont val="Arial MT"/>
        <family val="2"/>
      </rPr>
      <t>Constancia Shellon</t>
    </r>
  </si>
  <si>
    <t>Delano Saunders</t>
  </si>
  <si>
    <t>Ninoshka Parris / EDWIN ESCOBAR</t>
  </si>
  <si>
    <r>
      <rPr>
        <b/>
        <sz val="9"/>
        <color rgb="FFFF0000"/>
        <rFont val="Arial MT"/>
        <family val="2"/>
      </rPr>
      <t>Domingo Rodriguez</t>
    </r>
  </si>
  <si>
    <t>Isaacs Francis</t>
  </si>
  <si>
    <t>Porfirio Justavino</t>
  </si>
  <si>
    <r>
      <rPr>
        <b/>
        <sz val="9"/>
        <color rgb="FFFF0000"/>
        <rFont val="Arial MT"/>
        <family val="2"/>
      </rPr>
      <t>Ivan Arias</t>
    </r>
  </si>
  <si>
    <r>
      <rPr>
        <sz val="9"/>
        <rFont val="Arial MT"/>
        <family val="2"/>
      </rPr>
      <t>Julio Mejia</t>
    </r>
  </si>
  <si>
    <t>Idalberto Chiu</t>
  </si>
  <si>
    <t>Yomaira Ashaw</t>
  </si>
  <si>
    <t>FAMILIA LAGUNA</t>
  </si>
  <si>
    <r>
      <rPr>
        <sz val="9"/>
        <rFont val="Arial MT"/>
        <family val="2"/>
      </rPr>
      <t>Bolivar Rodriguez</t>
    </r>
  </si>
  <si>
    <t>6TA OESTE</t>
  </si>
  <si>
    <t>Maribel de Vega - Flia Vega Arispe</t>
  </si>
  <si>
    <r>
      <rPr>
        <sz val="9"/>
        <color rgb="FF000000"/>
        <rFont val="Arial MT"/>
        <family val="2"/>
      </rPr>
      <t>Aikza Hernandez</t>
    </r>
  </si>
  <si>
    <t>6ta OESTE</t>
  </si>
  <si>
    <r>
      <rPr>
        <sz val="9"/>
        <rFont val="Arial MT"/>
        <family val="2"/>
      </rPr>
      <t>Jacqueline Villamil</t>
    </r>
  </si>
  <si>
    <r>
      <rPr>
        <b/>
        <sz val="9"/>
        <color rgb="FFFF0000"/>
        <rFont val="Arial MT"/>
        <family val="2"/>
      </rPr>
      <t>Mario Chiari</t>
    </r>
  </si>
  <si>
    <r>
      <rPr>
        <b/>
        <sz val="9"/>
        <color rgb="FFFF0000"/>
        <rFont val="Arial MT"/>
        <family val="2"/>
      </rPr>
      <t>Eriberto Quiñones</t>
    </r>
  </si>
  <si>
    <r>
      <rPr>
        <sz val="9"/>
        <rFont val="Arial MT"/>
        <family val="2"/>
      </rPr>
      <t>Gilberto Garcia</t>
    </r>
  </si>
  <si>
    <r>
      <rPr>
        <sz val="9"/>
        <rFont val="Arial MT"/>
        <family val="2"/>
      </rPr>
      <t>Irina Lewis</t>
    </r>
  </si>
  <si>
    <t>Patricia Jones - YARABY ORQUIDIA JIMENEZ JONES DE ABRAHAM</t>
  </si>
  <si>
    <r>
      <rPr>
        <sz val="9"/>
        <rFont val="Arial MT"/>
        <family val="2"/>
      </rPr>
      <t>Yolanda Campos</t>
    </r>
  </si>
  <si>
    <r>
      <rPr>
        <b/>
        <sz val="9"/>
        <color rgb="FFFF0000"/>
        <rFont val="Arial MT"/>
        <family val="2"/>
      </rPr>
      <t>Itzel Maria</t>
    </r>
  </si>
  <si>
    <r>
      <rPr>
        <sz val="9"/>
        <rFont val="Arial MT"/>
        <family val="2"/>
      </rPr>
      <t>Roberto Jenkins</t>
    </r>
  </si>
  <si>
    <r>
      <rPr>
        <sz val="9"/>
        <rFont val="Arial MT"/>
        <family val="2"/>
      </rPr>
      <t>George Corbin</t>
    </r>
  </si>
  <si>
    <r>
      <rPr>
        <b/>
        <sz val="9"/>
        <color rgb="FFFF0000"/>
        <rFont val="Arial MT"/>
        <family val="2"/>
      </rPr>
      <t>Azonery de Hawkins</t>
    </r>
  </si>
  <si>
    <t>Vicente Rook Fruto</t>
  </si>
  <si>
    <r>
      <rPr>
        <sz val="9"/>
        <rFont val="Arial MT"/>
        <family val="2"/>
      </rPr>
      <t>Nelson Moreno</t>
    </r>
  </si>
  <si>
    <t>6ta CENTRO B</t>
  </si>
  <si>
    <r>
      <rPr>
        <sz val="9"/>
        <rFont val="Arial MT"/>
        <family val="2"/>
      </rPr>
      <t>Fernando de Castro</t>
    </r>
  </si>
  <si>
    <r>
      <rPr>
        <sz val="9"/>
        <rFont val="Arial MT"/>
        <family val="2"/>
      </rPr>
      <t>Etilcia Evans</t>
    </r>
  </si>
  <si>
    <t>Orlando Arguelles</t>
  </si>
  <si>
    <r>
      <rPr>
        <sz val="9"/>
        <rFont val="Arial MT"/>
        <family val="2"/>
      </rPr>
      <t>Melisa Martinez</t>
    </r>
  </si>
  <si>
    <t>Nudia Morales</t>
  </si>
  <si>
    <r>
      <rPr>
        <sz val="9"/>
        <rFont val="Arial MT"/>
        <family val="2"/>
      </rPr>
      <t>Ignacio Dreckett</t>
    </r>
  </si>
  <si>
    <r>
      <rPr>
        <sz val="9"/>
        <rFont val="Arial MT"/>
        <family val="2"/>
      </rPr>
      <t>Fernando Chaverra</t>
    </r>
  </si>
  <si>
    <r>
      <rPr>
        <sz val="9"/>
        <rFont val="Arial MT"/>
        <family val="2"/>
      </rPr>
      <t>Yelitza Norse</t>
    </r>
  </si>
  <si>
    <r>
      <rPr>
        <sz val="9"/>
        <rFont val="Arial MT"/>
        <family val="2"/>
      </rPr>
      <t>Ariel Corpas</t>
    </r>
  </si>
  <si>
    <r>
      <rPr>
        <b/>
        <sz val="9"/>
        <color rgb="FFFF0000"/>
        <rFont val="Arial MT"/>
        <family val="2"/>
      </rPr>
      <t>Mariela Adames</t>
    </r>
  </si>
  <si>
    <r>
      <rPr>
        <b/>
        <sz val="9"/>
        <color rgb="FFFF0000"/>
        <rFont val="Arial MT"/>
        <family val="2"/>
      </rPr>
      <t>Luis Demera Velkis</t>
    </r>
  </si>
  <si>
    <r>
      <rPr>
        <b/>
        <sz val="9"/>
        <color rgb="FFFF0000"/>
        <rFont val="Arial MT"/>
        <family val="2"/>
      </rPr>
      <t>Grecor Selles</t>
    </r>
  </si>
  <si>
    <r>
      <rPr>
        <sz val="9"/>
        <rFont val="Arial MT"/>
        <family val="2"/>
      </rPr>
      <t>Edgar P. Ortega</t>
    </r>
  </si>
  <si>
    <t>Flia Valdes / Damaris Sarmiento</t>
  </si>
  <si>
    <r>
      <rPr>
        <b/>
        <sz val="9"/>
        <color rgb="FFFF0000"/>
        <rFont val="Arial MT"/>
        <family val="2"/>
      </rPr>
      <t>Juan Salazar</t>
    </r>
  </si>
  <si>
    <t>Jose L. Diaz / Sugeiris Barrett</t>
  </si>
  <si>
    <t>Jossua E. Williams</t>
  </si>
  <si>
    <r>
      <rPr>
        <sz val="9"/>
        <rFont val="Arial MT"/>
        <family val="2"/>
      </rPr>
      <t>Jazmina Vega</t>
    </r>
  </si>
  <si>
    <r>
      <rPr>
        <sz val="9"/>
        <rFont val="Arial MT"/>
        <family val="2"/>
      </rPr>
      <t>Edgardo Chiari V.</t>
    </r>
  </si>
  <si>
    <r>
      <rPr>
        <sz val="9"/>
        <rFont val="Arial MT"/>
        <family val="2"/>
      </rPr>
      <t>Yemil Rodriguez</t>
    </r>
  </si>
  <si>
    <r>
      <rPr>
        <sz val="9"/>
        <rFont val="Arial MT"/>
        <family val="2"/>
      </rPr>
      <t>Antonio Marbelis Hall</t>
    </r>
  </si>
  <si>
    <t>Ricardo Toulier    Lilian Tuñon</t>
  </si>
  <si>
    <r>
      <rPr>
        <sz val="9"/>
        <rFont val="Arial MT"/>
        <family val="2"/>
      </rPr>
      <t>Maria Avila</t>
    </r>
  </si>
  <si>
    <r>
      <rPr>
        <sz val="9"/>
        <rFont val="Arial MT"/>
        <family val="2"/>
      </rPr>
      <t>Maykelys Y. Castillo  Joab</t>
    </r>
  </si>
  <si>
    <t>D</t>
  </si>
  <si>
    <r>
      <rPr>
        <sz val="9"/>
        <rFont val="Arial MT"/>
        <family val="2"/>
      </rPr>
      <t>Ricardo Moreno</t>
    </r>
  </si>
  <si>
    <t>Maritza lAWSON de Mora</t>
  </si>
  <si>
    <r>
      <rPr>
        <sz val="9"/>
        <rFont val="Arial MT"/>
        <family val="2"/>
      </rPr>
      <t>Benito Pacheco</t>
    </r>
  </si>
  <si>
    <r>
      <rPr>
        <sz val="9"/>
        <rFont val="Arial MT"/>
        <family val="2"/>
      </rPr>
      <t>Héctor Ayarza</t>
    </r>
  </si>
  <si>
    <t>Tomás Betegón / Toya Bingham</t>
  </si>
  <si>
    <t>Marcela de Lajon</t>
  </si>
  <si>
    <t>Inelda Maria Ariano - Diego quintero Pitalua</t>
  </si>
  <si>
    <t>D-08</t>
  </si>
  <si>
    <t>Karen Amaya</t>
  </si>
  <si>
    <r>
      <rPr>
        <sz val="9"/>
        <rFont val="Arial MT"/>
        <family val="2"/>
      </rPr>
      <t>Ricardo Rodríguez</t>
    </r>
    <r>
      <rPr>
        <sz val="9"/>
        <rFont val="Arial MT"/>
      </rPr>
      <t xml:space="preserve"> / Adelsa Aguilar</t>
    </r>
  </si>
  <si>
    <t>Flia Smith / Pastor Camarena</t>
  </si>
  <si>
    <t>D-11</t>
  </si>
  <si>
    <t>Miguel Romero</t>
  </si>
  <si>
    <r>
      <rPr>
        <sz val="9"/>
        <rFont val="Arial MT"/>
        <family val="2"/>
      </rPr>
      <t>Carlos de León</t>
    </r>
  </si>
  <si>
    <t>D-13</t>
  </si>
  <si>
    <r>
      <rPr>
        <b/>
        <sz val="9"/>
        <color rgb="FFFF0000"/>
        <rFont val="Arial MT"/>
        <family val="2"/>
      </rPr>
      <t>Nimia Martínez</t>
    </r>
  </si>
  <si>
    <r>
      <rPr>
        <sz val="9"/>
        <rFont val="Arial MT"/>
        <family val="2"/>
      </rPr>
      <t>José Bonilla</t>
    </r>
  </si>
  <si>
    <t>D-15</t>
  </si>
  <si>
    <r>
      <rPr>
        <b/>
        <sz val="9"/>
        <color rgb="FFFF0000"/>
        <rFont val="Arial MT"/>
        <family val="2"/>
      </rPr>
      <t>Edwin Levin</t>
    </r>
  </si>
  <si>
    <t>Edi Henry / Maribel Ashborn</t>
  </si>
  <si>
    <t>D-17</t>
  </si>
  <si>
    <r>
      <rPr>
        <b/>
        <sz val="9"/>
        <color rgb="FFFF0000"/>
        <rFont val="Arial MT"/>
        <family val="2"/>
      </rPr>
      <t>Willison Tovar</t>
    </r>
  </si>
  <si>
    <t>D-18</t>
  </si>
  <si>
    <t>Dr. Menchaca / Nedelka Blandon</t>
  </si>
  <si>
    <r>
      <rPr>
        <sz val="9"/>
        <rFont val="Arial MT"/>
        <family val="2"/>
      </rPr>
      <t>Carmen de Tamayo</t>
    </r>
  </si>
  <si>
    <r>
      <rPr>
        <sz val="9"/>
        <rFont val="Arial MT"/>
        <family val="2"/>
      </rPr>
      <t>Oscar Corredeira</t>
    </r>
  </si>
  <si>
    <t>D-21</t>
  </si>
  <si>
    <r>
      <rPr>
        <b/>
        <sz val="9"/>
        <color rgb="FFFF0000"/>
        <rFont val="Arial MT"/>
        <family val="2"/>
      </rPr>
      <t>Oscar Ecleston</t>
    </r>
  </si>
  <si>
    <t>HILDA AMORES GUZMAN</t>
  </si>
  <si>
    <t>D-23</t>
  </si>
  <si>
    <r>
      <rPr>
        <b/>
        <sz val="9"/>
        <color rgb="FFFF0000"/>
        <rFont val="Arial MT"/>
        <family val="2"/>
      </rPr>
      <t>Erick Vasquez</t>
    </r>
  </si>
  <si>
    <t>Juan Pastor Vega / Diana Sanchez</t>
  </si>
  <si>
    <t>TOTALES</t>
  </si>
  <si>
    <t>pendiente no.casa</t>
  </si>
  <si>
    <t>intereses</t>
  </si>
  <si>
    <t>apertura cta</t>
  </si>
  <si>
    <t>RIFA 31/08/25</t>
  </si>
  <si>
    <t>tarjetas portones</t>
  </si>
  <si>
    <t>obra Teatro 25/10/25</t>
  </si>
  <si>
    <t>RIFA -NAVIDAD</t>
  </si>
  <si>
    <t>DONACION NAVIDAD</t>
  </si>
  <si>
    <t>GASTOS</t>
  </si>
  <si>
    <t>24/06 DSL 30.00 REC-17472 HACERLE RECIBO CASA 13 FLIA CEBALLOS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</si>
  <si>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</si>
  <si>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</si>
  <si>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</si>
  <si>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</si>
  <si>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</si>
  <si>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</si>
  <si>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</si>
  <si>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</si>
  <si>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</si>
  <si>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</si>
  <si>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bco</t>
  </si>
  <si>
    <t>MES DE ENERO DE 2026</t>
  </si>
  <si>
    <t>BANCA MOVIL TRANSFERENCIA DE DAIZA BRU TORRES - ENERO Y FEBRERO</t>
  </si>
  <si>
    <t>YAPPY BG DE YARITZA YAMILKA COOPER CHIFUNDO POR Mes de diciembre 2025 Casa 202</t>
  </si>
  <si>
    <t>BANCA MOVIL TRANSFERENCIA DE ALDO ANTONIO BOVELL FINDLEY Noviembre y Diciembre</t>
  </si>
  <si>
    <t>YAPPY BG DE MIGUEL ROGELIO SANCHEZ PALACIO POR Mantenimiento Casa 6 Enero y Febrero 2026</t>
  </si>
  <si>
    <t>BANCA MOVIL TRANSFERENCIA DE ADA ARGELIA CHONG CORREA- DICIEMBRE</t>
  </si>
  <si>
    <t>YAPPY BG DE GUILLERMO CHALHOUB RODRIGUEZ POR Nov y Dic 2025 Casa 250 Alborada</t>
  </si>
  <si>
    <t>BANCA MOVIL TRANSFERENCIA DE GREGORIA HEIDI BRYAN RAMOS enero febrero casa 196</t>
  </si>
  <si>
    <t>BANCA MOVIL TRANSFERENCIA DE NATZURY YEISSEL REINA BERNAL- OCTUBRE, NOVIEMBRE Y DICIEMBRE</t>
  </si>
  <si>
    <t>YAPPY BG DE YURIBETH YAILYN LEE POR Casa 64 familia Lee- MES DE ENERO Y FEBRERO 26</t>
  </si>
  <si>
    <t>YAPPY BG DE YANETH YAMILKA BADILLA PINEDA POR enero 2026 casa 157</t>
  </si>
  <si>
    <t>BANCA MOVIL TRANSFERENCIA DE LUIS ENRIQUE AMADOR MARTINEZ pago mensual ENERO 2026</t>
  </si>
  <si>
    <t>YAPPY BG DE NIDIA ROSA BOHORQUEZ de MARTINEZ POR pago de diciembre enero</t>
  </si>
  <si>
    <t>YAPPY BG DE OSVALDO HERRERA CARRIAZO POR casa 53 Flia Herrera Bamby-DICIEMBRE</t>
  </si>
  <si>
    <t>YAPPY BG A MARTIN LUIS MENESES TESIS POR CORTE HIERBA CALLE 3A Y 4TA</t>
  </si>
  <si>
    <t>YAPPY BG DE HECTOR GABRIEL IBARGUEN MURILLO POR mes diciembre flia Ibarguen Ceballos</t>
  </si>
  <si>
    <t>YAPPY BG DE YOLANDA ENEIDA LOPER ALABARCA POR mantenimiento enero 2026 casa 271</t>
  </si>
  <si>
    <t>BANCA MOVIL TRANSFERENCIA DE ALEXANDRIA URSULA TAYLOR pago seguridad 2026 Fmla Gaskin ANO 2026</t>
  </si>
  <si>
    <t>YAPPY BG DE LUZ MARIA MEDINA OLAYA POR Casa 209 Familia Sotomayor -NOVIEMBRE Y DICIEMBRE</t>
  </si>
  <si>
    <t xml:space="preserve">BANCA MOVIL TRANSFERENCIA DE ALIZA EMERITA JIMENEZ- ENERO </t>
  </si>
  <si>
    <t>ACH - GEORGIANA  GAVIRIA PACHECO- ENERO, FEBRERO Y MARZO</t>
  </si>
  <si>
    <t>BANCA MOVIL TRANSFERENCIA DE NIDIA SILGADO LEON Mes ENERO  casa 164</t>
  </si>
  <si>
    <t>ACH XPRESS - DENNIS BARNES GRAHAM O  SHARON TANISHA B ARNES- ENERO Y FEBRERO</t>
  </si>
  <si>
    <t>BANCA MOVIL TRANSFERENCIA DE FERNANDO JOSE PENAS BLANCO- OCTUBRE 2025</t>
  </si>
  <si>
    <t>DEPOSITO -OFELIA MITCHEL- ENERO A JUNIO 2026</t>
  </si>
  <si>
    <t>YAPPY BG DE YANIZA INDIRA ATENCIO DE DRECKETT- ENERO Y FEBRERO 2026</t>
  </si>
  <si>
    <t>YAPPY BG DE LUZMILA ELENA PORTER DE QUINTERO POR Casa 47 Oeste Familia Quintero Dic25</t>
  </si>
  <si>
    <t>YAPPY BG DE JAIME DAVID ANDERSON SINCLAIR POR Evidencia objetiva de pago mes de diciembre</t>
  </si>
  <si>
    <t>BANCA MOVIL TRANSFERENCIA A 0454017529542 ODALIS DEL CARMEN JAEN DE MENESES Reparacion de</t>
  </si>
  <si>
    <t>BANCA MOVIL TRANSFERENCIA DE CARLOS ANTONIO MORAN MC COY Pago de ENERO 2026</t>
  </si>
  <si>
    <t>BANCA MOVIL TRANSFERENCIA DE DALIS YADIRA BANDINI AGUSTINE Pago seguridad MES DE ENERO Y FEBRERO</t>
  </si>
  <si>
    <t>YAPPY BG DE MARTIN LUIS MENESES TESIS POR Enero casa 58</t>
  </si>
  <si>
    <t>BANCA MOVIL TRANSFERENCIA A 0427120001653 DAYRA LUCILA CANALES de SWANSTON Vasija para gua</t>
  </si>
  <si>
    <t>EFECTIVO - FLIA ALEXANDER Casa 89 - DICIEMBRE,ENERO, FEBRERO Y MARZO 2026</t>
  </si>
  <si>
    <t>EFECTIVO - PIEDAD DEL CID- ENERO 2026</t>
  </si>
  <si>
    <t>EFECTIVO- PABLO MEJIA- ENERO 2026</t>
  </si>
  <si>
    <t>EFECTIVO - FLIA VANEGAS - ENERO -2026</t>
  </si>
  <si>
    <t>YAPPY BG DE JOSE ANGEL MARTINEZ FLORES - MARZO Y ABRIL /2025</t>
  </si>
  <si>
    <t>EFECTIVO - FLIA BROOKS- NOV-DICI-ENERO Y FEBRERO 26</t>
  </si>
  <si>
    <t>BANCA MOVIL TRANSFERENCIA DE MARITZA OTILIA LAWSON de MORA ("EVENTOS") casa D2 Enero 2026</t>
  </si>
  <si>
    <t>YAPPY BG DE CARLOS ANTONIO SIERRA ACOSTA POR pago mes de DICIEMBRE casa110</t>
  </si>
  <si>
    <t>YAPPY BG DE JOSE DAVID BONILLA ALVARADO POR Pago de Garita casa D 14 Familia Bonilla DICIEMBRE</t>
  </si>
  <si>
    <t>BANCA MOVIL TRANSFERENCIA A 0364011396333 GRUPO ELECTROCOM, S.A. (TECH SUPPORT.CORP) Revis</t>
  </si>
  <si>
    <t>YAPPY BG DE ILKA MELISA MARK HOY- ENERO Y FEBRERO-26</t>
  </si>
  <si>
    <t>YAPPY BG DE NITZIA ITZEL AGUILAR GALVAN POR abono seguridad JULIO Y AGOSTO</t>
  </si>
  <si>
    <t>BANCA MOVIL TRANSFERENCIA DE ROMELIA ORISSA HALL JOHNSON Enero 26</t>
  </si>
  <si>
    <t>YAPPY BG DE WYLMA ISUALY MATURANA DE ESCOBAR- mes de diciembre</t>
  </si>
  <si>
    <t>YAPPY BG DE EDGAR PAUL ORTEGA PIMENTEL- ENERO- FEBRERO Y MARZO</t>
  </si>
  <si>
    <t>YAPPY BG DE SAHID RAFAEL VASQUEZ LAGUNA POR Pago Garita casa272 Flia Vasquez Mes SEPT-OCT-NOV Y DIC-25</t>
  </si>
  <si>
    <t>YAMILKA PARRIS - MES DE DICIEMBRE 2025</t>
  </si>
  <si>
    <t>TELMA CUERO - ENERO Y FEBRERO 2026</t>
  </si>
  <si>
    <t>FLIA ROBERTS - AGOSTO A NOVIEMBRE 2025</t>
  </si>
  <si>
    <t>FLIA MENDOZA - ENERO Y FEBRERO 2026</t>
  </si>
  <si>
    <t>BANCA MOVIL TRANSFERENCIA DE ERIC ARIEL VILLANUEVA- ENERO 2026</t>
  </si>
  <si>
    <t>YAPPY BG DE SHARYN TAVANE DELGADO ROWE POR Enero casa 199 Sharyn Delgado</t>
  </si>
  <si>
    <t>YAPPY BG DE MARTHA BIBIANA ACOSTA MARULANDA POR casa105 familia Estrada- ENERO/26</t>
  </si>
  <si>
    <t>YAPPY BG DE ZAIS ANTONIO COSTARELOS HERRERA POR Casa 230 -Costarelos - Enero y febrero 20</t>
  </si>
  <si>
    <t>BANCA MOVIL TRANSFERENCIA DE DAIRA ESTHER TAMAYO MARTINEZ Casa D19 mes de enero 2026</t>
  </si>
  <si>
    <t>BANCA MOVIL TRANSFERENCIA DE BARBARA ANN BENDIGO DE SANTAMARIA Mes Febrero 2026 c44Flia Sa</t>
  </si>
  <si>
    <t>YAPPY BG DE SUGEIRIS YANIRETH BARRETT JIMENEZ- NOVIEMBRE 2025</t>
  </si>
  <si>
    <t>ACH XPRESS - JOSE LUIS GONZALEZ FLETCHER O MAIQUEL ITZELA POLLACK- ENERO 2026</t>
  </si>
  <si>
    <t>BANCA MOVIL TRANSFERENCIA DE LINDA YAJAIRA LAJON ANDERSON Casa 219 -ENERO, FEBRERO Y MARZO</t>
  </si>
  <si>
    <t>YAPPY BG DE MELANY DEL CARMEN TAYLOR DELGADO POR Familia Taylor107 3era oeste seguridad -FEBRERO 2026</t>
  </si>
  <si>
    <t>BANCA MOVIL TRANSFERENCIA DE AIXA IVETTE HERNANDEZ SANTAMARIA- MES DE NOVIEMBRE, DICIEMBRE Y ENERO 26</t>
  </si>
  <si>
    <t>ACH - SERGIO JOSE DE CASTRO BUENDIA- ENERO 26</t>
  </si>
  <si>
    <t>YAPPY BG DE VIELKA LUZMILA CUSATTI ANAYA- FEBRERO</t>
  </si>
  <si>
    <t>BANCA MOVIL TRANSFERENCIA DE YISEL BONET ALTAMIRANDA de YARD mant casa 156 flia Yard- ENERO</t>
  </si>
  <si>
    <t>YAPPY BG DE AYLLENE YEISURI SMALL CUERVO POR Enero Flia Small Casa 39</t>
  </si>
  <si>
    <t>BANCA MOVIL TRANSFERENCIA DE TWIRA TASHAWNNA ALLEYNE CLARK Casa 316 Ignacio Dreckett ENE a MARZO</t>
  </si>
  <si>
    <t>BANCA MOVIL TRANSFERENCIA DE TOYA DELMINA BINGHAM de BETEGON Pago de Mantenimiento ENERO</t>
  </si>
  <si>
    <t>BANCA MOVIL TRANSFERENCIA DE FERNANDO DE CASTRO BUENDIA- ENERO/26</t>
  </si>
  <si>
    <t>YAPPY BG DE IRASEMA ESTHER MURILLO DE SMALL POR pago enero casa 119 Flia Small</t>
  </si>
  <si>
    <t>BANCA MOVIL TRANSFERENCIA DE DIANA MARIA SANCHEZ FLORES- ENERO 2026</t>
  </si>
  <si>
    <t>BANCA MOVIL TRANSFERENCIA DE LILIAN JAZMIN TUÑON DE TOULIER Eneeo Febrero 2026</t>
  </si>
  <si>
    <t>YAPPY BG DE KASHMAH SHAMMETH CADOGAN de LEWIS POR OCTUBRE casa 150</t>
  </si>
  <si>
    <t>YAPPY BG DE YESICA MARLENE CHIFUNDO DE PRESTAN POR Flia Prestan mantenimiento de enero 2026</t>
  </si>
  <si>
    <t>BANCA MOVIL TRANSFERENCIA DE JESSENIA MAGALI FRUTO DE BETHANCOURT Casa 112 flia Bethancour- ENERO A JUNIO</t>
  </si>
  <si>
    <t>YAPPY BG DE VANESSA VICTORIA PARNTHER LUZCANDO POR Mant Enero y Febrero 2026 casa 80 2da</t>
  </si>
  <si>
    <t>BANCA MOVIL TRANSFERENCIA DE FERNANDO CHAVERRA PINEDA Fernando Chaverra casa 317- MARZO Y ABRIL</t>
  </si>
  <si>
    <t>YAPPY BG DE YELITZA YOLANY NORSE DE LA ESPADA POR Pago Casa 318 Enero</t>
  </si>
  <si>
    <t>BANCA MOVIL TRANSFERENCIA DE YOLANDA MAGALI CAMPOS GONZALEZ Seguridad Enero 2026</t>
  </si>
  <si>
    <t>YAPPY BG DE OKIANIS DEL CARMEN ROBINSON DE KENTISH POR Diciembre casa 259</t>
  </si>
  <si>
    <t>YAPPY BG DE SUNILA GITA PATEL SALDAÑA POR Casa 29 josefina de patel mant diciembre 2025</t>
  </si>
  <si>
    <t>YAPPY BG DE JAZMINA ITZEL VEGA de SMITH POR mant y seguridad Enero y febrero 2026 328 Fl</t>
  </si>
  <si>
    <t>BANCA MOVIL TRANSFERENCIA DE ADELSA AYARIS AGUILAR ALVARADO Adelsa D9- octubre - noviembre</t>
  </si>
  <si>
    <t>DEPOSITO - FLIA HAW - ENERO, FEBRERO Y MARZO</t>
  </si>
  <si>
    <t>BANCA MOVIL TRANSFERENCIA A 0495996629370 SANTOS DIOMEDES ARAUZ MEDINA Abono portones</t>
  </si>
  <si>
    <t>YAPPY BG DE ERNESTO GALVAN LEON (FANCYS CLUB) POR Casa 139 - Mes de Enero</t>
  </si>
  <si>
    <t>YAPPY BG DE TAHIMY GUADALUPE IGLESIAS HURTADO- ENERO</t>
  </si>
  <si>
    <t>YAPPY BG DE AURA MERCEDES PINEDA de SANTAMARIA- ENERO A DICIEMBRE 2026</t>
  </si>
  <si>
    <t>YAPPY BG DE JAIME ALBERTO PEREZ MERO- ENERO 26</t>
  </si>
  <si>
    <t>BANCA MOVIL TRANSFERENCIA DE NIDIA SILGADO LEON Casa 164 mes FEBFRERO 26</t>
  </si>
  <si>
    <t>BANCA MOVIL TRANSFERENCIA DE YAVIRITZEL DEL CARMEN PANAY mensualidad enero a diciembre 202</t>
  </si>
  <si>
    <t>YAPPY BG DE ADDIS MASSIEL BETEGON ROSALES POR mes noviembre y diciembre casa 33 flia Bete</t>
  </si>
  <si>
    <t>YAPPY BG DE CARLOS ENRIQUE GARAY DOMINGUEZ- MES DE ENERO</t>
  </si>
  <si>
    <t>YAPPY BG DE SUMAYKIRA YANILET GRENALD FERREIRA POR Pago de casa 136 familia Grenald mes ENERO -26</t>
  </si>
  <si>
    <t>YAPPY BG DE DAVID KERR RUDY MONTERO MES DE MAYO 2025 A MARZO 2026</t>
  </si>
  <si>
    <t>YAPPY BG DE DAVID KERR RUDY MONTERO POR pago del mes de ABRIL 2026 familia Rudy casa 32</t>
  </si>
  <si>
    <t>YAPPY BG DE ENEIRA ESTHER BELTRAN DE KIRCHMAN POR MIRNA REED DE LEE CASA 62- AGOSTO</t>
  </si>
  <si>
    <t>BANCA MOVIL TRANSFERENCIA DE DALIS YADIRA BANDINI AGUSTINE Pago seguridad -marzo</t>
  </si>
  <si>
    <t>YAPPY BG DE MARTIN LUIS MENESES TESIS POR Febrero casa58 Meneses- febrero</t>
  </si>
  <si>
    <t>YAPPY BG DE MAUREL MARIAM MIER de ESCOBAR POR Casa 221 mes de enero</t>
  </si>
  <si>
    <t>BANCA MOVIL TRANSFERENCIA A 0495996629370 SANTOS DIOMEDES ARAUZ MEDINA 2do abono portonea</t>
  </si>
  <si>
    <t>BANCA MOVIL TRANSFERENCIA A 0454000010658 JOSE ALBERTO MARCIAGA BRAVO Fumigar parque 6ta</t>
  </si>
  <si>
    <t>YAPPY BG DE DAVID KERR RUDY MONTERO POR Pago de mayo 2026 a marzo 2027 familia Rudy</t>
  </si>
  <si>
    <t>BANCA MOVIL TRANSFERENCIA DE YENITZA NAYROBIS ASHAW SMALL cuota casa 261 mes de enero</t>
  </si>
  <si>
    <t>YAPPY BG DE JACQUELINE YOVANIA VILLAMIL TORRES- MES DE ENERO</t>
  </si>
  <si>
    <t>YAPPY BG DE MANUEL DE JESUS MEDINA ORTEGA POR Enero - Febrero</t>
  </si>
  <si>
    <t>YAPPY BG DE NAYRA DEL CARMEN RAMOS RAMOS -MES DE FEBRERO</t>
  </si>
  <si>
    <t>YAPPY BG DE OKIANIS DEL CARMEN ROBINSON DE KENTISH POR Enero y Febrero casa 259 Familia K</t>
  </si>
  <si>
    <t xml:space="preserve">BANCA MOVIL TRANSFERENCIA DE JOSSUA EMMIR WILLIAMS RIOS Seguridad -ENERO </t>
  </si>
  <si>
    <t>BANCA MOVIL TRANSFERENCIA DE YAZMIN DAMARIS SOTO PIMENTEL Mes de enero casa 162</t>
  </si>
  <si>
    <t>BANCA MOVIL TRANSFERENCIA A 0454000010658 JOSE ALBERTO MARCIAGA BRAVO Trabajos varios</t>
  </si>
  <si>
    <t>BANCA MOVIL TRANSFERENCIA A 0495996629370 SANTOS DIOMEDES ARAUZ MEDINA Cancela kit de braz</t>
  </si>
  <si>
    <t>BANCA MOVIL TRANSFERENCIA DE ROSEMENE SERVILIUS MEDIEU (CARIBBEAN FOOD GOURMET)-DIC-2025</t>
  </si>
  <si>
    <t>ACH - SYAHMAR MILENN ORTIZ CASTILLO- ENERO A MARZO</t>
  </si>
  <si>
    <t>DEPOSITO -SUSANA THACHER- ENERO A JUNIO/26</t>
  </si>
  <si>
    <t>DEPOSITO -FLIA CEBALLOS -  ENERO Y FEBRERO/26</t>
  </si>
  <si>
    <t>YAPPY BG DE GIRLY ALEXIA ROBINSON MATOS POR Mantenimiento Enero 2026 casa 257 Flia Icaza</t>
  </si>
  <si>
    <t>ACH - -ALDO HAMILTON - ENERO Y FEBRERO-2026</t>
  </si>
  <si>
    <t>ACH XPRESS - DEMETRIO CELSO PRESCOTT RODRIGUEZ -NOVIEMBRE Y DICIEMBRE</t>
  </si>
  <si>
    <t>YAPPY BG DE ALFREDO VIVERO DIAZ POR Mes DICIEMBRE seguridad casa145</t>
  </si>
  <si>
    <t>YAPPY BG DE LUCAS ANTONIO CORTES SURGEON POR Ene - Feb casa 134</t>
  </si>
  <si>
    <t>YAPPY BG DE MARIA DE LOS ANGELES MONTENEGRO DE LEON- ENERO 2026</t>
  </si>
  <si>
    <t>BANCA MOVIL TRANSFERENCIA A 0454000010658 JOSE ALBERTO MARCIAGA BRAVO Trabajos en parques</t>
  </si>
  <si>
    <t>YAPPY BG DE YELENA DELIBETH ALVEAR ARCIA POR casa 174 4ta oeste de octubre a enero/26</t>
  </si>
  <si>
    <t>YAPPY BG DE ANIUTKA YOHANI ISAAC SILVERA POR casa 273- NOVIEMBRE</t>
  </si>
  <si>
    <t>BANCA MOVIL TRANSFERENCIA DE JANINA ANGELINNA BORELLY de MELO Pago de Ene a Dic 2026</t>
  </si>
  <si>
    <t>REPARACION DE CELULAR</t>
  </si>
  <si>
    <t>REPARACION DE NEVERA</t>
  </si>
  <si>
    <t>SIXTA CARDALES MES DE ENERO Y FEBRERO 2026</t>
  </si>
  <si>
    <t>FLIA MURILLO- MANT. NOVIEMBRE -DICIEMBRE Y ENERO 2026</t>
  </si>
  <si>
    <t>Urbanizacion Alborada  Año 2025 y 2026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</si>
  <si>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</si>
  <si>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</si>
  <si>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</si>
  <si>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</si>
  <si>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</si>
  <si>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</si>
  <si>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</si>
  <si>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</si>
  <si>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</si>
  <si>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</si>
  <si>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</si>
  <si>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Vielka Cusatti</t>
  </si>
  <si>
    <t>Israel Santamaría / Aura Pineda</t>
  </si>
  <si>
    <t>Wylma Maturana de Escobar</t>
  </si>
  <si>
    <t>Fernando Penas</t>
  </si>
  <si>
    <r>
      <rPr>
        <sz val="9"/>
        <color rgb="FF000000"/>
        <rFont val="Arial MT"/>
        <family val="2"/>
      </rPr>
      <t>José Martínez</t>
    </r>
  </si>
  <si>
    <t>Aixa Hernandez</t>
  </si>
  <si>
    <t>RIFA -NAVIDAD 17/12/25</t>
  </si>
  <si>
    <t>Estado de Cuenta</t>
  </si>
  <si>
    <t xml:space="preserve">Nombre: </t>
  </si>
  <si>
    <t>Documento</t>
  </si>
  <si>
    <t>Descripcion</t>
  </si>
  <si>
    <t>Facturas</t>
  </si>
  <si>
    <t>Abonos</t>
  </si>
  <si>
    <t>Saldo</t>
  </si>
  <si>
    <t>FACTURA</t>
  </si>
  <si>
    <t xml:space="preserve">MES DE ENERO </t>
  </si>
  <si>
    <t>RECIBO</t>
  </si>
  <si>
    <t>MES DE FEBRERO</t>
  </si>
  <si>
    <t>MES DE MARZO</t>
  </si>
  <si>
    <t>MES DE ABRIL</t>
  </si>
  <si>
    <t>MES DE MAYO</t>
  </si>
  <si>
    <t>MES DE JUNIO</t>
  </si>
  <si>
    <t xml:space="preserve">MES DE JULIO </t>
  </si>
  <si>
    <t>MES DE AGOSTO</t>
  </si>
  <si>
    <t>MES DE SEPTIEMBRE</t>
  </si>
  <si>
    <t>MES DE OCTUBRE</t>
  </si>
  <si>
    <t>MES DE NOVIEMBRE</t>
  </si>
  <si>
    <t>MES DE DICIEMBRE</t>
  </si>
  <si>
    <t>Urbanizacion Alborada</t>
  </si>
  <si>
    <t>DETALLE HASTA EL 27 DE DICIEMBRE DE 2025</t>
  </si>
  <si>
    <t>SALDO ANTERIOR NOVIEMBRE 2025</t>
  </si>
  <si>
    <t>INGRESOS</t>
  </si>
  <si>
    <t>Ingresos x Mensualidades</t>
  </si>
  <si>
    <t>DONACION DIPUTADO</t>
  </si>
  <si>
    <t>Ingresos por Tarjetas</t>
  </si>
  <si>
    <t>Intereses Ganados Banco</t>
  </si>
  <si>
    <t>Total de Ingresos</t>
  </si>
  <si>
    <t>Menos Pagos Realizados</t>
  </si>
  <si>
    <t>SEGURIDAD - TIGER</t>
  </si>
  <si>
    <t>IDAAN - agua</t>
  </si>
  <si>
    <t>ENSA - luz</t>
  </si>
  <si>
    <t>TIGO - INTERNET</t>
  </si>
  <si>
    <t>TIGO - CELULAR</t>
  </si>
  <si>
    <t>corte de Hierba</t>
  </si>
  <si>
    <t>PAGOS PENDIENTES</t>
  </si>
  <si>
    <t>EVENTO NAVIDAD</t>
  </si>
  <si>
    <t>REPARACION DE PORTONES</t>
  </si>
  <si>
    <t>TRABAJOS MURO Y PARQUE CALLE 6TA</t>
  </si>
  <si>
    <t>Pintura y Mantenimiento</t>
  </si>
  <si>
    <t>total de pagos</t>
  </si>
  <si>
    <t>total</t>
  </si>
  <si>
    <t>Saldo en Banco</t>
  </si>
  <si>
    <t xml:space="preserve">menos adelantos </t>
  </si>
  <si>
    <t>SEGURIDAD DE DICIEMBRE</t>
  </si>
  <si>
    <t xml:space="preserve">Monto a utilizar </t>
  </si>
  <si>
    <t>ESTADOS FINANCIEROS</t>
  </si>
  <si>
    <t>MENSUALMENTE</t>
  </si>
  <si>
    <t xml:space="preserve">INGRESOS </t>
  </si>
  <si>
    <t>DESCRIPCION</t>
  </si>
  <si>
    <t>TOTAL</t>
  </si>
  <si>
    <t>Cuota de Apertura de Cuenta</t>
  </si>
  <si>
    <t>Donaciones</t>
  </si>
  <si>
    <t>Rifa 31-agosto-2025</t>
  </si>
  <si>
    <t>Tarjetas Extras Portones</t>
  </si>
  <si>
    <t>Obra de Teatro 25-Octubre-25</t>
  </si>
  <si>
    <t>ENERO</t>
  </si>
  <si>
    <t>PAGOS FIN DE MES AGOSTO</t>
  </si>
  <si>
    <t>ENSA</t>
  </si>
  <si>
    <t>IDAAN</t>
  </si>
  <si>
    <t>TIGO</t>
  </si>
  <si>
    <t>SEGURIDAD</t>
  </si>
  <si>
    <t>CORTE DE HIERBA</t>
  </si>
  <si>
    <t>Interes Ganados Febrero 2025</t>
  </si>
  <si>
    <t>EGRESOS FIJOS</t>
  </si>
  <si>
    <t>IDAAN - AGUA</t>
  </si>
  <si>
    <t>ENSA - LUZ</t>
  </si>
  <si>
    <t>ENSA - TASA DE ASEO</t>
  </si>
  <si>
    <t>SEGURIDAD -TIGER</t>
  </si>
  <si>
    <t>CORTE DE HIERBA- AREAS COMUNES</t>
  </si>
  <si>
    <t>EGRESOS VARIABLES</t>
  </si>
  <si>
    <t>REP-ELECTRICAS</t>
  </si>
  <si>
    <t>CERRADURAS E INSTALACION</t>
  </si>
  <si>
    <t>INSUMOS -GARITA</t>
  </si>
  <si>
    <t>ABANICO</t>
  </si>
  <si>
    <t>NEVERA</t>
  </si>
  <si>
    <t>LIBRO RECORD</t>
  </si>
  <si>
    <t>MANT. PORTONES</t>
  </si>
  <si>
    <t xml:space="preserve">CAMARAS </t>
  </si>
  <si>
    <t>PAPELERIA Y UTILES VARIOS</t>
  </si>
  <si>
    <t>REPARACIONES VARIAS</t>
  </si>
  <si>
    <t>MURO DE CALLE 6TA</t>
  </si>
  <si>
    <t>Sub- Total</t>
  </si>
  <si>
    <t>ADELANTOS</t>
  </si>
  <si>
    <t>X IDENTIFICAR</t>
  </si>
  <si>
    <t>Banco</t>
  </si>
  <si>
    <t>GASTOS DE GARITA REPARACIONES</t>
  </si>
  <si>
    <t>FECHA</t>
  </si>
  <si>
    <t>DETALLE</t>
  </si>
  <si>
    <t>ENRIQUE SILVERA -REPARACIONES ELECTRICAS</t>
  </si>
  <si>
    <t>SANTOS ARAUZ - REVISION P/TRABAJO</t>
  </si>
  <si>
    <t>SANTOS ARAUZ - TRABAJOS RED PORTONES</t>
  </si>
  <si>
    <t>JOSE MARCIAGA - REP. PUERTA PEATONAL</t>
  </si>
  <si>
    <t>JOSE MARCIAGA - PINTAR PORTONES Y GARITA</t>
  </si>
  <si>
    <t>JOSE MARCIAGA - MATERIALES VARIOS</t>
  </si>
  <si>
    <t>JOSE MARCIAGA - REPARACIONES VARIAS</t>
  </si>
  <si>
    <t>JOSE MARCIAGA - PINTAR GARITA Y VARIOS</t>
  </si>
  <si>
    <t>COMPRA DE LAMPARAS</t>
  </si>
  <si>
    <t>FOCOS P/ LAMPARAS</t>
  </si>
  <si>
    <t>PINTURA P/VERJAS</t>
  </si>
  <si>
    <t>PINTURAS P/ GARITA</t>
  </si>
  <si>
    <t>CONFECCION DE LETREROS</t>
  </si>
  <si>
    <t>CONFECCION DE LETRERO PRINCIPAL</t>
  </si>
  <si>
    <t>MATERIALES P/ INSTALACION DE CAMARAS</t>
  </si>
  <si>
    <t>COMPRA DE NVR Y DISCO DURO</t>
  </si>
  <si>
    <t>ELVIS GARIBELLO- INSTALACION DE CAMARAS</t>
  </si>
  <si>
    <t xml:space="preserve">COMPRA UPS, CAMARAS E INSTALACION </t>
  </si>
  <si>
    <t>PENDIENTE  50,00</t>
  </si>
  <si>
    <t>INVENTARIO EN GARITA</t>
  </si>
  <si>
    <t>OFICINA</t>
  </si>
  <si>
    <t>DVR -CAMARAS</t>
  </si>
  <si>
    <t>ABANICO DE PIE</t>
  </si>
  <si>
    <t>TV- 32"</t>
  </si>
  <si>
    <t>CAFETERA - DAÑADA</t>
  </si>
  <si>
    <t>2 TELEFONOS INHALAMBRICOS</t>
  </si>
  <si>
    <t>1 TELEFONO FIJO</t>
  </si>
  <si>
    <t>1 SILLA CON RUEDAS</t>
  </si>
  <si>
    <t>1 NEVERA CHICA - DAÑADA</t>
  </si>
  <si>
    <t>1 MICROHONDAS CHICO</t>
  </si>
  <si>
    <t>MUEBLE ORGANIZADOR</t>
  </si>
  <si>
    <t>2 SILLAS BLANCAS PEGABLES</t>
  </si>
  <si>
    <t>4 CONOS</t>
  </si>
  <si>
    <t>APARATO DE MODEM</t>
  </si>
  <si>
    <t>2 SILLAS DE TABURETES</t>
  </si>
  <si>
    <t>1 TABLERO BLANCO</t>
  </si>
  <si>
    <t>1 REJOJ DE PARED</t>
  </si>
  <si>
    <t>1 TAYSER EN SU MALETA</t>
  </si>
  <si>
    <t>1 LINTERNA</t>
  </si>
  <si>
    <t>UTILES DE OFICINA - PORTA PAPELES, GRAPADORA, PORTA TAPE Y ORGANZADORES</t>
  </si>
  <si>
    <t>LAPTOP Y CELULAR EN POSESION DE LILIAM</t>
  </si>
  <si>
    <t>BODEGA</t>
  </si>
  <si>
    <t>1 CORTA GRAMA</t>
  </si>
  <si>
    <t>1 ESCALERA</t>
  </si>
  <si>
    <t>1 LONA</t>
  </si>
  <si>
    <t>1 CARRETILLA</t>
  </si>
  <si>
    <t>ADONORNOS DE NAVIDAD</t>
  </si>
  <si>
    <t>CALLE 5TA OESTE</t>
  </si>
  <si>
    <t>CONTACTO</t>
  </si>
  <si>
    <t>TELEFONO RESIDENCIAL</t>
  </si>
  <si>
    <t>TELEFONO</t>
  </si>
  <si>
    <t>CORREO</t>
  </si>
  <si>
    <t>FLIA. GASKIN</t>
  </si>
  <si>
    <t>EDGAR GASKIN</t>
  </si>
  <si>
    <t>6617-7436</t>
  </si>
  <si>
    <t>ergaskin@gmail.com</t>
  </si>
  <si>
    <t>ENEIDA GALVAN</t>
  </si>
  <si>
    <t>474-0169</t>
  </si>
  <si>
    <t>6370-8902</t>
  </si>
  <si>
    <t>MARIA JAEN</t>
  </si>
  <si>
    <t>474-3173</t>
  </si>
  <si>
    <t>6149-4164</t>
  </si>
  <si>
    <t>FLIA. BOVEL</t>
  </si>
  <si>
    <t>LUZ BOVEL</t>
  </si>
  <si>
    <t>6645-3942</t>
  </si>
  <si>
    <t>lpardo91@gmail.com</t>
  </si>
  <si>
    <t>FLIA. COSTARELOS</t>
  </si>
  <si>
    <t>ZAIS COSTARELOS</t>
  </si>
  <si>
    <t>442-6827</t>
  </si>
  <si>
    <t>FLIA. ANDERSON</t>
  </si>
  <si>
    <t>JAIME ANDERSON</t>
  </si>
  <si>
    <t>FLIA. OCHOA</t>
  </si>
  <si>
    <t>JOSE OCHOA</t>
  </si>
  <si>
    <t>VIELKA LEVY</t>
  </si>
  <si>
    <t>6664-7847</t>
  </si>
  <si>
    <t>FLIA. MAGALLON</t>
  </si>
  <si>
    <t>GENESIS MAGALLON</t>
  </si>
  <si>
    <t>6427-2556</t>
  </si>
  <si>
    <t>jahir0541@gmail.com</t>
  </si>
  <si>
    <t>FLIA. VILLANUEVA</t>
  </si>
  <si>
    <t>ERIC VILLANUEVA</t>
  </si>
  <si>
    <t>6910-8091</t>
  </si>
  <si>
    <t>eeliecer1974@yahoo.com</t>
  </si>
  <si>
    <t>FLIA. PINTO</t>
  </si>
  <si>
    <t>MAXIMO PINTO</t>
  </si>
  <si>
    <t>FLIA. AVILA</t>
  </si>
  <si>
    <t>PEDRO AVILA</t>
  </si>
  <si>
    <t>474-0633</t>
  </si>
  <si>
    <t>6446-1446</t>
  </si>
  <si>
    <t>FLIA. TATE</t>
  </si>
  <si>
    <t>ISAIAS TATE</t>
  </si>
  <si>
    <t>6246-4354</t>
  </si>
  <si>
    <t>isaias14a@gmail.com</t>
  </si>
  <si>
    <t>FLIA. SWANSTON</t>
  </si>
  <si>
    <t>DAYRA CANALES</t>
  </si>
  <si>
    <t>6254-0105</t>
  </si>
  <si>
    <t>dayra.canales@hotmail.com</t>
  </si>
  <si>
    <t>FLIA. PRESCOTT</t>
  </si>
  <si>
    <t>YASHIRA RAMOS</t>
  </si>
  <si>
    <t>474-0233</t>
  </si>
  <si>
    <t>6671-1558</t>
  </si>
  <si>
    <t>yashiraramos3079@gmail.com</t>
  </si>
  <si>
    <t>FLIA. BUMHAM</t>
  </si>
  <si>
    <t>GABRIEL BUMHAM</t>
  </si>
  <si>
    <t>474-1094</t>
  </si>
  <si>
    <t>6500-7960</t>
  </si>
  <si>
    <t>williebur08@hotmail.com</t>
  </si>
  <si>
    <t>FLIA. MENDOZA</t>
  </si>
  <si>
    <t>YIRIA SOTO</t>
  </si>
  <si>
    <t>6584-6063</t>
  </si>
  <si>
    <t>ysoto23@hotmail.com</t>
  </si>
  <si>
    <t>FLIA. SARMIENTO</t>
  </si>
  <si>
    <t>LUZ DE SARMIENTO</t>
  </si>
  <si>
    <t>442-7139</t>
  </si>
  <si>
    <t>6238-0868</t>
  </si>
  <si>
    <t>lucecita30ms@hotmail.com</t>
  </si>
  <si>
    <t>FLIA. CASTRO</t>
  </si>
  <si>
    <t>SERGIO CASTRO</t>
  </si>
  <si>
    <t>442-8909</t>
  </si>
  <si>
    <t>6726-8039</t>
  </si>
  <si>
    <t>sdkstro@hotmail.com</t>
  </si>
  <si>
    <t>FLIA. GONZALEZ</t>
  </si>
  <si>
    <t>JOSE GONZALEZ</t>
  </si>
  <si>
    <t>442-3249</t>
  </si>
  <si>
    <t>6010-8570</t>
  </si>
  <si>
    <t>FLIA. ECHEVERRIA</t>
  </si>
  <si>
    <t>ZAYIRA ECHAVERRIA</t>
  </si>
  <si>
    <t>6127-3317</t>
  </si>
  <si>
    <t>leonelecheverriap1@hotmail.com</t>
  </si>
  <si>
    <t>FLIA. MORAN</t>
  </si>
  <si>
    <t>CARLOS MORAN</t>
  </si>
  <si>
    <t>474-1680</t>
  </si>
  <si>
    <t>6057-3206</t>
  </si>
  <si>
    <t>cmoran_mccoy@hotmail.com</t>
  </si>
  <si>
    <r>
      <rPr>
        <sz val="9"/>
        <rFont val="Arial MT"/>
        <family val="2"/>
      </rPr>
      <t>Leonardo Small</t>
    </r>
  </si>
  <si>
    <r>
      <rPr>
        <sz val="9"/>
        <rFont val="Arial MT"/>
        <family val="2"/>
      </rPr>
      <t>Alex paz</t>
    </r>
  </si>
  <si>
    <r>
      <rPr>
        <sz val="9"/>
        <rFont val="Arial MT"/>
        <family val="2"/>
      </rPr>
      <t>Aura del Carmen Hurtado</t>
    </r>
  </si>
  <si>
    <r>
      <rPr>
        <sz val="9"/>
        <rFont val="Arial MT"/>
        <family val="2"/>
      </rPr>
      <t>Mario Macías</t>
    </r>
  </si>
  <si>
    <r>
      <rPr>
        <sz val="9"/>
        <rFont val="Arial MT"/>
        <family val="2"/>
      </rPr>
      <t>Hector Escobar</t>
    </r>
  </si>
  <si>
    <t>Victor de Jesus Castillo</t>
  </si>
  <si>
    <r>
      <rPr>
        <sz val="9"/>
        <rFont val="Arial MT"/>
        <family val="2"/>
      </rPr>
      <t>Daibelis Victoria</t>
    </r>
  </si>
  <si>
    <r>
      <rPr>
        <sz val="9"/>
        <rFont val="Arial MT"/>
        <family val="2"/>
      </rPr>
      <t>Juan Cedeño</t>
    </r>
  </si>
  <si>
    <r>
      <rPr>
        <sz val="9"/>
        <rFont val="Arial MT"/>
        <family val="2"/>
      </rPr>
      <t>Aikza Abrego</t>
    </r>
  </si>
  <si>
    <t>Elsa de Medina</t>
  </si>
  <si>
    <t>James Smith</t>
  </si>
  <si>
    <r>
      <rPr>
        <sz val="9"/>
        <rFont val="Arial MT"/>
        <family val="2"/>
      </rPr>
      <t>Argelia Morris</t>
    </r>
  </si>
  <si>
    <r>
      <rPr>
        <sz val="9"/>
        <rFont val="Arial MT"/>
        <family val="2"/>
      </rPr>
      <t>Ivan Betegón</t>
    </r>
  </si>
  <si>
    <t>Otman Santamaría /betegon santamaria</t>
  </si>
  <si>
    <t>Fernando Cummings (antes eduardo munoz)</t>
  </si>
  <si>
    <r>
      <rPr>
        <sz val="9"/>
        <rFont val="Arial MT"/>
        <family val="2"/>
      </rPr>
      <t>Rafael Arnemann</t>
    </r>
  </si>
  <si>
    <r>
      <rPr>
        <sz val="9"/>
        <rFont val="Arial MT"/>
        <family val="2"/>
      </rPr>
      <t>Ernesto Galván</t>
    </r>
  </si>
  <si>
    <r>
      <rPr>
        <sz val="9"/>
        <rFont val="Arial MT"/>
        <family val="2"/>
      </rPr>
      <t>Nicolas Young</t>
    </r>
  </si>
  <si>
    <r>
      <rPr>
        <sz val="9"/>
        <rFont val="Arial MT"/>
        <family val="2"/>
      </rPr>
      <t>José Zurita</t>
    </r>
  </si>
  <si>
    <r>
      <rPr>
        <sz val="9"/>
        <rFont val="Arial MT"/>
        <family val="2"/>
      </rPr>
      <t>Mario Mitchel</t>
    </r>
  </si>
  <si>
    <r>
      <rPr>
        <sz val="9"/>
        <rFont val="Arial MT"/>
        <family val="2"/>
      </rPr>
      <t>Armando Lee</t>
    </r>
  </si>
  <si>
    <r>
      <rPr>
        <sz val="9"/>
        <rFont val="Arial MT"/>
        <family val="2"/>
      </rPr>
      <t>Dhayanara Mendoza</t>
    </r>
  </si>
  <si>
    <r>
      <rPr>
        <sz val="9"/>
        <rFont val="Arial MT"/>
        <family val="2"/>
      </rPr>
      <t>Wilfredo Pacheco</t>
    </r>
  </si>
  <si>
    <r>
      <rPr>
        <sz val="9"/>
        <rFont val="Arial MT"/>
        <family val="2"/>
      </rPr>
      <t>Celina de Laurdes</t>
    </r>
  </si>
  <si>
    <r>
      <rPr>
        <sz val="9"/>
        <rFont val="Arial MT"/>
        <family val="2"/>
      </rPr>
      <t>Damaris Jackson</t>
    </r>
  </si>
  <si>
    <r>
      <rPr>
        <sz val="9"/>
        <rFont val="Arial MT"/>
        <family val="2"/>
      </rPr>
      <t>Damian Montenegro</t>
    </r>
  </si>
  <si>
    <r>
      <rPr>
        <sz val="9"/>
        <rFont val="Arial MT"/>
        <family val="2"/>
      </rPr>
      <t>Victor Rozette</t>
    </r>
  </si>
  <si>
    <r>
      <rPr>
        <sz val="9"/>
        <rFont val="Arial MT"/>
        <family val="2"/>
      </rPr>
      <t>Oscar Gomez</t>
    </r>
  </si>
  <si>
    <r>
      <rPr>
        <sz val="9"/>
        <rFont val="Arial MT"/>
        <family val="2"/>
      </rPr>
      <t>Moises Gonzalez</t>
    </r>
  </si>
  <si>
    <r>
      <rPr>
        <sz val="9"/>
        <rFont val="Arial MT"/>
        <family val="2"/>
      </rPr>
      <t>Juan Alvarado</t>
    </r>
  </si>
  <si>
    <r>
      <rPr>
        <sz val="9"/>
        <rFont val="Arial MT"/>
        <family val="2"/>
      </rPr>
      <t>Yomaira Avila</t>
    </r>
  </si>
  <si>
    <r>
      <rPr>
        <sz val="9"/>
        <rFont val="Arial MT"/>
        <family val="2"/>
      </rPr>
      <t>Amarilis Mata S.</t>
    </r>
  </si>
  <si>
    <r>
      <rPr>
        <sz val="9"/>
        <rFont val="Arial MT"/>
        <family val="2"/>
      </rPr>
      <t>Javier Campo</t>
    </r>
  </si>
  <si>
    <t>Georgina Gaviria</t>
  </si>
  <si>
    <r>
      <rPr>
        <sz val="9"/>
        <rFont val="Arial MT"/>
        <family val="2"/>
      </rPr>
      <t>Zaida Jimenez</t>
    </r>
  </si>
  <si>
    <r>
      <rPr>
        <sz val="9"/>
        <rFont val="Arial MT"/>
        <family val="2"/>
      </rPr>
      <t>Glenda de Davis</t>
    </r>
  </si>
  <si>
    <r>
      <rPr>
        <sz val="9"/>
        <rFont val="Arial MT"/>
        <family val="2"/>
      </rPr>
      <t>Juan Ramos</t>
    </r>
  </si>
  <si>
    <r>
      <rPr>
        <sz val="9"/>
        <rFont val="Arial MT"/>
        <family val="2"/>
      </rPr>
      <t>Carlos Tuñon</t>
    </r>
  </si>
  <si>
    <r>
      <rPr>
        <sz val="9"/>
        <rFont val="Arial MT"/>
        <family val="2"/>
      </rPr>
      <t>Oriel Avila</t>
    </r>
  </si>
  <si>
    <r>
      <rPr>
        <sz val="9"/>
        <rFont val="Arial MT"/>
        <family val="2"/>
      </rPr>
      <t>Yanitsha Harris</t>
    </r>
  </si>
  <si>
    <t>Flor de Escapa - luis de la espada</t>
  </si>
  <si>
    <r>
      <rPr>
        <sz val="9"/>
        <rFont val="Arial MT"/>
        <family val="2"/>
      </rPr>
      <t>Harkishin Chugani</t>
    </r>
  </si>
  <si>
    <r>
      <rPr>
        <sz val="9"/>
        <rFont val="Arial MT"/>
        <family val="2"/>
      </rPr>
      <t>Rogelio Aguirre</t>
    </r>
  </si>
  <si>
    <r>
      <rPr>
        <sz val="9"/>
        <rFont val="Arial MT"/>
        <family val="2"/>
      </rPr>
      <t>Alfredo Cebrian</t>
    </r>
  </si>
  <si>
    <r>
      <rPr>
        <sz val="9"/>
        <rFont val="Arial MT"/>
        <family val="2"/>
      </rPr>
      <t>Yuri Bethancourt</t>
    </r>
  </si>
  <si>
    <r>
      <rPr>
        <sz val="9"/>
        <rFont val="Arial MT"/>
        <family val="2"/>
      </rPr>
      <t>Mario Gondola</t>
    </r>
  </si>
  <si>
    <r>
      <rPr>
        <sz val="9"/>
        <rFont val="Arial MT"/>
        <family val="2"/>
      </rPr>
      <t>Maria Thomhill</t>
    </r>
  </si>
  <si>
    <r>
      <rPr>
        <sz val="9"/>
        <rFont val="Arial MT"/>
        <family val="2"/>
      </rPr>
      <t>Antonio Taylor</t>
    </r>
  </si>
  <si>
    <r>
      <rPr>
        <sz val="9"/>
        <rFont val="Arial MT"/>
        <family val="2"/>
      </rPr>
      <t>Mario Small</t>
    </r>
  </si>
  <si>
    <r>
      <rPr>
        <sz val="9"/>
        <rFont val="Arial MT"/>
        <family val="2"/>
      </rPr>
      <t>Jaime Lawrence</t>
    </r>
  </si>
  <si>
    <r>
      <rPr>
        <sz val="9"/>
        <rFont val="Arial MT"/>
        <family val="2"/>
      </rPr>
      <t>Eliezer Espinosa</t>
    </r>
  </si>
  <si>
    <r>
      <rPr>
        <sz val="9"/>
        <rFont val="Arial MT"/>
        <family val="2"/>
      </rPr>
      <t>Juan Garibaldi</t>
    </r>
  </si>
  <si>
    <r>
      <rPr>
        <sz val="9"/>
        <rFont val="Arial MT"/>
        <family val="2"/>
      </rPr>
      <t>Abdiel Hassan</t>
    </r>
  </si>
  <si>
    <r>
      <rPr>
        <sz val="9"/>
        <rFont val="Arial MT"/>
        <family val="2"/>
      </rPr>
      <t>Gustavo Montalvan</t>
    </r>
  </si>
  <si>
    <r>
      <rPr>
        <sz val="9"/>
        <rFont val="Arial MT"/>
        <family val="2"/>
      </rPr>
      <t>Raglin Robinson</t>
    </r>
  </si>
  <si>
    <r>
      <rPr>
        <sz val="9"/>
        <rFont val="Arial MT"/>
        <family val="2"/>
      </rPr>
      <t>Luis Pacheco</t>
    </r>
  </si>
  <si>
    <r>
      <rPr>
        <sz val="9"/>
        <rFont val="Arial MT"/>
        <family val="2"/>
      </rPr>
      <t>Erc Rosillo</t>
    </r>
  </si>
  <si>
    <r>
      <rPr>
        <sz val="9"/>
        <rFont val="Arial MT"/>
        <family val="2"/>
      </rPr>
      <t>Ana Castro</t>
    </r>
  </si>
  <si>
    <t>Cristian Sanchez / natzury reina bernal</t>
  </si>
  <si>
    <t>Viola de Bell \ Flia Selles</t>
  </si>
  <si>
    <r>
      <rPr>
        <sz val="9"/>
        <rFont val="Arial MT"/>
        <family val="2"/>
      </rPr>
      <t>Luis Coronel</t>
    </r>
  </si>
  <si>
    <r>
      <rPr>
        <sz val="9"/>
        <rFont val="Arial MT"/>
        <family val="2"/>
      </rPr>
      <t>Daniel Isaac</t>
    </r>
  </si>
  <si>
    <r>
      <rPr>
        <sz val="9"/>
        <rFont val="Arial MT"/>
        <family val="2"/>
      </rPr>
      <t>Doris Marrugo</t>
    </r>
  </si>
  <si>
    <r>
      <rPr>
        <sz val="9"/>
        <rFont val="Arial MT"/>
        <family val="2"/>
      </rPr>
      <t>Ezequiel Lewis</t>
    </r>
  </si>
  <si>
    <r>
      <t>Anakharina Kandrin</t>
    </r>
    <r>
      <rPr>
        <sz val="9"/>
        <rFont val="Arial MT"/>
      </rPr>
      <t xml:space="preserve"> </t>
    </r>
  </si>
  <si>
    <r>
      <rPr>
        <sz val="9"/>
        <rFont val="Arial MT"/>
        <family val="2"/>
      </rPr>
      <t>Jasmina Cardenas</t>
    </r>
  </si>
  <si>
    <t>Yisel Bonet Altamiranda de Yard</t>
  </si>
  <si>
    <r>
      <rPr>
        <sz val="9"/>
        <rFont val="Arial MT"/>
        <family val="2"/>
      </rPr>
      <t>Orlando Reyna</t>
    </r>
  </si>
  <si>
    <r>
      <rPr>
        <sz val="9"/>
        <rFont val="Arial MT"/>
        <family val="2"/>
      </rPr>
      <t>Everaldo Percival</t>
    </r>
  </si>
  <si>
    <r>
      <rPr>
        <sz val="9"/>
        <rFont val="Arial MT"/>
        <family val="2"/>
      </rPr>
      <t>Jose Saladino</t>
    </r>
  </si>
  <si>
    <r>
      <rPr>
        <sz val="9"/>
        <rFont val="Arial MT"/>
        <family val="2"/>
      </rPr>
      <t>Odilka Ruiloba</t>
    </r>
  </si>
  <si>
    <r>
      <rPr>
        <sz val="9"/>
        <rFont val="Arial MT"/>
        <family val="2"/>
      </rPr>
      <t>Vielka Arauz</t>
    </r>
  </si>
  <si>
    <r>
      <rPr>
        <sz val="9"/>
        <rFont val="Arial MT"/>
        <family val="2"/>
      </rPr>
      <t>Pamela Peters</t>
    </r>
  </si>
  <si>
    <r>
      <rPr>
        <sz val="9"/>
        <rFont val="Arial MT"/>
        <family val="2"/>
      </rPr>
      <t>Generoso Perez</t>
    </r>
  </si>
  <si>
    <r>
      <rPr>
        <sz val="9"/>
        <rFont val="Arial MT"/>
        <family val="2"/>
      </rPr>
      <t>Jean Servillus</t>
    </r>
  </si>
  <si>
    <r>
      <rPr>
        <sz val="9"/>
        <rFont val="Arial MT"/>
        <family val="2"/>
      </rPr>
      <t>Eduardo Villalta</t>
    </r>
  </si>
  <si>
    <t>no es Wylma Maturana es eloisa jaen</t>
  </si>
  <si>
    <r>
      <rPr>
        <sz val="9"/>
        <rFont val="Arial MT"/>
        <family val="2"/>
      </rPr>
      <t>Fabio Alvey</t>
    </r>
  </si>
  <si>
    <r>
      <rPr>
        <sz val="9"/>
        <rFont val="Arial MT"/>
        <family val="2"/>
      </rPr>
      <t>ERICK SELLES</t>
    </r>
  </si>
  <si>
    <r>
      <rPr>
        <sz val="9"/>
        <rFont val="Arial MT"/>
        <family val="2"/>
      </rPr>
      <t>Angel Cedeño</t>
    </r>
  </si>
  <si>
    <r>
      <rPr>
        <sz val="9"/>
        <rFont val="Arial MT"/>
        <family val="2"/>
      </rPr>
      <t>Francisco De Nicolo</t>
    </r>
  </si>
  <si>
    <t>.</t>
  </si>
  <si>
    <r>
      <rPr>
        <sz val="9"/>
        <rFont val="Arial MT"/>
        <family val="2"/>
      </rPr>
      <t>Yeysil Diaz</t>
    </r>
  </si>
  <si>
    <r>
      <rPr>
        <sz val="9"/>
        <rFont val="Arial MT"/>
        <family val="2"/>
      </rPr>
      <t>Sixta M. De Ríos</t>
    </r>
  </si>
  <si>
    <r>
      <rPr>
        <sz val="9"/>
        <rFont val="Arial MT"/>
        <family val="2"/>
      </rPr>
      <t>Belgis Cedeño</t>
    </r>
  </si>
  <si>
    <r>
      <rPr>
        <sz val="9"/>
        <rFont val="Arial MT"/>
        <family val="2"/>
      </rPr>
      <t>Ariel Andrade</t>
    </r>
  </si>
  <si>
    <r>
      <rPr>
        <sz val="9"/>
        <rFont val="Arial MT"/>
        <family val="2"/>
      </rPr>
      <t>Susana Delgado</t>
    </r>
  </si>
  <si>
    <r>
      <rPr>
        <sz val="9"/>
        <rFont val="Arial MT"/>
        <family val="2"/>
      </rPr>
      <t>Gimara Magallón</t>
    </r>
  </si>
  <si>
    <r>
      <rPr>
        <sz val="9"/>
        <rFont val="Arial MT"/>
        <family val="2"/>
      </rPr>
      <t>Carol de Ibarra</t>
    </r>
  </si>
  <si>
    <r>
      <rPr>
        <sz val="9"/>
        <rFont val="Arial MT"/>
        <family val="2"/>
      </rPr>
      <t>Takicha Campos</t>
    </r>
  </si>
  <si>
    <r>
      <rPr>
        <sz val="9"/>
        <rFont val="Arial MT"/>
        <family val="2"/>
      </rPr>
      <t>Eneida Galvan</t>
    </r>
  </si>
  <si>
    <r>
      <rPr>
        <sz val="9"/>
        <rFont val="Arial MT"/>
        <family val="2"/>
      </rPr>
      <t>Jose Ochoa</t>
    </r>
  </si>
  <si>
    <r>
      <rPr>
        <sz val="9"/>
        <rFont val="Arial MT"/>
        <family val="2"/>
      </rPr>
      <t>Daniel Cumberbatch</t>
    </r>
  </si>
  <si>
    <t>Rivera Magallon/Jair Jimenez</t>
  </si>
  <si>
    <r>
      <rPr>
        <sz val="9"/>
        <rFont val="Arial MT"/>
        <family val="2"/>
      </rPr>
      <t>Maximo Pinto</t>
    </r>
  </si>
  <si>
    <r>
      <rPr>
        <sz val="9"/>
        <rFont val="Arial MT"/>
        <family val="2"/>
      </rPr>
      <t>Regino Martinez</t>
    </r>
  </si>
  <si>
    <r>
      <rPr>
        <sz val="9"/>
        <rFont val="Arial MT"/>
        <family val="2"/>
      </rPr>
      <t>Jessica Hoy</t>
    </r>
  </si>
  <si>
    <t>Eishka Periñan/flia aciego</t>
  </si>
  <si>
    <r>
      <rPr>
        <sz val="9"/>
        <rFont val="Arial MT"/>
        <family val="2"/>
      </rPr>
      <t>Melis Carrasco</t>
    </r>
  </si>
  <si>
    <r>
      <rPr>
        <sz val="9"/>
        <rFont val="Arial MT"/>
        <family val="2"/>
      </rPr>
      <t>Aralis Camira</t>
    </r>
  </si>
  <si>
    <r>
      <rPr>
        <sz val="9"/>
        <rFont val="Arial MT"/>
        <family val="2"/>
      </rPr>
      <t>Humberto Kentish</t>
    </r>
  </si>
  <si>
    <r>
      <rPr>
        <sz val="9"/>
        <rFont val="Arial MT"/>
        <family val="2"/>
      </rPr>
      <t>Luis Mitchell</t>
    </r>
  </si>
  <si>
    <r>
      <rPr>
        <sz val="9"/>
        <rFont val="Arial MT"/>
        <family val="2"/>
      </rPr>
      <t>Alvaro Everly</t>
    </r>
  </si>
  <si>
    <r>
      <rPr>
        <sz val="9"/>
        <rFont val="Arial MT"/>
        <family val="2"/>
      </rPr>
      <t>Luis Sinclair</t>
    </r>
  </si>
  <si>
    <r>
      <rPr>
        <sz val="9"/>
        <rFont val="Arial MT"/>
        <family val="2"/>
      </rPr>
      <t>José Luis  de Gracia</t>
    </r>
  </si>
  <si>
    <r>
      <rPr>
        <sz val="9"/>
        <rFont val="Arial MT"/>
        <family val="2"/>
      </rPr>
      <t>Cecilio Simpson</t>
    </r>
  </si>
  <si>
    <r>
      <rPr>
        <sz val="9"/>
        <rFont val="Arial MT"/>
        <family val="2"/>
      </rPr>
      <t>José Martínez</t>
    </r>
  </si>
  <si>
    <r>
      <rPr>
        <sz val="9"/>
        <rFont val="Arial MT"/>
        <family val="2"/>
      </rPr>
      <t>Oscar Ureña</t>
    </r>
  </si>
  <si>
    <r>
      <rPr>
        <sz val="9"/>
        <rFont val="Arial MT"/>
        <family val="2"/>
      </rPr>
      <t>Aniulka y  Isaac Rivera</t>
    </r>
  </si>
  <si>
    <r>
      <rPr>
        <sz val="9"/>
        <rFont val="Arial MT"/>
        <family val="2"/>
      </rPr>
      <t>Noel E. Jenisel Gondola</t>
    </r>
  </si>
  <si>
    <r>
      <rPr>
        <sz val="9"/>
        <rFont val="Arial MT"/>
        <family val="2"/>
      </rPr>
      <t>Keicha  Brown</t>
    </r>
  </si>
  <si>
    <t>Aristides Luque</t>
  </si>
  <si>
    <r>
      <rPr>
        <sz val="9"/>
        <rFont val="Arial MT"/>
        <family val="2"/>
      </rPr>
      <t>David Melo</t>
    </r>
  </si>
  <si>
    <r>
      <rPr>
        <sz val="9"/>
        <rFont val="Arial MT"/>
        <family val="2"/>
      </rPr>
      <t>Jovette C. Padilla  ó Aidhair</t>
    </r>
  </si>
  <si>
    <r>
      <rPr>
        <sz val="9"/>
        <rFont val="Arial MT"/>
        <family val="2"/>
      </rPr>
      <t>Ubaldo Castillo</t>
    </r>
  </si>
  <si>
    <r>
      <rPr>
        <sz val="9"/>
        <rFont val="Arial MT"/>
        <family val="2"/>
      </rPr>
      <t>Constancia Shellon</t>
    </r>
  </si>
  <si>
    <r>
      <rPr>
        <sz val="9"/>
        <rFont val="Arial MT"/>
        <family val="2"/>
      </rPr>
      <t>Minoshka Parris</t>
    </r>
  </si>
  <si>
    <r>
      <rPr>
        <sz val="9"/>
        <rFont val="Arial MT"/>
        <family val="2"/>
      </rPr>
      <t>Domingo Rodriguez</t>
    </r>
  </si>
  <si>
    <t>6TA CENTRO</t>
  </si>
  <si>
    <r>
      <rPr>
        <sz val="9"/>
        <rFont val="Arial MT"/>
        <family val="2"/>
      </rPr>
      <t>Ivan Arias</t>
    </r>
  </si>
  <si>
    <r>
      <rPr>
        <sz val="9"/>
        <rFont val="Arial MT"/>
        <family val="2"/>
      </rPr>
      <t>Idalberto Chiru</t>
    </r>
  </si>
  <si>
    <r>
      <rPr>
        <sz val="9"/>
        <rFont val="Arial MT"/>
        <family val="2"/>
      </rPr>
      <t>Aikza Hernandez</t>
    </r>
  </si>
  <si>
    <r>
      <rPr>
        <sz val="9"/>
        <rFont val="Arial MT"/>
        <family val="2"/>
      </rPr>
      <t>Mario Chiari</t>
    </r>
  </si>
  <si>
    <r>
      <rPr>
        <sz val="9"/>
        <rFont val="Arial MT"/>
        <family val="2"/>
      </rPr>
      <t>Eriberto Quiñones</t>
    </r>
  </si>
  <si>
    <r>
      <rPr>
        <sz val="9"/>
        <rFont val="Arial MT"/>
        <family val="2"/>
      </rPr>
      <t>Itzel Maria</t>
    </r>
  </si>
  <si>
    <r>
      <rPr>
        <sz val="9"/>
        <rFont val="Arial MT"/>
        <family val="2"/>
      </rPr>
      <t>Azonery de Hawkins</t>
    </r>
  </si>
  <si>
    <r>
      <rPr>
        <sz val="9"/>
        <rFont val="Arial MT"/>
        <family val="2"/>
      </rPr>
      <t>Nuria Morales</t>
    </r>
  </si>
  <si>
    <t>6TA</t>
  </si>
  <si>
    <r>
      <rPr>
        <sz val="9"/>
        <rFont val="Arial MT"/>
        <family val="2"/>
      </rPr>
      <t>Mariela Adames</t>
    </r>
  </si>
  <si>
    <r>
      <rPr>
        <sz val="9"/>
        <rFont val="Arial MT"/>
        <family val="2"/>
      </rPr>
      <t>Luis Demera Velkis</t>
    </r>
  </si>
  <si>
    <r>
      <rPr>
        <sz val="9"/>
        <rFont val="Arial MT"/>
        <family val="2"/>
      </rPr>
      <t>Grecor Selles</t>
    </r>
  </si>
  <si>
    <r>
      <rPr>
        <sz val="9"/>
        <rFont val="Arial MT"/>
        <family val="2"/>
      </rPr>
      <t>Victor Martinez</t>
    </r>
  </si>
  <si>
    <r>
      <rPr>
        <sz val="9"/>
        <rFont val="Arial MT"/>
        <family val="2"/>
      </rPr>
      <t>Juan Salazar</t>
    </r>
  </si>
  <si>
    <r>
      <rPr>
        <sz val="9"/>
        <rFont val="Arial MT"/>
        <family val="2"/>
      </rPr>
      <t>Jose L. Diaz</t>
    </r>
  </si>
  <si>
    <r>
      <rPr>
        <sz val="9"/>
        <rFont val="Arial MT"/>
        <family val="2"/>
      </rPr>
      <t>Ricardo Toulier    Lilian Tun</t>
    </r>
  </si>
  <si>
    <r>
      <rPr>
        <sz val="9"/>
        <rFont val="Arial MT"/>
        <family val="2"/>
      </rPr>
      <t>Maritza de Mora</t>
    </r>
  </si>
  <si>
    <r>
      <rPr>
        <sz val="9"/>
        <rFont val="Arial MT"/>
        <family val="2"/>
      </rPr>
      <t>Tomás Betegón</t>
    </r>
  </si>
  <si>
    <r>
      <rPr>
        <sz val="9"/>
        <rFont val="Arial MT"/>
        <family val="2"/>
      </rPr>
      <t>Inelda Maria Ariano</t>
    </r>
  </si>
  <si>
    <r>
      <rPr>
        <sz val="9"/>
        <rFont val="Arial MT"/>
        <family val="2"/>
      </rPr>
      <t>Agustín Molinar</t>
    </r>
  </si>
  <si>
    <r>
      <rPr>
        <sz val="9"/>
        <rFont val="Arial MT"/>
        <family val="2"/>
      </rPr>
      <t>Ricardo Rodríguez</t>
    </r>
  </si>
  <si>
    <r>
      <rPr>
        <sz val="9"/>
        <rFont val="Arial MT"/>
        <family val="2"/>
      </rPr>
      <t>Nimia Martínez</t>
    </r>
  </si>
  <si>
    <r>
      <rPr>
        <sz val="9"/>
        <rFont val="Arial MT"/>
        <family val="2"/>
      </rPr>
      <t>Edwin Levin</t>
    </r>
  </si>
  <si>
    <r>
      <rPr>
        <sz val="9"/>
        <rFont val="Arial MT"/>
        <family val="2"/>
      </rPr>
      <t>Willison Tovar</t>
    </r>
  </si>
  <si>
    <r>
      <rPr>
        <sz val="9"/>
        <rFont val="Arial MT"/>
        <family val="2"/>
      </rPr>
      <t>Oscar Ecleston</t>
    </r>
  </si>
  <si>
    <r>
      <rPr>
        <sz val="9"/>
        <rFont val="Arial MT"/>
        <family val="2"/>
      </rPr>
      <t>A. Osorio</t>
    </r>
  </si>
  <si>
    <r>
      <rPr>
        <sz val="9"/>
        <rFont val="Arial MT"/>
        <family val="2"/>
      </rPr>
      <t>Erick Vasquez</t>
    </r>
  </si>
  <si>
    <t>GASTOS E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</si>
</sst>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B/.&quot;* #,##0.00_-;\-&quot;B/.&quot;* #,##0.00_-;_-&quot;B/.&quot;* &quot;-&quot;??_-;_-@_-"/>
    <numFmt numFmtId="165" formatCode="\$\ #,##0.00;\ \-\ \$\ #,##0.00"/>
    <numFmt numFmtId="166" formatCode="dd\-mmm\-yyyy"/>
    <numFmt numFmtId="167" formatCode="_-[$$-540A]* #,##0.00_ ;_-[$$-540A]* \-#,##0.00\ ;_-[$$-540A]* &quot;-&quot;??_ ;_-@_ "/>
    <numFmt numFmtId="168" formatCode="_-[$$-409]* #,##0.00_ ;_-[$$-409]* \-#,##0.00\ ;_-[$$-409]* &quot;-&quot;??_ ;_-@_ 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SansSerif"/>
      <family val="2"/>
    </font>
    <font>
      <sz val="10"/>
      <color rgb="FF000000"/>
      <name val="SansSerif"/>
    </font>
    <font>
      <sz val="16"/>
      <color rgb="FF808080"/>
      <name val="SansSerif"/>
    </font>
    <font>
      <sz val="10"/>
      <color rgb="FF003882"/>
      <name val="SansSerif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0"/>
      <name val="SansSerif"/>
    </font>
    <font>
      <sz val="9"/>
      <name val="Arial MT"/>
    </font>
    <font>
      <sz val="9"/>
      <name val="Arial MT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ebdings"/>
      <family val="1"/>
      <charset val="2"/>
    </font>
    <font>
      <sz val="10"/>
      <color rgb="FF000000"/>
      <name val="Webdings"/>
      <family val="1"/>
      <charset val="2"/>
    </font>
    <font>
      <sz val="10"/>
      <color rgb="FFFF0000"/>
      <name val="SansSerif"/>
      <family val="2"/>
    </font>
    <font>
      <sz val="10"/>
      <name val="SansSerif"/>
    </font>
    <font>
      <sz val="10"/>
      <name val="SansSerif"/>
      <family val="2"/>
    </font>
    <font>
      <sz val="10"/>
      <color rgb="FFB90E43"/>
      <name val="SansSerif"/>
      <family val="2"/>
    </font>
    <font>
      <sz val="11"/>
      <color rgb="FFFF0000"/>
      <name val="Calibri"/>
      <family val="2"/>
      <scheme val="minor"/>
    </font>
    <font>
      <b/>
      <sz val="14"/>
      <color rgb="FF3886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0"/>
      <color rgb="FFED0000"/>
      <name val="SansSerif"/>
      <family val="2"/>
    </font>
    <font>
      <sz val="14"/>
      <color rgb="FF003882"/>
      <name val="SansSerif"/>
    </font>
    <font>
      <sz val="10"/>
      <color rgb="FF808080"/>
      <name val="SansSerif"/>
      <family val="2"/>
    </font>
    <font>
      <b/>
      <sz val="10"/>
      <color rgb="FF000000"/>
      <name val="SansSerif"/>
      <family val="2"/>
    </font>
    <font>
      <sz val="10"/>
      <color theme="1"/>
      <name val="SansSerif"/>
      <family val="2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rgb="FFFF0000"/>
      <name val="Arial MT"/>
    </font>
    <font>
      <b/>
      <sz val="9"/>
      <color rgb="FFFF0000"/>
      <name val="Arial MT"/>
      <family val="2"/>
    </font>
    <font>
      <b/>
      <sz val="11"/>
      <color rgb="FFDA0000"/>
      <name val="Calibri"/>
      <family val="2"/>
      <scheme val="minor"/>
    </font>
    <font>
      <b/>
      <sz val="9"/>
      <color rgb="FFDA0000"/>
      <name val="Arial MT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Arial MT"/>
    </font>
    <font>
      <sz val="9"/>
      <color rgb="FF000000"/>
      <name val="Arial MT"/>
      <family val="2"/>
    </font>
    <font>
      <b/>
      <sz val="14"/>
      <color rgb="FF003882"/>
      <name val="SansSerif"/>
      <family val="2"/>
    </font>
    <font>
      <sz val="14"/>
      <color theme="1"/>
      <name val="Calibri"/>
      <family val="2"/>
      <scheme val="minor"/>
    </font>
    <font>
      <sz val="10"/>
      <color rgb="FFFF0000"/>
      <name val="SansSerif"/>
    </font>
    <font>
      <sz val="11"/>
      <color rgb="FFFF0000"/>
      <name val="Calibri"/>
      <family val="2"/>
    </font>
    <font>
      <sz val="11"/>
      <color rgb="FFFF0000"/>
      <name val="Calibri"/>
    </font>
    <font>
      <b/>
      <sz val="10"/>
      <color rgb="FF000000"/>
      <name val="SansSerif"/>
    </font>
    <font>
      <sz val="11"/>
      <color rgb="FF586770"/>
      <name val="Arial"/>
      <family val="2"/>
    </font>
    <font>
      <sz val="18"/>
      <color theme="1"/>
      <name val="Calibri"/>
      <family val="2"/>
      <scheme val="minor"/>
    </font>
    <font>
      <sz val="10"/>
      <color rgb="FFFF0000"/>
      <name val="Webdings"/>
      <family val="1"/>
      <charset val="2"/>
    </font>
    <font>
      <sz val="14"/>
      <color theme="4"/>
      <name val="Calibri"/>
      <family val="2"/>
      <scheme val="minor"/>
    </font>
    <font>
      <b/>
      <sz val="14"/>
      <color theme="4"/>
      <name val="SansSerif"/>
      <family val="2"/>
    </font>
    <font>
      <sz val="11"/>
      <color theme="4"/>
      <name val="Calibri"/>
      <family val="2"/>
      <scheme val="minor"/>
    </font>
    <font>
      <sz val="10"/>
      <color theme="4"/>
      <name val="SansSerif"/>
      <family val="2"/>
    </font>
    <font>
      <sz val="10"/>
      <color theme="4"/>
      <name val="SansSerif"/>
    </font>
    <font>
      <sz val="16"/>
      <color theme="4"/>
      <name val="SansSerif"/>
    </font>
    <font>
      <b/>
      <sz val="10"/>
      <color theme="4"/>
      <name val="SansSerif"/>
    </font>
    <font>
      <sz val="11"/>
      <color theme="4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76E3FF"/>
      </patternFill>
    </fill>
    <fill>
      <patternFill patternType="solid">
        <fgColor rgb="FF76E3FF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CAA5D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9BDC0"/>
      </right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/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/>
      <top/>
      <bottom style="medium">
        <color rgb="FFB9BDC0"/>
      </bottom>
      <diagonal/>
    </border>
    <border>
      <left/>
      <right style="medium">
        <color rgb="FFB9BDC0"/>
      </right>
      <top/>
      <bottom style="medium">
        <color rgb="FFB9BDC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/>
      <diagonal/>
    </border>
    <border>
      <left style="medium">
        <color rgb="FFB9BDC0"/>
      </left>
      <right/>
      <top style="medium">
        <color rgb="FFB9BDC0"/>
      </top>
      <bottom/>
      <diagonal/>
    </border>
    <border>
      <left style="medium">
        <color rgb="FFB9BDC0"/>
      </left>
      <right style="medium">
        <color rgb="FFB9BDC0"/>
      </right>
      <top/>
      <bottom style="medium">
        <color rgb="FFB9BDC0"/>
      </bottom>
      <diagonal/>
    </border>
    <border>
      <left/>
      <right/>
      <top style="medium">
        <color rgb="FFF6AE3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9BDC0"/>
      </right>
      <top style="medium">
        <color rgb="FFB9BDC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rgb="FFB9BDC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B9BDC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9BDC0"/>
      </bottom>
      <diagonal/>
    </border>
    <border>
      <left style="medium">
        <color rgb="FFB9BDC0"/>
      </left>
      <right/>
      <top/>
      <bottom style="thin">
        <color rgb="FF000000"/>
      </bottom>
      <diagonal/>
    </border>
    <border>
      <left/>
      <right/>
      <top style="medium">
        <color rgb="FFB9BDC0"/>
      </top>
      <bottom style="medium">
        <color rgb="FFB9BDC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B9BDC0"/>
      </right>
      <top/>
      <bottom/>
      <diagonal/>
    </border>
    <border>
      <left style="medium">
        <color rgb="FFB9BDC0"/>
      </left>
      <right style="medium">
        <color rgb="FFB9BDC0"/>
      </right>
      <top/>
      <bottom/>
      <diagonal/>
    </border>
    <border>
      <left style="medium">
        <color rgb="FFB9BDC0"/>
      </left>
      <right style="thin">
        <color rgb="FF000000"/>
      </right>
      <top/>
      <bottom style="medium">
        <color rgb="FFB9BDC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75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43" fontId="0" fillId="0" borderId="1" xfId="1" applyFont="1" applyBorder="1"/>
    <xf numFmtId="43" fontId="0" fillId="0" borderId="0" xfId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43" fontId="0" fillId="2" borderId="1" xfId="1" applyFont="1" applyFill="1" applyBorder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5" fillId="0" borderId="0" xfId="2" applyAlignment="1">
      <alignment horizontal="center"/>
    </xf>
    <xf numFmtId="0" fontId="0" fillId="4" borderId="0" xfId="0" applyFill="1" applyAlignment="1" applyProtection="1">
      <alignment wrapText="1"/>
      <protection locked="0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 applyProtection="1">
      <alignment horizontal="center" wrapText="1"/>
      <protection locked="0"/>
    </xf>
    <xf numFmtId="165" fontId="6" fillId="4" borderId="6" xfId="0" applyNumberFormat="1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left" vertical="center" wrapText="1"/>
    </xf>
    <xf numFmtId="166" fontId="6" fillId="4" borderId="5" xfId="0" applyNumberFormat="1" applyFont="1" applyFill="1" applyBorder="1" applyAlignment="1">
      <alignment horizontal="center" vertical="center" wrapText="1"/>
    </xf>
    <xf numFmtId="165" fontId="6" fillId="4" borderId="3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left" vertical="center" wrapText="1"/>
    </xf>
    <xf numFmtId="17" fontId="0" fillId="0" borderId="0" xfId="0" applyNumberFormat="1"/>
    <xf numFmtId="49" fontId="0" fillId="0" borderId="0" xfId="0" applyNumberFormat="1"/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2" borderId="1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43" fontId="0" fillId="0" borderId="0" xfId="0" applyNumberFormat="1"/>
    <xf numFmtId="0" fontId="6" fillId="6" borderId="8" xfId="0" applyFont="1" applyFill="1" applyBorder="1" applyAlignment="1">
      <alignment horizontal="center" vertical="center" wrapText="1"/>
    </xf>
    <xf numFmtId="0" fontId="17" fillId="9" borderId="14" xfId="0" applyFont="1" applyFill="1" applyBorder="1"/>
    <xf numFmtId="43" fontId="17" fillId="9" borderId="15" xfId="1" applyFont="1" applyFill="1" applyBorder="1"/>
    <xf numFmtId="43" fontId="0" fillId="0" borderId="13" xfId="1" applyFont="1" applyBorder="1"/>
    <xf numFmtId="0" fontId="0" fillId="7" borderId="1" xfId="0" applyFill="1" applyBorder="1" applyAlignment="1">
      <alignment horizontal="center"/>
    </xf>
    <xf numFmtId="43" fontId="0" fillId="0" borderId="0" xfId="1" applyFont="1" applyBorder="1"/>
    <xf numFmtId="0" fontId="0" fillId="0" borderId="0" xfId="0" applyAlignment="1">
      <alignment horizontal="right"/>
    </xf>
    <xf numFmtId="166" fontId="6" fillId="4" borderId="4" xfId="0" applyNumberFormat="1" applyFont="1" applyFill="1" applyBorder="1" applyAlignment="1">
      <alignment vertical="center" wrapText="1"/>
    </xf>
    <xf numFmtId="165" fontId="6" fillId="4" borderId="4" xfId="0" applyNumberFormat="1" applyFont="1" applyFill="1" applyBorder="1" applyAlignment="1">
      <alignment vertical="center" wrapText="1"/>
    </xf>
    <xf numFmtId="165" fontId="0" fillId="0" borderId="1" xfId="0" applyNumberFormat="1" applyBorder="1"/>
    <xf numFmtId="0" fontId="6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wrapText="1"/>
    </xf>
    <xf numFmtId="166" fontId="6" fillId="4" borderId="5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6" fillId="4" borderId="8" xfId="0" applyNumberFormat="1" applyFont="1" applyFill="1" applyBorder="1" applyAlignment="1">
      <alignment vertical="center" wrapText="1"/>
    </xf>
    <xf numFmtId="166" fontId="6" fillId="4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19" fillId="0" borderId="0" xfId="3" applyFont="1"/>
    <xf numFmtId="17" fontId="20" fillId="0" borderId="0" xfId="0" applyNumberFormat="1" applyFont="1"/>
    <xf numFmtId="0" fontId="0" fillId="7" borderId="4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166" fontId="6" fillId="4" borderId="12" xfId="0" applyNumberFormat="1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0" fillId="7" borderId="12" xfId="0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0" fillId="4" borderId="0" xfId="1" applyFont="1" applyFill="1" applyAlignment="1" applyProtection="1">
      <alignment wrapText="1"/>
      <protection locked="0"/>
    </xf>
    <xf numFmtId="43" fontId="12" fillId="2" borderId="1" xfId="1" applyFont="1" applyFill="1" applyBorder="1" applyAlignment="1">
      <alignment horizontal="center" vertical="center" wrapText="1"/>
    </xf>
    <xf numFmtId="43" fontId="6" fillId="4" borderId="9" xfId="1" applyFont="1" applyFill="1" applyBorder="1" applyAlignment="1">
      <alignment horizontal="right" vertical="center" wrapText="1"/>
    </xf>
    <xf numFmtId="43" fontId="6" fillId="4" borderId="4" xfId="1" applyFont="1" applyFill="1" applyBorder="1" applyAlignment="1">
      <alignment vertical="center" wrapText="1"/>
    </xf>
    <xf numFmtId="43" fontId="6" fillId="4" borderId="8" xfId="1" applyFont="1" applyFill="1" applyBorder="1" applyAlignment="1">
      <alignment vertical="center" wrapText="1"/>
    </xf>
    <xf numFmtId="43" fontId="6" fillId="4" borderId="12" xfId="1" applyFont="1" applyFill="1" applyBorder="1" applyAlignment="1">
      <alignment vertical="center" wrapText="1"/>
    </xf>
    <xf numFmtId="43" fontId="6" fillId="4" borderId="1" xfId="1" applyFont="1" applyFill="1" applyBorder="1" applyAlignment="1">
      <alignment vertical="center" wrapText="1"/>
    </xf>
    <xf numFmtId="2" fontId="6" fillId="4" borderId="1" xfId="1" applyNumberFormat="1" applyFont="1" applyFill="1" applyBorder="1" applyAlignment="1">
      <alignment vertical="center" wrapText="1"/>
    </xf>
    <xf numFmtId="2" fontId="6" fillId="4" borderId="12" xfId="1" applyNumberFormat="1" applyFont="1" applyFill="1" applyBorder="1" applyAlignment="1">
      <alignment vertical="center" wrapText="1"/>
    </xf>
    <xf numFmtId="0" fontId="6" fillId="10" borderId="20" xfId="0" applyFont="1" applyFill="1" applyBorder="1" applyAlignment="1">
      <alignment horizontal="center" wrapText="1"/>
    </xf>
    <xf numFmtId="43" fontId="6" fillId="4" borderId="11" xfId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10" borderId="22" xfId="0" applyFont="1" applyFill="1" applyBorder="1" applyAlignment="1">
      <alignment wrapText="1"/>
    </xf>
    <xf numFmtId="0" fontId="6" fillId="10" borderId="1" xfId="0" applyFont="1" applyFill="1" applyBorder="1" applyAlignment="1">
      <alignment horizontal="center" wrapText="1"/>
    </xf>
    <xf numFmtId="0" fontId="6" fillId="10" borderId="23" xfId="0" applyFont="1" applyFill="1" applyBorder="1" applyAlignment="1">
      <alignment horizontal="center" wrapText="1"/>
    </xf>
    <xf numFmtId="0" fontId="25" fillId="4" borderId="0" xfId="0" applyFont="1" applyFill="1" applyAlignment="1">
      <alignment horizontal="left" vertical="center" wrapText="1"/>
    </xf>
    <xf numFmtId="165" fontId="26" fillId="4" borderId="4" xfId="0" applyNumberFormat="1" applyFont="1" applyFill="1" applyBorder="1" applyAlignment="1">
      <alignment horizontal="right" vertical="center" wrapText="1"/>
    </xf>
    <xf numFmtId="0" fontId="6" fillId="10" borderId="21" xfId="0" applyFont="1" applyFill="1" applyBorder="1" applyAlignment="1">
      <alignment horizontal="center" wrapText="1"/>
    </xf>
    <xf numFmtId="0" fontId="6" fillId="10" borderId="12" xfId="0" applyFont="1" applyFill="1" applyBorder="1" applyAlignment="1">
      <alignment wrapText="1"/>
    </xf>
    <xf numFmtId="0" fontId="0" fillId="0" borderId="12" xfId="0" applyBorder="1" applyAlignment="1">
      <alignment horizontal="center"/>
    </xf>
    <xf numFmtId="43" fontId="0" fillId="0" borderId="12" xfId="1" applyFont="1" applyBorder="1"/>
    <xf numFmtId="165" fontId="0" fillId="0" borderId="12" xfId="0" applyNumberFormat="1" applyBorder="1"/>
    <xf numFmtId="165" fontId="6" fillId="4" borderId="1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/>
    </xf>
    <xf numFmtId="43" fontId="0" fillId="0" borderId="12" xfId="1" applyFont="1" applyFill="1" applyBorder="1"/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3" fillId="10" borderId="12" xfId="0" applyFont="1" applyFill="1" applyBorder="1" applyAlignment="1">
      <alignment wrapText="1"/>
    </xf>
    <xf numFmtId="165" fontId="26" fillId="4" borderId="1" xfId="0" applyNumberFormat="1" applyFont="1" applyFill="1" applyBorder="1" applyAlignment="1">
      <alignment horizontal="right" vertical="center" wrapText="1"/>
    </xf>
    <xf numFmtId="43" fontId="27" fillId="0" borderId="1" xfId="1" applyFont="1" applyBorder="1"/>
    <xf numFmtId="165" fontId="22" fillId="0" borderId="12" xfId="0" applyNumberFormat="1" applyFont="1" applyBorder="1" applyAlignment="1">
      <alignment horizontal="right" vertical="center" wrapText="1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 applyProtection="1">
      <alignment wrapText="1"/>
      <protection locked="0"/>
    </xf>
    <xf numFmtId="165" fontId="6" fillId="0" borderId="2" xfId="0" applyNumberFormat="1" applyFont="1" applyBorder="1" applyAlignment="1">
      <alignment horizontal="right" vertical="center" wrapText="1"/>
    </xf>
    <xf numFmtId="165" fontId="22" fillId="0" borderId="2" xfId="0" applyNumberFormat="1" applyFont="1" applyBorder="1" applyAlignment="1">
      <alignment horizontal="right" vertical="center" wrapText="1"/>
    </xf>
    <xf numFmtId="165" fontId="22" fillId="0" borderId="16" xfId="0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/>
    </xf>
    <xf numFmtId="165" fontId="22" fillId="0" borderId="1" xfId="0" applyNumberFormat="1" applyFont="1" applyBorder="1" applyAlignment="1">
      <alignment horizontal="right" vertical="center" wrapText="1"/>
    </xf>
    <xf numFmtId="165" fontId="22" fillId="0" borderId="11" xfId="0" applyNumberFormat="1" applyFont="1" applyBorder="1" applyAlignment="1">
      <alignment horizontal="right" vertical="center" wrapText="1"/>
    </xf>
    <xf numFmtId="43" fontId="15" fillId="2" borderId="11" xfId="0" applyNumberFormat="1" applyFont="1" applyFill="1" applyBorder="1" applyAlignment="1">
      <alignment horizontal="center"/>
    </xf>
    <xf numFmtId="43" fontId="0" fillId="0" borderId="1" xfId="1" applyFont="1" applyFill="1" applyBorder="1"/>
    <xf numFmtId="0" fontId="13" fillId="0" borderId="1" xfId="0" applyFont="1" applyBorder="1" applyAlignment="1">
      <alignment horizontal="left" wrapText="1"/>
    </xf>
    <xf numFmtId="43" fontId="0" fillId="15" borderId="0" xfId="0" applyNumberFormat="1" applyFill="1"/>
    <xf numFmtId="43" fontId="0" fillId="15" borderId="0" xfId="1" applyFont="1" applyFill="1" applyAlignment="1">
      <alignment horizontal="right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vertical="center" wrapText="1"/>
    </xf>
    <xf numFmtId="0" fontId="0" fillId="4" borderId="1" xfId="0" applyFill="1" applyBorder="1" applyAlignment="1" applyProtection="1">
      <alignment horizontal="center" wrapText="1"/>
      <protection locked="0"/>
    </xf>
    <xf numFmtId="0" fontId="25" fillId="10" borderId="22" xfId="0" applyFont="1" applyFill="1" applyBorder="1" applyAlignment="1">
      <alignment wrapText="1"/>
    </xf>
    <xf numFmtId="0" fontId="23" fillId="10" borderId="22" xfId="0" applyFont="1" applyFill="1" applyBorder="1" applyAlignment="1">
      <alignment wrapText="1"/>
    </xf>
    <xf numFmtId="0" fontId="24" fillId="10" borderId="22" xfId="0" applyFont="1" applyFill="1" applyBorder="1" applyAlignment="1">
      <alignment wrapText="1"/>
    </xf>
    <xf numFmtId="0" fontId="6" fillId="10" borderId="22" xfId="0" applyFont="1" applyFill="1" applyBorder="1" applyAlignment="1">
      <alignment horizontal="left" wrapText="1"/>
    </xf>
    <xf numFmtId="0" fontId="6" fillId="10" borderId="24" xfId="0" applyFont="1" applyFill="1" applyBorder="1" applyAlignment="1">
      <alignment wrapText="1"/>
    </xf>
    <xf numFmtId="0" fontId="6" fillId="10" borderId="25" xfId="0" applyFont="1" applyFill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16" borderId="1" xfId="0" applyFont="1" applyFill="1" applyBorder="1" applyAlignment="1">
      <alignment horizontal="center" wrapText="1"/>
    </xf>
    <xf numFmtId="0" fontId="0" fillId="11" borderId="12" xfId="0" applyFill="1" applyBorder="1" applyAlignment="1">
      <alignment horizontal="center"/>
    </xf>
    <xf numFmtId="0" fontId="28" fillId="0" borderId="0" xfId="0" applyFont="1" applyAlignment="1">
      <alignment horizontal="right"/>
    </xf>
    <xf numFmtId="164" fontId="28" fillId="0" borderId="0" xfId="0" applyNumberFormat="1" applyFont="1"/>
    <xf numFmtId="17" fontId="0" fillId="0" borderId="0" xfId="0" applyNumberFormat="1" applyAlignment="1">
      <alignment horizontal="left"/>
    </xf>
    <xf numFmtId="0" fontId="30" fillId="4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 vertical="center" wrapText="1"/>
    </xf>
    <xf numFmtId="43" fontId="12" fillId="2" borderId="12" xfId="1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right" vertical="center" wrapText="1"/>
    </xf>
    <xf numFmtId="165" fontId="6" fillId="4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 applyProtection="1">
      <alignment wrapText="1"/>
      <protection locked="0"/>
    </xf>
    <xf numFmtId="0" fontId="0" fillId="6" borderId="1" xfId="0" applyFill="1" applyBorder="1" applyAlignment="1">
      <alignment horizont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8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0" fillId="3" borderId="0" xfId="0" applyFill="1"/>
    <xf numFmtId="0" fontId="27" fillId="0" borderId="0" xfId="0" applyFont="1"/>
    <xf numFmtId="4" fontId="0" fillId="0" borderId="0" xfId="0" applyNumberFormat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49" fontId="6" fillId="4" borderId="1" xfId="0" applyNumberFormat="1" applyFont="1" applyFill="1" applyBorder="1" applyAlignment="1">
      <alignment horizontal="center" vertical="center" wrapText="1"/>
    </xf>
    <xf numFmtId="166" fontId="6" fillId="17" borderId="1" xfId="0" applyNumberFormat="1" applyFont="1" applyFill="1" applyBorder="1" applyAlignment="1">
      <alignment vertical="center" wrapText="1"/>
    </xf>
    <xf numFmtId="0" fontId="6" fillId="18" borderId="1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165" fontId="6" fillId="17" borderId="1" xfId="0" applyNumberFormat="1" applyFont="1" applyFill="1" applyBorder="1" applyAlignment="1">
      <alignment vertical="center" wrapText="1"/>
    </xf>
    <xf numFmtId="165" fontId="0" fillId="3" borderId="12" xfId="0" applyNumberFormat="1" applyFill="1" applyBorder="1"/>
    <xf numFmtId="165" fontId="22" fillId="3" borderId="12" xfId="0" applyNumberFormat="1" applyFont="1" applyFill="1" applyBorder="1" applyAlignment="1">
      <alignment horizontal="right" vertical="center" wrapText="1"/>
    </xf>
    <xf numFmtId="0" fontId="32" fillId="4" borderId="26" xfId="0" applyFont="1" applyFill="1" applyBorder="1" applyAlignment="1">
      <alignment horizontal="center" vertical="center" wrapText="1"/>
    </xf>
    <xf numFmtId="0" fontId="32" fillId="4" borderId="16" xfId="0" applyFont="1" applyFill="1" applyBorder="1" applyAlignment="1">
      <alignment horizontal="right" vertical="center" wrapText="1"/>
    </xf>
    <xf numFmtId="166" fontId="6" fillId="4" borderId="1" xfId="4" applyNumberFormat="1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43" fontId="27" fillId="0" borderId="1" xfId="1" applyFont="1" applyFill="1" applyBorder="1"/>
    <xf numFmtId="43" fontId="0" fillId="3" borderId="1" xfId="1" applyFont="1" applyFill="1" applyBorder="1"/>
    <xf numFmtId="43" fontId="16" fillId="0" borderId="1" xfId="1" applyFont="1" applyBorder="1"/>
    <xf numFmtId="43" fontId="27" fillId="3" borderId="1" xfId="1" applyFont="1" applyFill="1" applyBorder="1"/>
    <xf numFmtId="3" fontId="0" fillId="0" borderId="1" xfId="0" applyNumberFormat="1" applyBorder="1"/>
    <xf numFmtId="0" fontId="2" fillId="9" borderId="1" xfId="0" applyFont="1" applyFill="1" applyBorder="1" applyAlignment="1">
      <alignment horizontal="center"/>
    </xf>
    <xf numFmtId="4" fontId="2" fillId="9" borderId="1" xfId="0" applyNumberFormat="1" applyFont="1" applyFill="1" applyBorder="1"/>
    <xf numFmtId="0" fontId="15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12" xfId="0" applyBorder="1"/>
    <xf numFmtId="43" fontId="2" fillId="2" borderId="0" xfId="1" applyFont="1" applyFill="1" applyBorder="1"/>
    <xf numFmtId="43" fontId="2" fillId="2" borderId="1" xfId="1" applyFont="1" applyFill="1" applyBorder="1"/>
    <xf numFmtId="0" fontId="6" fillId="4" borderId="28" xfId="0" applyFont="1" applyFill="1" applyBorder="1" applyAlignment="1">
      <alignment horizontal="center" vertical="center" wrapText="1"/>
    </xf>
    <xf numFmtId="43" fontId="1" fillId="0" borderId="1" xfId="1" applyFont="1" applyBorder="1"/>
    <xf numFmtId="166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166" fontId="6" fillId="0" borderId="4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15" fillId="2" borderId="12" xfId="0" applyFont="1" applyFill="1" applyBorder="1" applyAlignment="1">
      <alignment horizontal="center"/>
    </xf>
    <xf numFmtId="0" fontId="2" fillId="2" borderId="12" xfId="0" applyFont="1" applyFill="1" applyBorder="1"/>
    <xf numFmtId="43" fontId="2" fillId="2" borderId="12" xfId="1" applyFont="1" applyFill="1" applyBorder="1"/>
    <xf numFmtId="43" fontId="0" fillId="15" borderId="0" xfId="1" applyFont="1" applyFill="1"/>
    <xf numFmtId="0" fontId="16" fillId="8" borderId="0" xfId="0" applyFont="1" applyFill="1"/>
    <xf numFmtId="43" fontId="16" fillId="8" borderId="0" xfId="1" applyFont="1" applyFill="1"/>
    <xf numFmtId="0" fontId="16" fillId="19" borderId="1" xfId="0" applyFont="1" applyFill="1" applyBorder="1" applyAlignment="1">
      <alignment horizontal="center"/>
    </xf>
    <xf numFmtId="0" fontId="13" fillId="19" borderId="1" xfId="0" applyFont="1" applyFill="1" applyBorder="1" applyAlignment="1">
      <alignment wrapText="1"/>
    </xf>
    <xf numFmtId="43" fontId="0" fillId="19" borderId="1" xfId="1" applyFont="1" applyFill="1" applyBorder="1"/>
    <xf numFmtId="0" fontId="0" fillId="19" borderId="0" xfId="0" applyFill="1"/>
    <xf numFmtId="17" fontId="0" fillId="0" borderId="0" xfId="0" applyNumberFormat="1" applyAlignment="1">
      <alignment horizontal="right"/>
    </xf>
    <xf numFmtId="0" fontId="32" fillId="4" borderId="8" xfId="0" applyFont="1" applyFill="1" applyBorder="1" applyAlignment="1">
      <alignment vertical="center" wrapText="1"/>
    </xf>
    <xf numFmtId="165" fontId="6" fillId="4" borderId="1" xfId="4" applyNumberFormat="1" applyFont="1" applyFill="1" applyBorder="1" applyAlignment="1">
      <alignment vertical="center" wrapText="1"/>
    </xf>
    <xf numFmtId="165" fontId="33" fillId="0" borderId="1" xfId="4" applyNumberFormat="1" applyFont="1" applyBorder="1" applyAlignment="1">
      <alignment vertical="center" wrapText="1"/>
    </xf>
    <xf numFmtId="165" fontId="6" fillId="4" borderId="3" xfId="0" applyNumberFormat="1" applyFont="1" applyFill="1" applyBorder="1" applyAlignment="1">
      <alignment vertical="center" wrapText="1"/>
    </xf>
    <xf numFmtId="165" fontId="6" fillId="4" borderId="7" xfId="0" applyNumberFormat="1" applyFont="1" applyFill="1" applyBorder="1" applyAlignment="1">
      <alignment vertical="center" wrapText="1"/>
    </xf>
    <xf numFmtId="165" fontId="6" fillId="4" borderId="9" xfId="0" applyNumberFormat="1" applyFont="1" applyFill="1" applyBorder="1" applyAlignment="1">
      <alignment vertical="center" wrapText="1"/>
    </xf>
    <xf numFmtId="165" fontId="6" fillId="0" borderId="3" xfId="0" applyNumberFormat="1" applyFont="1" applyBorder="1" applyAlignment="1">
      <alignment vertical="center" wrapText="1"/>
    </xf>
    <xf numFmtId="166" fontId="23" fillId="4" borderId="4" xfId="4" applyNumberFormat="1" applyFont="1" applyFill="1" applyBorder="1" applyAlignment="1">
      <alignment horizontal="center" vertical="center" wrapText="1"/>
    </xf>
    <xf numFmtId="166" fontId="6" fillId="9" borderId="4" xfId="4" applyNumberFormat="1" applyFont="1" applyFill="1" applyBorder="1" applyAlignment="1">
      <alignment horizontal="center" vertical="center" wrapText="1"/>
    </xf>
    <xf numFmtId="166" fontId="23" fillId="4" borderId="4" xfId="0" applyNumberFormat="1" applyFont="1" applyFill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23" fillId="4" borderId="4" xfId="4" applyFont="1" applyFill="1" applyBorder="1" applyAlignment="1">
      <alignment horizontal="center" vertical="center" wrapText="1"/>
    </xf>
    <xf numFmtId="49" fontId="23" fillId="4" borderId="4" xfId="0" applyNumberFormat="1" applyFont="1" applyFill="1" applyBorder="1" applyAlignment="1">
      <alignment horizontal="center" vertical="center" wrapText="1"/>
    </xf>
    <xf numFmtId="0" fontId="6" fillId="9" borderId="4" xfId="4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4" xfId="4" applyFont="1" applyFill="1" applyBorder="1" applyAlignment="1">
      <alignment horizontal="left" vertical="center" wrapText="1"/>
    </xf>
    <xf numFmtId="0" fontId="6" fillId="9" borderId="4" xfId="4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left" vertical="center" wrapText="1"/>
    </xf>
    <xf numFmtId="0" fontId="0" fillId="4" borderId="3" xfId="4" applyFont="1" applyFill="1" applyBorder="1" applyAlignment="1" applyProtection="1">
      <alignment wrapText="1"/>
      <protection locked="0"/>
    </xf>
    <xf numFmtId="0" fontId="0" fillId="4" borderId="3" xfId="0" applyFill="1" applyBorder="1" applyAlignment="1" applyProtection="1">
      <alignment wrapText="1"/>
      <protection locked="0"/>
    </xf>
    <xf numFmtId="165" fontId="6" fillId="9" borderId="3" xfId="4" applyNumberFormat="1" applyFont="1" applyFill="1" applyBorder="1" applyAlignment="1">
      <alignment vertical="center" wrapText="1"/>
    </xf>
    <xf numFmtId="165" fontId="26" fillId="4" borderId="3" xfId="4" applyNumberFormat="1" applyFont="1" applyFill="1" applyBorder="1" applyAlignment="1">
      <alignment horizontal="right" vertical="center" wrapText="1"/>
    </xf>
    <xf numFmtId="165" fontId="26" fillId="4" borderId="3" xfId="0" applyNumberFormat="1" applyFont="1" applyFill="1" applyBorder="1" applyAlignment="1">
      <alignment horizontal="right" vertical="center" wrapText="1"/>
    </xf>
    <xf numFmtId="165" fontId="26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 applyProtection="1">
      <alignment horizontal="center" vertical="center" wrapText="1"/>
      <protection locked="0"/>
    </xf>
    <xf numFmtId="0" fontId="9" fillId="4" borderId="0" xfId="0" applyFont="1" applyFill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9" borderId="4" xfId="4" applyFont="1" applyFill="1" applyBorder="1" applyAlignment="1" applyProtection="1">
      <alignment horizontal="center" vertical="center" wrapText="1"/>
      <protection locked="0"/>
    </xf>
    <xf numFmtId="0" fontId="27" fillId="0" borderId="4" xfId="0" applyFont="1" applyBorder="1" applyAlignment="1">
      <alignment horizontal="center" vertical="center"/>
    </xf>
    <xf numFmtId="0" fontId="0" fillId="4" borderId="1" xfId="4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9" borderId="0" xfId="0" applyFill="1"/>
    <xf numFmtId="165" fontId="6" fillId="9" borderId="1" xfId="0" applyNumberFormat="1" applyFont="1" applyFill="1" applyBorder="1" applyAlignment="1">
      <alignment vertical="center" wrapText="1"/>
    </xf>
    <xf numFmtId="0" fontId="0" fillId="4" borderId="4" xfId="0" applyFill="1" applyBorder="1" applyAlignment="1" applyProtection="1">
      <alignment wrapText="1"/>
      <protection locked="0"/>
    </xf>
    <xf numFmtId="43" fontId="12" fillId="2" borderId="29" xfId="1" applyFont="1" applyFill="1" applyBorder="1" applyAlignment="1">
      <alignment horizontal="center" vertical="center" wrapText="1"/>
    </xf>
    <xf numFmtId="0" fontId="0" fillId="21" borderId="4" xfId="0" applyFill="1" applyBorder="1" applyAlignment="1" applyProtection="1">
      <alignment horizontal="center" wrapText="1"/>
      <protection locked="0"/>
    </xf>
    <xf numFmtId="166" fontId="6" fillId="22" borderId="4" xfId="0" applyNumberFormat="1" applyFont="1" applyFill="1" applyBorder="1" applyAlignment="1">
      <alignment vertical="center" wrapText="1"/>
    </xf>
    <xf numFmtId="0" fontId="0" fillId="22" borderId="4" xfId="0" applyFill="1" applyBorder="1" applyAlignment="1" applyProtection="1">
      <alignment horizontal="center" wrapText="1"/>
      <protection locked="0"/>
    </xf>
    <xf numFmtId="165" fontId="6" fillId="22" borderId="3" xfId="0" applyNumberFormat="1" applyFont="1" applyFill="1" applyBorder="1" applyAlignment="1">
      <alignment vertical="center" wrapText="1"/>
    </xf>
    <xf numFmtId="0" fontId="23" fillId="22" borderId="4" xfId="0" applyFont="1" applyFill="1" applyBorder="1" applyAlignment="1">
      <alignment horizontal="left" vertical="center" wrapText="1"/>
    </xf>
    <xf numFmtId="0" fontId="23" fillId="22" borderId="4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wrapText="1"/>
      <protection locked="0"/>
    </xf>
    <xf numFmtId="0" fontId="0" fillId="21" borderId="8" xfId="0" applyFill="1" applyBorder="1" applyAlignment="1" applyProtection="1">
      <alignment horizontal="center" wrapText="1"/>
      <protection locked="0"/>
    </xf>
    <xf numFmtId="165" fontId="22" fillId="0" borderId="19" xfId="0" applyNumberFormat="1" applyFont="1" applyBorder="1" applyAlignment="1">
      <alignment horizontal="right" vertical="center" wrapText="1"/>
    </xf>
    <xf numFmtId="165" fontId="22" fillId="0" borderId="18" xfId="0" applyNumberFormat="1" applyFont="1" applyBorder="1" applyAlignment="1">
      <alignment horizontal="right" vertical="center" wrapText="1"/>
    </xf>
    <xf numFmtId="0" fontId="6" fillId="4" borderId="4" xfId="0" applyFont="1" applyFill="1" applyBorder="1" applyAlignment="1">
      <alignment vertical="center" wrapText="1"/>
    </xf>
    <xf numFmtId="165" fontId="22" fillId="0" borderId="0" xfId="0" applyNumberFormat="1" applyFont="1" applyAlignment="1">
      <alignment horizontal="right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0" fillId="23" borderId="4" xfId="0" applyFill="1" applyBorder="1" applyAlignment="1" applyProtection="1">
      <alignment horizontal="center" wrapText="1"/>
      <protection locked="0"/>
    </xf>
    <xf numFmtId="0" fontId="0" fillId="21" borderId="0" xfId="0" applyFill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166" fontId="6" fillId="0" borderId="1" xfId="4" applyNumberFormat="1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center" wrapText="1"/>
    </xf>
    <xf numFmtId="0" fontId="1" fillId="0" borderId="1" xfId="4" applyBorder="1" applyAlignment="1" applyProtection="1">
      <alignment horizontal="center" vertical="center" wrapText="1"/>
      <protection locked="0"/>
    </xf>
    <xf numFmtId="165" fontId="6" fillId="0" borderId="1" xfId="4" applyNumberFormat="1" applyFont="1" applyBorder="1" applyAlignment="1">
      <alignment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 applyProtection="1">
      <alignment horizontal="center" vertical="center" wrapText="1"/>
      <protection locked="0"/>
    </xf>
    <xf numFmtId="43" fontId="0" fillId="0" borderId="1" xfId="0" applyNumberFormat="1" applyBorder="1"/>
    <xf numFmtId="165" fontId="6" fillId="24" borderId="3" xfId="0" applyNumberFormat="1" applyFont="1" applyFill="1" applyBorder="1" applyAlignment="1">
      <alignment vertical="center" wrapText="1"/>
    </xf>
    <xf numFmtId="0" fontId="0" fillId="24" borderId="0" xfId="0" applyFill="1"/>
    <xf numFmtId="0" fontId="0" fillId="0" borderId="0" xfId="0" applyAlignment="1" applyProtection="1">
      <alignment horizontal="center" wrapText="1"/>
      <protection locked="0"/>
    </xf>
    <xf numFmtId="0" fontId="27" fillId="0" borderId="0" xfId="0" applyFont="1" applyAlignment="1">
      <alignment horizontal="center"/>
    </xf>
    <xf numFmtId="0" fontId="25" fillId="4" borderId="4" xfId="0" applyFont="1" applyFill="1" applyBorder="1" applyAlignment="1">
      <alignment horizontal="center" vertical="center" wrapText="1"/>
    </xf>
    <xf numFmtId="167" fontId="0" fillId="4" borderId="4" xfId="3" applyNumberFormat="1" applyFont="1" applyFill="1" applyBorder="1" applyAlignment="1" applyProtection="1">
      <alignment wrapText="1"/>
      <protection locked="0"/>
    </xf>
    <xf numFmtId="166" fontId="6" fillId="4" borderId="4" xfId="0" applyNumberFormat="1" applyFont="1" applyFill="1" applyBorder="1" applyAlignment="1">
      <alignment vertical="center"/>
    </xf>
    <xf numFmtId="166" fontId="23" fillId="4" borderId="4" xfId="0" applyNumberFormat="1" applyFont="1" applyFill="1" applyBorder="1" applyAlignment="1">
      <alignment horizontal="center" vertical="center"/>
    </xf>
    <xf numFmtId="0" fontId="6" fillId="26" borderId="4" xfId="0" applyFont="1" applyFill="1" applyBorder="1" applyAlignment="1">
      <alignment horizontal="center" vertical="center" wrapText="1"/>
    </xf>
    <xf numFmtId="0" fontId="6" fillId="26" borderId="4" xfId="0" applyFont="1" applyFill="1" applyBorder="1" applyAlignment="1">
      <alignment horizontal="left" vertical="center" wrapText="1"/>
    </xf>
    <xf numFmtId="0" fontId="0" fillId="26" borderId="4" xfId="0" applyFill="1" applyBorder="1" applyAlignment="1" applyProtection="1">
      <alignment horizontal="center" wrapText="1"/>
      <protection locked="0"/>
    </xf>
    <xf numFmtId="166" fontId="6" fillId="26" borderId="12" xfId="0" applyNumberFormat="1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0" fillId="26" borderId="1" xfId="0" applyFill="1" applyBorder="1" applyAlignment="1">
      <alignment horizontal="center"/>
    </xf>
    <xf numFmtId="43" fontId="6" fillId="26" borderId="1" xfId="1" applyFont="1" applyFill="1" applyBorder="1" applyAlignment="1">
      <alignment vertical="center" wrapText="1"/>
    </xf>
    <xf numFmtId="166" fontId="6" fillId="27" borderId="12" xfId="0" applyNumberFormat="1" applyFont="1" applyFill="1" applyBorder="1" applyAlignment="1">
      <alignment vertical="center" wrapText="1"/>
    </xf>
    <xf numFmtId="0" fontId="6" fillId="28" borderId="20" xfId="0" applyFont="1" applyFill="1" applyBorder="1" applyAlignment="1">
      <alignment horizontal="center" wrapText="1"/>
    </xf>
    <xf numFmtId="0" fontId="6" fillId="28" borderId="22" xfId="0" applyFont="1" applyFill="1" applyBorder="1" applyAlignment="1">
      <alignment wrapText="1"/>
    </xf>
    <xf numFmtId="0" fontId="6" fillId="28" borderId="1" xfId="0" applyFont="1" applyFill="1" applyBorder="1" applyAlignment="1">
      <alignment horizontal="center" wrapText="1"/>
    </xf>
    <xf numFmtId="2" fontId="6" fillId="27" borderId="1" xfId="1" applyNumberFormat="1" applyFont="1" applyFill="1" applyBorder="1" applyAlignment="1">
      <alignment vertical="center" wrapText="1"/>
    </xf>
    <xf numFmtId="166" fontId="6" fillId="26" borderId="1" xfId="4" applyNumberFormat="1" applyFont="1" applyFill="1" applyBorder="1" applyAlignment="1">
      <alignment horizontal="center" vertical="center" wrapText="1"/>
    </xf>
    <xf numFmtId="0" fontId="6" fillId="26" borderId="1" xfId="4" applyFont="1" applyFill="1" applyBorder="1" applyAlignment="1">
      <alignment horizontal="center" vertical="center" wrapText="1"/>
    </xf>
    <xf numFmtId="0" fontId="6" fillId="26" borderId="1" xfId="4" applyFont="1" applyFill="1" applyBorder="1" applyAlignment="1">
      <alignment horizontal="left" vertical="center" wrapText="1"/>
    </xf>
    <xf numFmtId="0" fontId="0" fillId="26" borderId="1" xfId="4" applyFont="1" applyFill="1" applyBorder="1" applyAlignment="1" applyProtection="1">
      <alignment horizontal="center" vertical="center" wrapText="1"/>
      <protection locked="0"/>
    </xf>
    <xf numFmtId="165" fontId="6" fillId="26" borderId="1" xfId="4" applyNumberFormat="1" applyFont="1" applyFill="1" applyBorder="1" applyAlignment="1">
      <alignment vertical="center" wrapText="1"/>
    </xf>
    <xf numFmtId="166" fontId="6" fillId="26" borderId="4" xfId="0" applyNumberFormat="1" applyFont="1" applyFill="1" applyBorder="1" applyAlignment="1">
      <alignment vertical="center" wrapText="1"/>
    </xf>
    <xf numFmtId="165" fontId="6" fillId="26" borderId="3" xfId="0" applyNumberFormat="1" applyFont="1" applyFill="1" applyBorder="1" applyAlignment="1">
      <alignment vertical="center" wrapText="1"/>
    </xf>
    <xf numFmtId="166" fontId="6" fillId="26" borderId="4" xfId="0" applyNumberFormat="1" applyFont="1" applyFill="1" applyBorder="1" applyAlignment="1">
      <alignment vertical="center"/>
    </xf>
    <xf numFmtId="0" fontId="0" fillId="3" borderId="4" xfId="0" applyFill="1" applyBorder="1" applyAlignment="1" applyProtection="1">
      <alignment horizontal="center" wrapText="1"/>
      <protection locked="0"/>
    </xf>
    <xf numFmtId="0" fontId="6" fillId="24" borderId="1" xfId="0" applyFont="1" applyFill="1" applyBorder="1" applyAlignment="1">
      <alignment horizontal="left" vertical="center" wrapText="1"/>
    </xf>
    <xf numFmtId="0" fontId="0" fillId="24" borderId="1" xfId="0" applyFill="1" applyBorder="1" applyAlignment="1" applyProtection="1">
      <alignment horizontal="center" wrapText="1"/>
      <protection locked="0"/>
    </xf>
    <xf numFmtId="0" fontId="0" fillId="24" borderId="4" xfId="0" applyFill="1" applyBorder="1" applyAlignment="1">
      <alignment horizontal="center" wrapText="1"/>
    </xf>
    <xf numFmtId="0" fontId="6" fillId="24" borderId="4" xfId="0" applyFont="1" applyFill="1" applyBorder="1" applyAlignment="1">
      <alignment horizontal="left" vertical="center" wrapText="1"/>
    </xf>
    <xf numFmtId="43" fontId="6" fillId="24" borderId="1" xfId="1" applyFont="1" applyFill="1" applyBorder="1" applyAlignment="1">
      <alignment vertical="center" wrapText="1"/>
    </xf>
    <xf numFmtId="0" fontId="0" fillId="24" borderId="8" xfId="0" applyFill="1" applyBorder="1" applyAlignment="1" applyProtection="1">
      <alignment horizontal="center" wrapText="1"/>
      <protection locked="0"/>
    </xf>
    <xf numFmtId="0" fontId="0" fillId="24" borderId="1" xfId="0" applyFill="1" applyBorder="1" applyAlignment="1" applyProtection="1">
      <alignment horizontal="center" vertical="center" wrapText="1"/>
      <protection locked="0"/>
    </xf>
    <xf numFmtId="165" fontId="6" fillId="24" borderId="1" xfId="0" applyNumberFormat="1" applyFont="1" applyFill="1" applyBorder="1" applyAlignment="1">
      <alignment vertical="center" wrapText="1"/>
    </xf>
    <xf numFmtId="0" fontId="0" fillId="24" borderId="4" xfId="0" applyFill="1" applyBorder="1" applyAlignment="1" applyProtection="1">
      <alignment horizontal="center" wrapText="1"/>
      <protection locked="0"/>
    </xf>
    <xf numFmtId="43" fontId="6" fillId="24" borderId="4" xfId="1" applyFont="1" applyFill="1" applyBorder="1" applyAlignment="1">
      <alignment vertical="center" wrapText="1"/>
    </xf>
    <xf numFmtId="0" fontId="0" fillId="24" borderId="1" xfId="0" applyFill="1" applyBorder="1" applyAlignment="1">
      <alignment horizontal="center"/>
    </xf>
    <xf numFmtId="165" fontId="6" fillId="24" borderId="7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0" fontId="40" fillId="0" borderId="1" xfId="0" applyFont="1" applyBorder="1" applyAlignment="1">
      <alignment wrapText="1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wrapText="1"/>
    </xf>
    <xf numFmtId="43" fontId="0" fillId="29" borderId="1" xfId="1" applyFont="1" applyFill="1" applyBorder="1"/>
    <xf numFmtId="0" fontId="0" fillId="29" borderId="0" xfId="0" applyFill="1"/>
    <xf numFmtId="0" fontId="6" fillId="10" borderId="5" xfId="0" applyFont="1" applyFill="1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6" fillId="10" borderId="28" xfId="0" applyFont="1" applyFill="1" applyBorder="1" applyAlignment="1">
      <alignment wrapText="1"/>
    </xf>
    <xf numFmtId="15" fontId="6" fillId="10" borderId="4" xfId="0" applyNumberFormat="1" applyFont="1" applyFill="1" applyBorder="1" applyAlignment="1">
      <alignment wrapText="1"/>
    </xf>
    <xf numFmtId="15" fontId="6" fillId="10" borderId="8" xfId="0" applyNumberFormat="1" applyFont="1" applyFill="1" applyBorder="1" applyAlignment="1">
      <alignment wrapText="1"/>
    </xf>
    <xf numFmtId="0" fontId="6" fillId="10" borderId="20" xfId="0" applyFont="1" applyFill="1" applyBorder="1" applyAlignment="1">
      <alignment wrapText="1"/>
    </xf>
    <xf numFmtId="0" fontId="44" fillId="10" borderId="5" xfId="0" applyFont="1" applyFill="1" applyBorder="1" applyAlignment="1">
      <alignment horizontal="center" wrapText="1"/>
    </xf>
    <xf numFmtId="0" fontId="44" fillId="10" borderId="32" xfId="0" applyFont="1" applyFill="1" applyBorder="1" applyAlignment="1">
      <alignment horizontal="center" wrapText="1"/>
    </xf>
    <xf numFmtId="0" fontId="44" fillId="3" borderId="5" xfId="0" applyFont="1" applyFill="1" applyBorder="1" applyAlignment="1">
      <alignment horizontal="center" wrapText="1"/>
    </xf>
    <xf numFmtId="0" fontId="44" fillId="10" borderId="33" xfId="0" applyFont="1" applyFill="1" applyBorder="1" applyAlignment="1">
      <alignment horizontal="center" wrapText="1"/>
    </xf>
    <xf numFmtId="0" fontId="6" fillId="10" borderId="33" xfId="0" applyFont="1" applyFill="1" applyBorder="1" applyAlignment="1">
      <alignment wrapText="1"/>
    </xf>
    <xf numFmtId="0" fontId="44" fillId="0" borderId="5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center" wrapText="1"/>
    </xf>
    <xf numFmtId="43" fontId="0" fillId="0" borderId="11" xfId="1" applyFont="1" applyFill="1" applyBorder="1"/>
    <xf numFmtId="0" fontId="16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wrapText="1"/>
    </xf>
    <xf numFmtId="0" fontId="0" fillId="0" borderId="0" xfId="0" applyFill="1"/>
    <xf numFmtId="0" fontId="6" fillId="10" borderId="4" xfId="0" applyFont="1" applyFill="1" applyBorder="1" applyAlignment="1">
      <alignment wrapText="1"/>
    </xf>
    <xf numFmtId="0" fontId="44" fillId="10" borderId="6" xfId="0" applyFont="1" applyFill="1" applyBorder="1" applyAlignment="1">
      <alignment wrapText="1"/>
    </xf>
    <xf numFmtId="43" fontId="6" fillId="4" borderId="3" xfId="0" applyNumberFormat="1" applyFont="1" applyFill="1" applyBorder="1" applyAlignment="1">
      <alignment vertical="center" wrapText="1"/>
    </xf>
    <xf numFmtId="0" fontId="6" fillId="10" borderId="5" xfId="0" applyFont="1" applyFill="1" applyBorder="1" applyAlignment="1">
      <alignment horizontal="left" wrapText="1"/>
    </xf>
    <xf numFmtId="0" fontId="6" fillId="10" borderId="5" xfId="0" applyFont="1" applyFill="1" applyBorder="1" applyAlignment="1"/>
    <xf numFmtId="43" fontId="9" fillId="4" borderId="0" xfId="0" applyNumberFormat="1" applyFont="1" applyFill="1" applyAlignment="1">
      <alignment horizontal="center" vertical="top" wrapText="1"/>
    </xf>
    <xf numFmtId="43" fontId="0" fillId="4" borderId="0" xfId="1" applyNumberFormat="1" applyFont="1" applyFill="1" applyAlignment="1" applyProtection="1">
      <alignment wrapText="1"/>
      <protection locked="0"/>
    </xf>
    <xf numFmtId="43" fontId="12" fillId="2" borderId="12" xfId="1" applyNumberFormat="1" applyFont="1" applyFill="1" applyBorder="1" applyAlignment="1">
      <alignment horizontal="center" vertical="center" wrapText="1"/>
    </xf>
    <xf numFmtId="43" fontId="6" fillId="4" borderId="1" xfId="1" applyNumberFormat="1" applyFont="1" applyFill="1" applyBorder="1" applyAlignment="1">
      <alignment horizontal="right" vertical="center" wrapText="1"/>
    </xf>
    <xf numFmtId="43" fontId="6" fillId="4" borderId="1" xfId="1" applyNumberFormat="1" applyFont="1" applyFill="1" applyBorder="1" applyAlignment="1">
      <alignment vertical="center" wrapText="1"/>
    </xf>
    <xf numFmtId="43" fontId="26" fillId="4" borderId="4" xfId="0" applyNumberFormat="1" applyFont="1" applyFill="1" applyBorder="1" applyAlignment="1">
      <alignment horizontal="right" vertical="center" wrapText="1"/>
    </xf>
    <xf numFmtId="43" fontId="6" fillId="4" borderId="2" xfId="1" applyNumberFormat="1" applyFont="1" applyFill="1" applyBorder="1" applyAlignment="1">
      <alignment vertical="center" wrapText="1"/>
    </xf>
    <xf numFmtId="43" fontId="0" fillId="0" borderId="0" xfId="1" applyNumberFormat="1" applyFont="1"/>
    <xf numFmtId="43" fontId="0" fillId="4" borderId="4" xfId="0" applyNumberFormat="1" applyFill="1" applyBorder="1" applyAlignment="1" applyProtection="1">
      <alignment wrapText="1"/>
      <protection locked="0"/>
    </xf>
    <xf numFmtId="43" fontId="6" fillId="10" borderId="2" xfId="0" applyNumberFormat="1" applyFont="1" applyFill="1" applyBorder="1" applyAlignment="1">
      <alignment wrapText="1"/>
    </xf>
    <xf numFmtId="43" fontId="6" fillId="10" borderId="16" xfId="0" applyNumberFormat="1" applyFont="1" applyFill="1" applyBorder="1" applyAlignment="1">
      <alignment wrapText="1"/>
    </xf>
    <xf numFmtId="43" fontId="44" fillId="10" borderId="0" xfId="0" applyNumberFormat="1" applyFont="1" applyFill="1" applyBorder="1" applyAlignment="1">
      <alignment wrapText="1"/>
    </xf>
    <xf numFmtId="43" fontId="26" fillId="10" borderId="5" xfId="0" applyNumberFormat="1" applyFont="1" applyFill="1" applyBorder="1" applyAlignment="1">
      <alignment wrapText="1"/>
    </xf>
    <xf numFmtId="0" fontId="44" fillId="10" borderId="4" xfId="0" applyFont="1" applyFill="1" applyBorder="1" applyAlignment="1">
      <alignment horizontal="center" wrapText="1"/>
    </xf>
    <xf numFmtId="0" fontId="6" fillId="10" borderId="34" xfId="0" applyFont="1" applyFill="1" applyBorder="1" applyAlignment="1">
      <alignment horizontal="center" wrapText="1"/>
    </xf>
    <xf numFmtId="165" fontId="6" fillId="0" borderId="3" xfId="0" applyNumberFormat="1" applyFont="1" applyFill="1" applyBorder="1" applyAlignment="1">
      <alignment vertical="center" wrapText="1"/>
    </xf>
    <xf numFmtId="0" fontId="44" fillId="21" borderId="5" xfId="0" applyFont="1" applyFill="1" applyBorder="1" applyAlignment="1">
      <alignment horizontal="center" wrapText="1"/>
    </xf>
    <xf numFmtId="0" fontId="0" fillId="0" borderId="20" xfId="0" applyBorder="1"/>
    <xf numFmtId="43" fontId="0" fillId="0" borderId="20" xfId="1" applyFont="1" applyBorder="1"/>
    <xf numFmtId="43" fontId="0" fillId="0" borderId="20" xfId="1" applyNumberFormat="1" applyFont="1" applyBorder="1"/>
    <xf numFmtId="166" fontId="23" fillId="4" borderId="8" xfId="0" applyNumberFormat="1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left"/>
    </xf>
    <xf numFmtId="43" fontId="26" fillId="10" borderId="28" xfId="0" applyNumberFormat="1" applyFont="1" applyFill="1" applyBorder="1" applyAlignment="1">
      <alignment wrapText="1"/>
    </xf>
    <xf numFmtId="0" fontId="44" fillId="10" borderId="5" xfId="0" applyFont="1" applyFill="1" applyBorder="1" applyAlignment="1">
      <alignment wrapText="1"/>
    </xf>
    <xf numFmtId="168" fontId="6" fillId="10" borderId="4" xfId="0" applyNumberFormat="1" applyFont="1" applyFill="1" applyBorder="1" applyAlignment="1">
      <alignment wrapText="1"/>
    </xf>
    <xf numFmtId="168" fontId="26" fillId="10" borderId="28" xfId="0" applyNumberFormat="1" applyFont="1" applyFill="1" applyBorder="1" applyAlignment="1">
      <alignment wrapText="1"/>
    </xf>
    <xf numFmtId="0" fontId="44" fillId="10" borderId="28" xfId="0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43" fontId="0" fillId="0" borderId="0" xfId="1" applyNumberFormat="1" applyFont="1" applyBorder="1"/>
    <xf numFmtId="0" fontId="6" fillId="10" borderId="4" xfId="0" applyFont="1" applyFill="1" applyBorder="1" applyAlignment="1">
      <alignment horizontal="center" wrapText="1"/>
    </xf>
    <xf numFmtId="0" fontId="2" fillId="15" borderId="0" xfId="0" applyFont="1" applyFill="1" applyBorder="1"/>
    <xf numFmtId="0" fontId="2" fillId="15" borderId="0" xfId="0" applyFont="1" applyFill="1" applyBorder="1" applyAlignment="1">
      <alignment horizontal="center"/>
    </xf>
    <xf numFmtId="43" fontId="45" fillId="0" borderId="1" xfId="1" applyFont="1" applyFill="1" applyBorder="1"/>
    <xf numFmtId="0" fontId="45" fillId="0" borderId="1" xfId="0" applyFont="1" applyBorder="1" applyAlignment="1">
      <alignment horizontal="center"/>
    </xf>
    <xf numFmtId="0" fontId="46" fillId="0" borderId="1" xfId="0" applyFont="1" applyBorder="1" applyAlignment="1">
      <alignment wrapText="1"/>
    </xf>
    <xf numFmtId="168" fontId="0" fillId="4" borderId="0" xfId="1" applyNumberFormat="1" applyFont="1" applyFill="1" applyAlignment="1" applyProtection="1">
      <alignment wrapText="1"/>
      <protection locked="0"/>
    </xf>
    <xf numFmtId="168" fontId="12" fillId="2" borderId="29" xfId="1" applyNumberFormat="1" applyFont="1" applyFill="1" applyBorder="1" applyAlignment="1">
      <alignment horizontal="center" vertical="center" wrapText="1"/>
    </xf>
    <xf numFmtId="168" fontId="6" fillId="4" borderId="1" xfId="1" applyNumberFormat="1" applyFont="1" applyFill="1" applyBorder="1" applyAlignment="1">
      <alignment horizontal="right" vertical="center" wrapText="1"/>
    </xf>
    <xf numFmtId="168" fontId="6" fillId="4" borderId="3" xfId="0" applyNumberFormat="1" applyFont="1" applyFill="1" applyBorder="1" applyAlignment="1">
      <alignment vertical="center" wrapText="1"/>
    </xf>
    <xf numFmtId="168" fontId="44" fillId="10" borderId="5" xfId="0" applyNumberFormat="1" applyFont="1" applyFill="1" applyBorder="1" applyAlignment="1">
      <alignment wrapText="1"/>
    </xf>
    <xf numFmtId="168" fontId="0" fillId="0" borderId="0" xfId="1" applyNumberFormat="1" applyFont="1"/>
    <xf numFmtId="168" fontId="12" fillId="2" borderId="12" xfId="1" applyNumberFormat="1" applyFont="1" applyFill="1" applyBorder="1" applyAlignment="1">
      <alignment horizontal="center" vertical="center" wrapText="1"/>
    </xf>
    <xf numFmtId="168" fontId="6" fillId="4" borderId="1" xfId="1" applyNumberFormat="1" applyFont="1" applyFill="1" applyBorder="1" applyAlignment="1">
      <alignment vertical="center" wrapText="1"/>
    </xf>
    <xf numFmtId="168" fontId="0" fillId="0" borderId="0" xfId="0" applyNumberFormat="1"/>
    <xf numFmtId="0" fontId="6" fillId="10" borderId="4" xfId="0" applyFont="1" applyFill="1" applyBorder="1" applyAlignment="1">
      <alignment horizontal="left" wrapText="1"/>
    </xf>
    <xf numFmtId="0" fontId="12" fillId="2" borderId="12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wrapText="1"/>
      <protection locked="0"/>
    </xf>
    <xf numFmtId="0" fontId="0" fillId="6" borderId="1" xfId="0" applyFill="1" applyBorder="1" applyAlignment="1">
      <alignment wrapText="1"/>
    </xf>
    <xf numFmtId="0" fontId="0" fillId="0" borderId="0" xfId="0" applyAlignment="1"/>
    <xf numFmtId="0" fontId="26" fillId="10" borderId="5" xfId="0" applyFont="1" applyFill="1" applyBorder="1" applyAlignment="1">
      <alignment horizontal="center" wrapText="1"/>
    </xf>
    <xf numFmtId="168" fontId="27" fillId="0" borderId="0" xfId="1" applyNumberFormat="1" applyFont="1"/>
    <xf numFmtId="166" fontId="6" fillId="4" borderId="0" xfId="0" applyNumberFormat="1" applyFont="1" applyFill="1" applyBorder="1" applyAlignment="1">
      <alignment vertical="center" wrapText="1"/>
    </xf>
    <xf numFmtId="168" fontId="6" fillId="4" borderId="0" xfId="1" applyNumberFormat="1" applyFont="1" applyFill="1" applyBorder="1" applyAlignment="1">
      <alignment vertical="center" wrapText="1"/>
    </xf>
    <xf numFmtId="0" fontId="23" fillId="3" borderId="0" xfId="0" applyFont="1" applyFill="1" applyBorder="1" applyAlignment="1">
      <alignment horizontal="center" vertical="center" wrapText="1"/>
    </xf>
    <xf numFmtId="43" fontId="45" fillId="29" borderId="1" xfId="1" applyFont="1" applyFill="1" applyBorder="1"/>
    <xf numFmtId="43" fontId="0" fillId="0" borderId="35" xfId="1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center" wrapText="1"/>
      <protection locked="0"/>
    </xf>
    <xf numFmtId="165" fontId="6" fillId="0" borderId="1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165" fontId="22" fillId="0" borderId="19" xfId="0" applyNumberFormat="1" applyFont="1" applyBorder="1" applyAlignment="1">
      <alignment horizontal="center" vertical="center" wrapText="1"/>
    </xf>
    <xf numFmtId="168" fontId="26" fillId="10" borderId="5" xfId="0" applyNumberFormat="1" applyFont="1" applyFill="1" applyBorder="1" applyAlignment="1">
      <alignment wrapText="1"/>
    </xf>
    <xf numFmtId="168" fontId="6" fillId="10" borderId="8" xfId="0" applyNumberFormat="1" applyFont="1" applyFill="1" applyBorder="1" applyAlignment="1">
      <alignment wrapText="1"/>
    </xf>
    <xf numFmtId="168" fontId="0" fillId="0" borderId="0" xfId="1" applyNumberFormat="1" applyFont="1" applyAlignment="1">
      <alignment horizontal="center" wrapText="1"/>
    </xf>
    <xf numFmtId="0" fontId="44" fillId="3" borderId="4" xfId="0" applyFont="1" applyFill="1" applyBorder="1" applyAlignment="1">
      <alignment horizontal="center" wrapText="1"/>
    </xf>
    <xf numFmtId="0" fontId="0" fillId="0" borderId="3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20" xfId="1" applyFont="1" applyFill="1" applyBorder="1"/>
    <xf numFmtId="0" fontId="0" fillId="0" borderId="38" xfId="0" applyBorder="1"/>
    <xf numFmtId="0" fontId="0" fillId="30" borderId="39" xfId="0" applyFill="1" applyBorder="1"/>
    <xf numFmtId="43" fontId="0" fillId="30" borderId="35" xfId="1" applyFont="1" applyFill="1" applyBorder="1"/>
    <xf numFmtId="0" fontId="0" fillId="30" borderId="20" xfId="0" applyFill="1" applyBorder="1"/>
    <xf numFmtId="0" fontId="0" fillId="0" borderId="20" xfId="0" applyBorder="1" applyAlignment="1">
      <alignment horizontal="center" wrapText="1"/>
    </xf>
    <xf numFmtId="0" fontId="6" fillId="10" borderId="26" xfId="0" applyFont="1" applyFill="1" applyBorder="1" applyAlignment="1">
      <alignment horizontal="center" wrapText="1"/>
    </xf>
    <xf numFmtId="15" fontId="6" fillId="10" borderId="0" xfId="0" applyNumberFormat="1" applyFont="1" applyFill="1" applyBorder="1" applyAlignment="1">
      <alignment wrapText="1"/>
    </xf>
    <xf numFmtId="0" fontId="6" fillId="10" borderId="0" xfId="0" applyFont="1" applyFill="1" applyBorder="1" applyAlignment="1">
      <alignment horizontal="center" wrapText="1"/>
    </xf>
    <xf numFmtId="16" fontId="0" fillId="0" borderId="0" xfId="0" applyNumberFormat="1"/>
    <xf numFmtId="15" fontId="6" fillId="10" borderId="20" xfId="0" applyNumberFormat="1" applyFont="1" applyFill="1" applyBorder="1" applyAlignment="1">
      <alignment wrapText="1"/>
    </xf>
    <xf numFmtId="0" fontId="44" fillId="10" borderId="20" xfId="0" applyFont="1" applyFill="1" applyBorder="1" applyAlignment="1">
      <alignment horizontal="center" wrapText="1"/>
    </xf>
    <xf numFmtId="168" fontId="6" fillId="10" borderId="20" xfId="0" applyNumberFormat="1" applyFont="1" applyFill="1" applyBorder="1" applyAlignment="1">
      <alignment wrapText="1"/>
    </xf>
    <xf numFmtId="168" fontId="0" fillId="0" borderId="20" xfId="1" applyNumberFormat="1" applyFont="1" applyBorder="1"/>
    <xf numFmtId="168" fontId="0" fillId="0" borderId="20" xfId="0" applyNumberFormat="1" applyBorder="1"/>
    <xf numFmtId="16" fontId="0" fillId="0" borderId="20" xfId="0" applyNumberFormat="1" applyBorder="1"/>
    <xf numFmtId="0" fontId="0" fillId="0" borderId="0" xfId="0" applyAlignment="1">
      <alignment horizontal="center"/>
    </xf>
    <xf numFmtId="0" fontId="6" fillId="10" borderId="34" xfId="0" applyFont="1" applyFill="1" applyBorder="1" applyAlignment="1">
      <alignment wrapText="1"/>
    </xf>
    <xf numFmtId="168" fontId="6" fillId="0" borderId="0" xfId="1" applyNumberFormat="1" applyFont="1" applyFill="1" applyBorder="1" applyAlignment="1">
      <alignment vertical="center" wrapText="1"/>
    </xf>
    <xf numFmtId="168" fontId="0" fillId="0" borderId="0" xfId="1" applyNumberFormat="1" applyFont="1" applyFill="1"/>
    <xf numFmtId="168" fontId="27" fillId="0" borderId="0" xfId="1" applyNumberFormat="1" applyFont="1" applyFill="1"/>
    <xf numFmtId="0" fontId="23" fillId="10" borderId="34" xfId="0" applyFont="1" applyFill="1" applyBorder="1" applyAlignment="1">
      <alignment horizontal="center" wrapText="1"/>
    </xf>
    <xf numFmtId="164" fontId="0" fillId="0" borderId="0" xfId="0" applyNumberFormat="1"/>
    <xf numFmtId="0" fontId="7" fillId="10" borderId="5" xfId="0" applyFont="1" applyFill="1" applyBorder="1" applyAlignment="1">
      <alignment wrapText="1"/>
    </xf>
    <xf numFmtId="0" fontId="6" fillId="0" borderId="5" xfId="0" applyFont="1" applyFill="1" applyBorder="1" applyAlignment="1">
      <alignment wrapText="1"/>
    </xf>
    <xf numFmtId="0" fontId="6" fillId="0" borderId="34" xfId="0" applyFont="1" applyFill="1" applyBorder="1" applyAlignment="1">
      <alignment horizontal="center" wrapText="1"/>
    </xf>
    <xf numFmtId="168" fontId="44" fillId="0" borderId="5" xfId="0" applyNumberFormat="1" applyFont="1" applyFill="1" applyBorder="1" applyAlignment="1">
      <alignment wrapText="1"/>
    </xf>
    <xf numFmtId="0" fontId="50" fillId="10" borderId="34" xfId="0" applyFont="1" applyFill="1" applyBorder="1" applyAlignment="1">
      <alignment horizontal="center" wrapText="1"/>
    </xf>
    <xf numFmtId="0" fontId="23" fillId="10" borderId="26" xfId="0" applyFont="1" applyFill="1" applyBorder="1" applyAlignment="1">
      <alignment horizontal="center" wrapText="1"/>
    </xf>
    <xf numFmtId="0" fontId="0" fillId="0" borderId="0" xfId="0" applyFill="1" applyAlignment="1" applyProtection="1">
      <alignment wrapText="1"/>
      <protection locked="0"/>
    </xf>
    <xf numFmtId="0" fontId="12" fillId="0" borderId="12" xfId="0" applyFont="1" applyFill="1" applyBorder="1" applyAlignment="1">
      <alignment vertical="center" wrapText="1"/>
    </xf>
    <xf numFmtId="0" fontId="0" fillId="0" borderId="1" xfId="0" applyFill="1" applyBorder="1" applyAlignment="1" applyProtection="1">
      <alignment wrapText="1"/>
      <protection locked="0"/>
    </xf>
    <xf numFmtId="0" fontId="0" fillId="0" borderId="1" xfId="0" applyFill="1" applyBorder="1" applyAlignment="1">
      <alignment wrapText="1"/>
    </xf>
    <xf numFmtId="0" fontId="44" fillId="0" borderId="4" xfId="0" applyFont="1" applyFill="1" applyBorder="1" applyAlignment="1">
      <alignment horizontal="center" wrapText="1"/>
    </xf>
    <xf numFmtId="0" fontId="2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44" fillId="0" borderId="28" xfId="0" applyFont="1" applyFill="1" applyBorder="1" applyAlignment="1">
      <alignment horizontal="center" wrapText="1"/>
    </xf>
    <xf numFmtId="0" fontId="51" fillId="0" borderId="5" xfId="0" applyFont="1" applyFill="1" applyBorder="1" applyAlignment="1">
      <alignment horizontal="center" wrapText="1"/>
    </xf>
    <xf numFmtId="0" fontId="51" fillId="0" borderId="28" xfId="0" applyFont="1" applyFill="1" applyBorder="1" applyAlignment="1">
      <alignment horizontal="center" wrapText="1"/>
    </xf>
    <xf numFmtId="0" fontId="0" fillId="0" borderId="0" xfId="0" applyFill="1" applyAlignment="1"/>
    <xf numFmtId="0" fontId="6" fillId="10" borderId="16" xfId="0" applyFont="1" applyFill="1" applyBorder="1" applyAlignment="1">
      <alignment wrapText="1"/>
    </xf>
    <xf numFmtId="0" fontId="6" fillId="3" borderId="34" xfId="0" applyFont="1" applyFill="1" applyBorder="1" applyAlignment="1">
      <alignment horizontal="center" wrapText="1"/>
    </xf>
    <xf numFmtId="0" fontId="2" fillId="19" borderId="20" xfId="0" applyFont="1" applyFill="1" applyBorder="1" applyAlignment="1">
      <alignment horizontal="center"/>
    </xf>
    <xf numFmtId="168" fontId="0" fillId="0" borderId="23" xfId="0" applyNumberFormat="1" applyBorder="1"/>
    <xf numFmtId="0" fontId="0" fillId="0" borderId="20" xfId="0" applyBorder="1" applyAlignment="1">
      <alignment wrapText="1"/>
    </xf>
    <xf numFmtId="16" fontId="0" fillId="0" borderId="23" xfId="0" applyNumberFormat="1" applyBorder="1"/>
    <xf numFmtId="0" fontId="0" fillId="0" borderId="23" xfId="0" applyBorder="1" applyAlignment="1">
      <alignment wrapText="1"/>
    </xf>
    <xf numFmtId="168" fontId="0" fillId="0" borderId="20" xfId="0" applyNumberFormat="1" applyFill="1" applyBorder="1"/>
    <xf numFmtId="0" fontId="6" fillId="10" borderId="0" xfId="0" applyFont="1" applyFill="1" applyBorder="1" applyAlignment="1">
      <alignment wrapText="1"/>
    </xf>
    <xf numFmtId="0" fontId="0" fillId="0" borderId="20" xfId="0" applyBorder="1" applyAlignment="1">
      <alignment vertical="center"/>
    </xf>
    <xf numFmtId="0" fontId="0" fillId="0" borderId="20" xfId="0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15" fontId="6" fillId="10" borderId="5" xfId="0" applyNumberFormat="1" applyFont="1" applyFill="1" applyBorder="1" applyAlignment="1">
      <alignment wrapText="1"/>
    </xf>
    <xf numFmtId="0" fontId="6" fillId="10" borderId="32" xfId="0" applyFont="1" applyFill="1" applyBorder="1" applyAlignment="1">
      <alignment horizontal="center" wrapText="1"/>
    </xf>
    <xf numFmtId="168" fontId="6" fillId="10" borderId="34" xfId="0" applyNumberFormat="1" applyFont="1" applyFill="1" applyBorder="1" applyAlignment="1">
      <alignment wrapText="1"/>
    </xf>
    <xf numFmtId="15" fontId="6" fillId="10" borderId="21" xfId="0" applyNumberFormat="1" applyFont="1" applyFill="1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vertical="center"/>
    </xf>
    <xf numFmtId="0" fontId="0" fillId="0" borderId="21" xfId="0" applyFill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52" fillId="10" borderId="5" xfId="0" applyFont="1" applyFill="1" applyBorder="1" applyAlignment="1">
      <alignment horizontal="center" wrapText="1"/>
    </xf>
    <xf numFmtId="0" fontId="51" fillId="10" borderId="5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vertical="center" wrapText="1"/>
    </xf>
    <xf numFmtId="0" fontId="23" fillId="10" borderId="5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left" vertical="center" wrapText="1"/>
    </xf>
    <xf numFmtId="0" fontId="44" fillId="3" borderId="20" xfId="0" applyFont="1" applyFill="1" applyBorder="1" applyAlignment="1">
      <alignment horizontal="center" wrapText="1"/>
    </xf>
    <xf numFmtId="0" fontId="6" fillId="3" borderId="2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10" borderId="4" xfId="0" applyFont="1" applyFill="1" applyBorder="1" applyAlignment="1">
      <alignment horizontal="left" vertical="center" wrapText="1"/>
    </xf>
    <xf numFmtId="0" fontId="23" fillId="0" borderId="5" xfId="0" applyFont="1" applyFill="1" applyBorder="1" applyAlignment="1">
      <alignment horizontal="center" wrapText="1"/>
    </xf>
    <xf numFmtId="168" fontId="6" fillId="19" borderId="4" xfId="0" applyNumberFormat="1" applyFont="1" applyFill="1" applyBorder="1" applyAlignment="1">
      <alignment wrapText="1"/>
    </xf>
    <xf numFmtId="0" fontId="6" fillId="32" borderId="34" xfId="0" applyFont="1" applyFill="1" applyBorder="1" applyAlignment="1">
      <alignment horizontal="center" wrapText="1"/>
    </xf>
    <xf numFmtId="0" fontId="6" fillId="31" borderId="34" xfId="0" applyFont="1" applyFill="1" applyBorder="1" applyAlignment="1">
      <alignment horizontal="center" wrapText="1"/>
    </xf>
    <xf numFmtId="0" fontId="51" fillId="3" borderId="5" xfId="0" applyFont="1" applyFill="1" applyBorder="1" applyAlignment="1">
      <alignment horizontal="center" wrapText="1"/>
    </xf>
    <xf numFmtId="0" fontId="51" fillId="10" borderId="4" xfId="0" applyFont="1" applyFill="1" applyBorder="1" applyAlignment="1">
      <alignment horizontal="center" wrapText="1"/>
    </xf>
    <xf numFmtId="168" fontId="6" fillId="10" borderId="3" xfId="0" applyNumberFormat="1" applyFont="1" applyFill="1" applyBorder="1" applyAlignment="1">
      <alignment wrapText="1"/>
    </xf>
    <xf numFmtId="168" fontId="6" fillId="10" borderId="9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6" fillId="10" borderId="6" xfId="0" applyFont="1" applyFill="1" applyBorder="1" applyAlignment="1">
      <alignment wrapText="1"/>
    </xf>
    <xf numFmtId="0" fontId="26" fillId="10" borderId="5" xfId="0" quotePrefix="1" applyFont="1" applyFill="1" applyBorder="1" applyAlignment="1">
      <alignment wrapText="1"/>
    </xf>
    <xf numFmtId="0" fontId="23" fillId="3" borderId="5" xfId="0" applyFont="1" applyFill="1" applyBorder="1" applyAlignment="1">
      <alignment horizontal="center" wrapText="1"/>
    </xf>
    <xf numFmtId="0" fontId="6" fillId="10" borderId="32" xfId="0" applyFont="1" applyFill="1" applyBorder="1" applyAlignment="1">
      <alignment wrapText="1"/>
    </xf>
    <xf numFmtId="0" fontId="21" fillId="4" borderId="0" xfId="0" applyFont="1" applyFill="1" applyAlignment="1" applyProtection="1">
      <alignment wrapText="1"/>
      <protection locked="0"/>
    </xf>
    <xf numFmtId="0" fontId="21" fillId="0" borderId="0" xfId="0" applyFont="1"/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165" fontId="6" fillId="4" borderId="9" xfId="0" applyNumberFormat="1" applyFont="1" applyFill="1" applyBorder="1" applyAlignment="1">
      <alignment horizontal="right" vertical="center" wrapText="1"/>
    </xf>
    <xf numFmtId="166" fontId="6" fillId="4" borderId="4" xfId="0" applyNumberFormat="1" applyFont="1" applyFill="1" applyBorder="1" applyAlignment="1">
      <alignment horizontal="center" vertical="center" wrapText="1"/>
    </xf>
    <xf numFmtId="0" fontId="0" fillId="7" borderId="4" xfId="0" applyFill="1" applyBorder="1" applyAlignment="1" applyProtection="1">
      <alignment horizontal="center" wrapText="1"/>
      <protection locked="0"/>
    </xf>
    <xf numFmtId="165" fontId="6" fillId="4" borderId="2" xfId="0" applyNumberFormat="1" applyFont="1" applyFill="1" applyBorder="1" applyAlignment="1">
      <alignment horizontal="right" vertical="center" wrapText="1"/>
    </xf>
    <xf numFmtId="166" fontId="6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 applyProtection="1">
      <alignment horizontal="center" wrapText="1"/>
      <protection locked="0"/>
    </xf>
    <xf numFmtId="165" fontId="6" fillId="0" borderId="3" xfId="0" applyNumberFormat="1" applyFont="1" applyBorder="1" applyAlignment="1">
      <alignment horizontal="right" vertical="center" wrapText="1"/>
    </xf>
    <xf numFmtId="166" fontId="6" fillId="4" borderId="8" xfId="0" applyNumberFormat="1" applyFont="1" applyFill="1" applyBorder="1" applyAlignment="1">
      <alignment horizontal="center" vertical="center" wrapText="1"/>
    </xf>
    <xf numFmtId="0" fontId="0" fillId="7" borderId="8" xfId="0" applyFill="1" applyBorder="1" applyAlignment="1" applyProtection="1">
      <alignment horizontal="center" wrapText="1"/>
      <protection locked="0"/>
    </xf>
    <xf numFmtId="165" fontId="6" fillId="4" borderId="7" xfId="0" applyNumberFormat="1" applyFont="1" applyFill="1" applyBorder="1" applyAlignment="1">
      <alignment horizontal="right" vertical="center" wrapText="1"/>
    </xf>
    <xf numFmtId="165" fontId="6" fillId="24" borderId="3" xfId="0" applyNumberFormat="1" applyFont="1" applyFill="1" applyBorder="1" applyAlignment="1">
      <alignment horizontal="right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0" fillId="15" borderId="4" xfId="0" applyFill="1" applyBorder="1" applyAlignment="1" applyProtection="1">
      <alignment horizontal="center" wrapText="1"/>
      <protection locked="0"/>
    </xf>
    <xf numFmtId="0" fontId="6" fillId="9" borderId="4" xfId="0" applyFont="1" applyFill="1" applyBorder="1" applyAlignment="1">
      <alignment horizontal="left" vertical="center" wrapText="1"/>
    </xf>
    <xf numFmtId="0" fontId="0" fillId="9" borderId="4" xfId="0" applyFill="1" applyBorder="1" applyAlignment="1" applyProtection="1">
      <alignment horizontal="center" wrapText="1"/>
      <protection locked="0"/>
    </xf>
    <xf numFmtId="0" fontId="6" fillId="3" borderId="4" xfId="0" applyFont="1" applyFill="1" applyBorder="1" applyAlignment="1">
      <alignment horizontal="center" vertical="center" wrapText="1"/>
    </xf>
    <xf numFmtId="166" fontId="6" fillId="6" borderId="8" xfId="0" applyNumberFormat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0" fillId="6" borderId="8" xfId="0" applyFill="1" applyBorder="1" applyAlignment="1" applyProtection="1">
      <alignment horizontal="center" wrapText="1"/>
      <protection locked="0"/>
    </xf>
    <xf numFmtId="165" fontId="6" fillId="6" borderId="7" xfId="0" applyNumberFormat="1" applyFont="1" applyFill="1" applyBorder="1" applyAlignment="1">
      <alignment horizontal="right" vertical="center" wrapText="1"/>
    </xf>
    <xf numFmtId="0" fontId="21" fillId="7" borderId="0" xfId="0" applyFont="1" applyFill="1"/>
    <xf numFmtId="166" fontId="6" fillId="6" borderId="4" xfId="0" applyNumberFormat="1" applyFont="1" applyFill="1" applyBorder="1" applyAlignment="1">
      <alignment horizontal="center" vertical="center" wrapText="1"/>
    </xf>
    <xf numFmtId="0" fontId="0" fillId="6" borderId="4" xfId="0" applyFill="1" applyBorder="1" applyAlignment="1" applyProtection="1">
      <alignment horizontal="center" wrapText="1"/>
      <protection locked="0"/>
    </xf>
    <xf numFmtId="0" fontId="0" fillId="13" borderId="4" xfId="0" applyFill="1" applyBorder="1" applyAlignment="1" applyProtection="1">
      <alignment horizontal="center" wrapText="1"/>
      <protection locked="0"/>
    </xf>
    <xf numFmtId="0" fontId="6" fillId="24" borderId="8" xfId="0" applyFont="1" applyFill="1" applyBorder="1" applyAlignment="1">
      <alignment horizontal="left" vertical="center" wrapText="1"/>
    </xf>
    <xf numFmtId="0" fontId="54" fillId="0" borderId="1" xfId="0" applyFont="1" applyBorder="1"/>
    <xf numFmtId="0" fontId="27" fillId="0" borderId="1" xfId="0" applyFont="1" applyBorder="1"/>
    <xf numFmtId="0" fontId="6" fillId="6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wrapText="1"/>
    </xf>
    <xf numFmtId="165" fontId="6" fillId="4" borderId="5" xfId="0" applyNumberFormat="1" applyFont="1" applyFill="1" applyBorder="1" applyAlignment="1">
      <alignment vertical="center" wrapText="1"/>
    </xf>
    <xf numFmtId="165" fontId="0" fillId="0" borderId="40" xfId="0" applyNumberFormat="1" applyBorder="1"/>
    <xf numFmtId="165" fontId="22" fillId="4" borderId="18" xfId="0" applyNumberFormat="1" applyFont="1" applyFill="1" applyBorder="1" applyAlignment="1">
      <alignment horizontal="right" vertical="center" wrapText="1"/>
    </xf>
    <xf numFmtId="165" fontId="0" fillId="0" borderId="17" xfId="0" applyNumberFormat="1" applyBorder="1"/>
    <xf numFmtId="43" fontId="0" fillId="20" borderId="1" xfId="1" applyFont="1" applyFill="1" applyBorder="1"/>
    <xf numFmtId="0" fontId="41" fillId="0" borderId="1" xfId="0" applyFont="1" applyBorder="1" applyAlignment="1">
      <alignment wrapText="1"/>
    </xf>
    <xf numFmtId="168" fontId="6" fillId="10" borderId="7" xfId="0" applyNumberFormat="1" applyFont="1" applyFill="1" applyBorder="1" applyAlignment="1">
      <alignment wrapText="1"/>
    </xf>
    <xf numFmtId="0" fontId="6" fillId="10" borderId="8" xfId="0" applyFont="1" applyFill="1" applyBorder="1" applyAlignment="1">
      <alignment horizontal="center" wrapText="1"/>
    </xf>
    <xf numFmtId="0" fontId="44" fillId="0" borderId="8" xfId="0" applyFont="1" applyFill="1" applyBorder="1" applyAlignment="1">
      <alignment horizontal="center" wrapText="1"/>
    </xf>
    <xf numFmtId="0" fontId="47" fillId="0" borderId="1" xfId="0" applyFont="1" applyBorder="1" applyAlignment="1">
      <alignment wrapText="1"/>
    </xf>
    <xf numFmtId="43" fontId="0" fillId="0" borderId="1" xfId="1" applyFont="1" applyFill="1" applyBorder="1" applyAlignment="1">
      <alignment wrapText="1"/>
    </xf>
    <xf numFmtId="15" fontId="6" fillId="10" borderId="28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168" fontId="6" fillId="0" borderId="5" xfId="0" applyNumberFormat="1" applyFont="1" applyFill="1" applyBorder="1" applyAlignment="1">
      <alignment wrapText="1"/>
    </xf>
    <xf numFmtId="0" fontId="26" fillId="10" borderId="4" xfId="0" applyFont="1" applyFill="1" applyBorder="1" applyAlignment="1">
      <alignment wrapText="1"/>
    </xf>
    <xf numFmtId="0" fontId="26" fillId="10" borderId="5" xfId="0" applyFont="1" applyFill="1" applyBorder="1" applyAlignment="1">
      <alignment wrapText="1"/>
    </xf>
    <xf numFmtId="0" fontId="23" fillId="10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1" fillId="3" borderId="4" xfId="0" applyFont="1" applyFill="1" applyBorder="1" applyAlignment="1">
      <alignment horizontal="center" wrapText="1"/>
    </xf>
    <xf numFmtId="0" fontId="23" fillId="3" borderId="4" xfId="0" applyFont="1" applyFill="1" applyBorder="1" applyAlignment="1">
      <alignment horizontal="center" wrapText="1"/>
    </xf>
    <xf numFmtId="0" fontId="26" fillId="10" borderId="0" xfId="0" applyFont="1" applyFill="1" applyBorder="1" applyAlignment="1">
      <alignment wrapText="1"/>
    </xf>
    <xf numFmtId="0" fontId="2" fillId="15" borderId="2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2" fontId="0" fillId="0" borderId="20" xfId="0" applyNumberFormat="1" applyBorder="1"/>
    <xf numFmtId="0" fontId="0" fillId="0" borderId="23" xfId="0" applyBorder="1" applyAlignment="1">
      <alignment horizontal="center"/>
    </xf>
    <xf numFmtId="15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wrapText="1"/>
    </xf>
    <xf numFmtId="15" fontId="0" fillId="0" borderId="0" xfId="0" applyNumberForma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2" fontId="0" fillId="0" borderId="0" xfId="0" applyNumberFormat="1" applyBorder="1" applyAlignment="1">
      <alignment wrapText="1"/>
    </xf>
    <xf numFmtId="15" fontId="0" fillId="0" borderId="23" xfId="0" applyNumberFormat="1" applyBorder="1" applyAlignment="1">
      <alignment horizontal="center"/>
    </xf>
    <xf numFmtId="2" fontId="0" fillId="0" borderId="23" xfId="0" applyNumberFormat="1" applyBorder="1"/>
    <xf numFmtId="2" fontId="0" fillId="0" borderId="23" xfId="0" applyNumberFormat="1" applyBorder="1" applyAlignment="1">
      <alignment wrapText="1"/>
    </xf>
    <xf numFmtId="2" fontId="0" fillId="15" borderId="20" xfId="0" applyNumberFormat="1" applyFill="1" applyBorder="1"/>
    <xf numFmtId="0" fontId="0" fillId="0" borderId="20" xfId="0" applyBorder="1" applyAlignment="1">
      <alignment horizontal="left"/>
    </xf>
    <xf numFmtId="0" fontId="6" fillId="33" borderId="5" xfId="0" applyFont="1" applyFill="1" applyBorder="1" applyAlignment="1">
      <alignment horizontal="center" wrapText="1"/>
    </xf>
    <xf numFmtId="0" fontId="44" fillId="33" borderId="5" xfId="0" applyFont="1" applyFill="1" applyBorder="1" applyAlignment="1">
      <alignment horizontal="center" wrapText="1"/>
    </xf>
    <xf numFmtId="15" fontId="6" fillId="0" borderId="5" xfId="0" applyNumberFormat="1" applyFont="1" applyFill="1" applyBorder="1" applyAlignment="1">
      <alignment wrapText="1"/>
    </xf>
    <xf numFmtId="168" fontId="6" fillId="0" borderId="9" xfId="0" applyNumberFormat="1" applyFont="1" applyFill="1" applyBorder="1" applyAlignment="1">
      <alignment wrapText="1"/>
    </xf>
    <xf numFmtId="0" fontId="12" fillId="2" borderId="20" xfId="0" applyFont="1" applyFill="1" applyBorder="1" applyAlignment="1">
      <alignment horizontal="center" vertical="center" wrapText="1"/>
    </xf>
    <xf numFmtId="0" fontId="12" fillId="34" borderId="20" xfId="0" applyFont="1" applyFill="1" applyBorder="1" applyAlignment="1">
      <alignment vertical="center" wrapText="1"/>
    </xf>
    <xf numFmtId="168" fontId="12" fillId="2" borderId="20" xfId="1" applyNumberFormat="1" applyFont="1" applyFill="1" applyBorder="1" applyAlignment="1">
      <alignment horizontal="center" vertical="center" wrapText="1"/>
    </xf>
    <xf numFmtId="168" fontId="27" fillId="0" borderId="0" xfId="0" applyNumberFormat="1" applyFont="1"/>
    <xf numFmtId="0" fontId="6" fillId="4" borderId="0" xfId="0" applyFont="1" applyFill="1" applyAlignment="1">
      <alignment vertical="top" wrapText="1"/>
    </xf>
    <xf numFmtId="0" fontId="12" fillId="2" borderId="20" xfId="0" applyFont="1" applyFill="1" applyBorder="1" applyAlignment="1">
      <alignment vertical="center" wrapText="1"/>
    </xf>
    <xf numFmtId="0" fontId="6" fillId="10" borderId="6" xfId="0" applyFont="1" applyFill="1" applyBorder="1" applyAlignment="1">
      <alignment horizontal="center" wrapText="1"/>
    </xf>
    <xf numFmtId="0" fontId="6" fillId="10" borderId="41" xfId="0" applyFont="1" applyFill="1" applyBorder="1" applyAlignment="1">
      <alignment horizontal="center" wrapText="1"/>
    </xf>
    <xf numFmtId="168" fontId="44" fillId="10" borderId="4" xfId="0" applyNumberFormat="1" applyFont="1" applyFill="1" applyBorder="1" applyAlignment="1">
      <alignment wrapText="1"/>
    </xf>
    <xf numFmtId="168" fontId="6" fillId="10" borderId="5" xfId="0" applyNumberFormat="1" applyFont="1" applyFill="1" applyBorder="1" applyAlignment="1">
      <alignment wrapText="1"/>
    </xf>
    <xf numFmtId="168" fontId="6" fillId="10" borderId="6" xfId="0" applyNumberFormat="1" applyFont="1" applyFill="1" applyBorder="1" applyAlignment="1">
      <alignment wrapText="1"/>
    </xf>
    <xf numFmtId="168" fontId="6" fillId="10" borderId="28" xfId="0" applyNumberFormat="1" applyFont="1" applyFill="1" applyBorder="1" applyAlignment="1">
      <alignment wrapText="1"/>
    </xf>
    <xf numFmtId="168" fontId="6" fillId="10" borderId="41" xfId="0" applyNumberFormat="1" applyFont="1" applyFill="1" applyBorder="1" applyAlignment="1">
      <alignment wrapText="1"/>
    </xf>
    <xf numFmtId="0" fontId="6" fillId="10" borderId="42" xfId="0" applyFont="1" applyFill="1" applyBorder="1" applyAlignment="1">
      <alignment wrapText="1"/>
    </xf>
    <xf numFmtId="168" fontId="51" fillId="10" borderId="6" xfId="0" applyNumberFormat="1" applyFont="1" applyFill="1" applyBorder="1" applyAlignment="1">
      <alignment wrapText="1"/>
    </xf>
    <xf numFmtId="168" fontId="51" fillId="10" borderId="2" xfId="0" applyNumberFormat="1" applyFont="1" applyFill="1" applyBorder="1" applyAlignment="1">
      <alignment wrapText="1"/>
    </xf>
    <xf numFmtId="0" fontId="44" fillId="19" borderId="5" xfId="0" applyFont="1" applyFill="1" applyBorder="1" applyAlignment="1">
      <alignment horizontal="center" wrapText="1"/>
    </xf>
    <xf numFmtId="0" fontId="55" fillId="0" borderId="0" xfId="0" applyFont="1" applyAlignment="1"/>
    <xf numFmtId="0" fontId="44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16" fontId="0" fillId="0" borderId="20" xfId="0" applyNumberFormat="1" applyBorder="1" applyAlignment="1">
      <alignment horizontal="center"/>
    </xf>
    <xf numFmtId="0" fontId="44" fillId="0" borderId="0" xfId="0" applyFont="1" applyFill="1" applyBorder="1" applyAlignment="1">
      <alignment horizontal="center" wrapText="1"/>
    </xf>
    <xf numFmtId="168" fontId="6" fillId="10" borderId="2" xfId="0" applyNumberFormat="1" applyFont="1" applyFill="1" applyBorder="1" applyAlignment="1">
      <alignment wrapText="1"/>
    </xf>
    <xf numFmtId="168" fontId="23" fillId="10" borderId="6" xfId="0" applyNumberFormat="1" applyFont="1" applyFill="1" applyBorder="1" applyAlignment="1">
      <alignment wrapText="1"/>
    </xf>
    <xf numFmtId="168" fontId="6" fillId="3" borderId="9" xfId="0" applyNumberFormat="1" applyFont="1" applyFill="1" applyBorder="1" applyAlignment="1">
      <alignment wrapText="1"/>
    </xf>
    <xf numFmtId="0" fontId="16" fillId="21" borderId="1" xfId="0" applyFont="1" applyFill="1" applyBorder="1" applyAlignment="1">
      <alignment horizontal="center"/>
    </xf>
    <xf numFmtId="0" fontId="14" fillId="21" borderId="1" xfId="0" applyFont="1" applyFill="1" applyBorder="1" applyAlignment="1">
      <alignment wrapText="1"/>
    </xf>
    <xf numFmtId="0" fontId="13" fillId="21" borderId="1" xfId="0" applyFont="1" applyFill="1" applyBorder="1" applyAlignment="1">
      <alignment wrapText="1"/>
    </xf>
    <xf numFmtId="165" fontId="56" fillId="0" borderId="19" xfId="0" applyNumberFormat="1" applyFont="1" applyBorder="1" applyAlignment="1">
      <alignment horizontal="center" vertical="center" wrapText="1"/>
    </xf>
    <xf numFmtId="0" fontId="23" fillId="10" borderId="5" xfId="0" applyFont="1" applyFill="1" applyBorder="1" applyAlignment="1">
      <alignment wrapText="1"/>
    </xf>
    <xf numFmtId="168" fontId="26" fillId="10" borderId="43" xfId="0" applyNumberFormat="1" applyFont="1" applyFill="1" applyBorder="1" applyAlignment="1">
      <alignment wrapText="1"/>
    </xf>
    <xf numFmtId="17" fontId="44" fillId="33" borderId="5" xfId="0" applyNumberFormat="1" applyFont="1" applyFill="1" applyBorder="1" applyAlignment="1">
      <alignment horizontal="center" wrapText="1"/>
    </xf>
    <xf numFmtId="17" fontId="0" fillId="0" borderId="0" xfId="0" applyNumberFormat="1" applyAlignment="1">
      <alignment wrapText="1"/>
    </xf>
    <xf numFmtId="168" fontId="27" fillId="0" borderId="0" xfId="0" applyNumberFormat="1" applyFont="1" applyFill="1"/>
    <xf numFmtId="168" fontId="0" fillId="0" borderId="0" xfId="0" applyNumberFormat="1" applyFill="1"/>
    <xf numFmtId="168" fontId="51" fillId="0" borderId="2" xfId="0" applyNumberFormat="1" applyFont="1" applyFill="1" applyBorder="1" applyAlignment="1">
      <alignment wrapText="1"/>
    </xf>
    <xf numFmtId="0" fontId="6" fillId="0" borderId="32" xfId="0" applyFont="1" applyFill="1" applyBorder="1" applyAlignment="1">
      <alignment wrapText="1"/>
    </xf>
    <xf numFmtId="168" fontId="51" fillId="0" borderId="6" xfId="0" applyNumberFormat="1" applyFont="1" applyFill="1" applyBorder="1" applyAlignment="1">
      <alignment wrapText="1"/>
    </xf>
    <xf numFmtId="168" fontId="6" fillId="0" borderId="6" xfId="0" applyNumberFormat="1" applyFont="1" applyFill="1" applyBorder="1" applyAlignment="1">
      <alignment wrapText="1"/>
    </xf>
    <xf numFmtId="168" fontId="6" fillId="0" borderId="41" xfId="0" applyNumberFormat="1" applyFont="1" applyFill="1" applyBorder="1" applyAlignment="1">
      <alignment wrapText="1"/>
    </xf>
    <xf numFmtId="168" fontId="6" fillId="0" borderId="2" xfId="0" applyNumberFormat="1" applyFont="1" applyFill="1" applyBorder="1" applyAlignment="1">
      <alignment wrapText="1"/>
    </xf>
    <xf numFmtId="0" fontId="23" fillId="0" borderId="5" xfId="0" applyFont="1" applyFill="1" applyBorder="1" applyAlignment="1">
      <alignment wrapText="1"/>
    </xf>
    <xf numFmtId="168" fontId="23" fillId="0" borderId="6" xfId="0" applyNumberFormat="1" applyFont="1" applyFill="1" applyBorder="1" applyAlignment="1">
      <alignment wrapText="1"/>
    </xf>
    <xf numFmtId="168" fontId="26" fillId="0" borderId="43" xfId="0" applyNumberFormat="1" applyFont="1" applyFill="1" applyBorder="1" applyAlignment="1">
      <alignment wrapText="1"/>
    </xf>
    <xf numFmtId="168" fontId="6" fillId="4" borderId="0" xfId="0" applyNumberFormat="1" applyFont="1" applyFill="1" applyAlignment="1">
      <alignment horizontal="center" vertical="top" wrapText="1"/>
    </xf>
    <xf numFmtId="168" fontId="6" fillId="10" borderId="42" xfId="0" applyNumberFormat="1" applyFont="1" applyFill="1" applyBorder="1" applyAlignment="1">
      <alignment wrapText="1"/>
    </xf>
    <xf numFmtId="0" fontId="44" fillId="0" borderId="5" xfId="0" applyFont="1" applyFill="1" applyBorder="1" applyAlignment="1">
      <alignment wrapText="1"/>
    </xf>
    <xf numFmtId="0" fontId="51" fillId="0" borderId="5" xfId="0" applyFont="1" applyFill="1" applyBorder="1" applyAlignment="1">
      <alignment wrapText="1"/>
    </xf>
    <xf numFmtId="0" fontId="44" fillId="0" borderId="4" xfId="0" applyFont="1" applyFill="1" applyBorder="1" applyAlignment="1">
      <alignment wrapText="1"/>
    </xf>
    <xf numFmtId="0" fontId="6" fillId="35" borderId="5" xfId="0" applyFont="1" applyFill="1" applyBorder="1" applyAlignment="1">
      <alignment horizontal="center" wrapText="1"/>
    </xf>
    <xf numFmtId="0" fontId="44" fillId="35" borderId="5" xfId="0" applyFont="1" applyFill="1" applyBorder="1" applyAlignment="1">
      <alignment horizontal="center" wrapText="1"/>
    </xf>
    <xf numFmtId="0" fontId="23" fillId="10" borderId="0" xfId="0" applyFont="1" applyFill="1" applyBorder="1" applyAlignment="1">
      <alignment horizontal="center" wrapText="1"/>
    </xf>
    <xf numFmtId="0" fontId="44" fillId="36" borderId="5" xfId="0" applyFont="1" applyFill="1" applyBorder="1" applyAlignment="1">
      <alignment horizontal="center" wrapText="1"/>
    </xf>
    <xf numFmtId="0" fontId="6" fillId="36" borderId="5" xfId="0" applyFont="1" applyFill="1" applyBorder="1" applyAlignment="1">
      <alignment horizontal="center" wrapText="1"/>
    </xf>
    <xf numFmtId="168" fontId="6" fillId="0" borderId="32" xfId="0" applyNumberFormat="1" applyFont="1" applyFill="1" applyBorder="1" applyAlignment="1">
      <alignment wrapText="1"/>
    </xf>
    <xf numFmtId="43" fontId="0" fillId="0" borderId="1" xfId="1" applyFont="1" applyBorder="1" applyAlignment="1">
      <alignment horizontal="right"/>
    </xf>
    <xf numFmtId="0" fontId="6" fillId="24" borderId="5" xfId="0" applyFont="1" applyFill="1" applyBorder="1" applyAlignment="1">
      <alignment horizontal="center" wrapText="1"/>
    </xf>
    <xf numFmtId="0" fontId="6" fillId="24" borderId="4" xfId="0" applyFont="1" applyFill="1" applyBorder="1" applyAlignment="1">
      <alignment wrapText="1"/>
    </xf>
    <xf numFmtId="0" fontId="0" fillId="0" borderId="1" xfId="0" applyBorder="1" applyAlignment="1">
      <alignment horizontal="right"/>
    </xf>
    <xf numFmtId="168" fontId="23" fillId="0" borderId="9" xfId="0" applyNumberFormat="1" applyFont="1" applyFill="1" applyBorder="1" applyAlignment="1">
      <alignment wrapText="1"/>
    </xf>
    <xf numFmtId="43" fontId="37" fillId="29" borderId="1" xfId="1" applyFont="1" applyFill="1" applyBorder="1"/>
    <xf numFmtId="0" fontId="2" fillId="5" borderId="1" xfId="0" applyFont="1" applyFill="1" applyBorder="1" applyAlignment="1">
      <alignment horizontal="center" wrapText="1"/>
    </xf>
    <xf numFmtId="43" fontId="0" fillId="0" borderId="1" xfId="0" applyNumberFormat="1" applyBorder="1" applyAlignment="1">
      <alignment wrapText="1"/>
    </xf>
    <xf numFmtId="15" fontId="6" fillId="3" borderId="5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23" fillId="3" borderId="5" xfId="0" applyFont="1" applyFill="1" applyBorder="1" applyAlignment="1">
      <alignment wrapText="1"/>
    </xf>
    <xf numFmtId="17" fontId="44" fillId="3" borderId="5" xfId="0" applyNumberFormat="1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0" fillId="0" borderId="23" xfId="0" applyBorder="1" applyAlignment="1">
      <alignment horizontal="left"/>
    </xf>
    <xf numFmtId="0" fontId="23" fillId="19" borderId="4" xfId="0" applyFont="1" applyFill="1" applyBorder="1" applyAlignment="1">
      <alignment horizontal="center" wrapText="1"/>
    </xf>
    <xf numFmtId="0" fontId="59" fillId="4" borderId="0" xfId="0" applyFont="1" applyFill="1" applyAlignment="1" applyProtection="1">
      <alignment wrapText="1"/>
      <protection locked="0"/>
    </xf>
    <xf numFmtId="0" fontId="59" fillId="0" borderId="0" xfId="0" applyFont="1" applyFill="1" applyAlignment="1" applyProtection="1">
      <alignment wrapText="1"/>
      <protection locked="0"/>
    </xf>
    <xf numFmtId="168" fontId="59" fillId="4" borderId="0" xfId="1" applyNumberFormat="1" applyFont="1" applyFill="1" applyAlignment="1" applyProtection="1">
      <alignment wrapText="1"/>
      <protection locked="0"/>
    </xf>
    <xf numFmtId="0" fontId="60" fillId="4" borderId="0" xfId="0" applyFont="1" applyFill="1" applyAlignment="1">
      <alignment vertical="top" wrapText="1"/>
    </xf>
    <xf numFmtId="168" fontId="60" fillId="4" borderId="0" xfId="0" applyNumberFormat="1" applyFont="1" applyFill="1" applyAlignment="1">
      <alignment horizontal="center" vertical="top" wrapText="1"/>
    </xf>
    <xf numFmtId="0" fontId="63" fillId="2" borderId="20" xfId="0" applyFont="1" applyFill="1" applyBorder="1" applyAlignment="1">
      <alignment horizontal="center" vertical="center" wrapText="1"/>
    </xf>
    <xf numFmtId="0" fontId="63" fillId="2" borderId="20" xfId="0" applyFont="1" applyFill="1" applyBorder="1" applyAlignment="1">
      <alignment vertical="center" wrapText="1"/>
    </xf>
    <xf numFmtId="0" fontId="63" fillId="34" borderId="20" xfId="0" applyFont="1" applyFill="1" applyBorder="1" applyAlignment="1">
      <alignment vertical="center" wrapText="1"/>
    </xf>
    <xf numFmtId="168" fontId="63" fillId="2" borderId="20" xfId="1" applyNumberFormat="1" applyFont="1" applyFill="1" applyBorder="1" applyAlignment="1">
      <alignment horizontal="center" vertical="center" wrapText="1"/>
    </xf>
    <xf numFmtId="15" fontId="60" fillId="10" borderId="4" xfId="0" applyNumberFormat="1" applyFont="1" applyFill="1" applyBorder="1" applyAlignment="1">
      <alignment wrapText="1"/>
    </xf>
    <xf numFmtId="0" fontId="59" fillId="0" borderId="0" xfId="0" applyFont="1" applyAlignment="1"/>
    <xf numFmtId="0" fontId="59" fillId="0" borderId="0" xfId="0" applyFont="1"/>
    <xf numFmtId="168" fontId="59" fillId="0" borderId="0" xfId="0" applyNumberFormat="1" applyFont="1"/>
    <xf numFmtId="15" fontId="60" fillId="0" borderId="4" xfId="0" applyNumberFormat="1" applyFont="1" applyFill="1" applyBorder="1" applyAlignment="1">
      <alignment wrapText="1"/>
    </xf>
    <xf numFmtId="0" fontId="60" fillId="0" borderId="5" xfId="0" applyFont="1" applyFill="1" applyBorder="1" applyAlignment="1">
      <alignment horizontal="center" wrapText="1"/>
    </xf>
    <xf numFmtId="0" fontId="60" fillId="0" borderId="4" xfId="0" applyFont="1" applyFill="1" applyBorder="1" applyAlignment="1">
      <alignment wrapText="1"/>
    </xf>
    <xf numFmtId="168" fontId="59" fillId="0" borderId="0" xfId="0" applyNumberFormat="1" applyFont="1" applyFill="1"/>
    <xf numFmtId="0" fontId="60" fillId="0" borderId="0" xfId="0" applyFont="1" applyFill="1" applyBorder="1" applyAlignment="1">
      <alignment horizontal="center" wrapText="1"/>
    </xf>
    <xf numFmtId="15" fontId="60" fillId="0" borderId="5" xfId="0" applyNumberFormat="1" applyFont="1" applyFill="1" applyBorder="1" applyAlignment="1">
      <alignment wrapText="1"/>
    </xf>
    <xf numFmtId="0" fontId="60" fillId="0" borderId="5" xfId="0" applyFont="1" applyFill="1" applyBorder="1" applyAlignment="1">
      <alignment wrapText="1"/>
    </xf>
    <xf numFmtId="168" fontId="60" fillId="0" borderId="9" xfId="0" applyNumberFormat="1" applyFont="1" applyFill="1" applyBorder="1" applyAlignment="1">
      <alignment wrapText="1"/>
    </xf>
    <xf numFmtId="0" fontId="60" fillId="33" borderId="5" xfId="0" applyFont="1" applyFill="1" applyBorder="1" applyAlignment="1">
      <alignment horizontal="center" wrapText="1"/>
    </xf>
    <xf numFmtId="168" fontId="64" fillId="0" borderId="5" xfId="0" applyNumberFormat="1" applyFont="1" applyFill="1" applyBorder="1" applyAlignment="1">
      <alignment wrapText="1"/>
    </xf>
    <xf numFmtId="0" fontId="60" fillId="10" borderId="4" xfId="0" applyFont="1" applyFill="1" applyBorder="1" applyAlignment="1">
      <alignment horizontal="center" wrapText="1"/>
    </xf>
    <xf numFmtId="0" fontId="60" fillId="10" borderId="5" xfId="0" applyFont="1" applyFill="1" applyBorder="1" applyAlignment="1">
      <alignment horizontal="center" wrapText="1"/>
    </xf>
    <xf numFmtId="0" fontId="60" fillId="10" borderId="4" xfId="0" applyFont="1" applyFill="1" applyBorder="1" applyAlignment="1">
      <alignment wrapText="1"/>
    </xf>
    <xf numFmtId="15" fontId="60" fillId="10" borderId="5" xfId="0" applyNumberFormat="1" applyFont="1" applyFill="1" applyBorder="1" applyAlignment="1">
      <alignment wrapText="1"/>
    </xf>
    <xf numFmtId="0" fontId="60" fillId="10" borderId="5" xfId="0" applyFont="1" applyFill="1" applyBorder="1" applyAlignment="1">
      <alignment wrapText="1"/>
    </xf>
    <xf numFmtId="0" fontId="64" fillId="10" borderId="5" xfId="0" applyFont="1" applyFill="1" applyBorder="1" applyAlignment="1">
      <alignment horizontal="center" wrapText="1"/>
    </xf>
    <xf numFmtId="15" fontId="60" fillId="0" borderId="28" xfId="0" applyNumberFormat="1" applyFont="1" applyFill="1" applyBorder="1" applyAlignment="1">
      <alignment wrapText="1"/>
    </xf>
    <xf numFmtId="0" fontId="60" fillId="0" borderId="28" xfId="0" applyFont="1" applyFill="1" applyBorder="1" applyAlignment="1">
      <alignment wrapText="1"/>
    </xf>
    <xf numFmtId="168" fontId="60" fillId="0" borderId="42" xfId="0" applyNumberFormat="1" applyFont="1" applyFill="1" applyBorder="1" applyAlignment="1">
      <alignment wrapText="1"/>
    </xf>
    <xf numFmtId="168" fontId="60" fillId="0" borderId="6" xfId="0" applyNumberFormat="1" applyFont="1" applyFill="1" applyBorder="1" applyAlignment="1">
      <alignment wrapText="1"/>
    </xf>
    <xf numFmtId="0" fontId="60" fillId="37" borderId="5" xfId="0" applyFont="1" applyFill="1" applyBorder="1" applyAlignment="1">
      <alignment horizontal="center" wrapText="1"/>
    </xf>
    <xf numFmtId="0" fontId="64" fillId="37" borderId="5" xfId="0" applyFont="1" applyFill="1" applyBorder="1" applyAlignment="1">
      <alignment horizontal="center" wrapText="1"/>
    </xf>
    <xf numFmtId="0" fontId="64" fillId="10" borderId="4" xfId="0" applyFont="1" applyFill="1" applyBorder="1" applyAlignment="1">
      <alignment horizontal="center" wrapText="1"/>
    </xf>
    <xf numFmtId="15" fontId="60" fillId="10" borderId="28" xfId="0" applyNumberFormat="1" applyFont="1" applyFill="1" applyBorder="1" applyAlignment="1">
      <alignment wrapText="1"/>
    </xf>
    <xf numFmtId="0" fontId="60" fillId="10" borderId="28" xfId="0" applyFont="1" applyFill="1" applyBorder="1" applyAlignment="1">
      <alignment wrapText="1"/>
    </xf>
    <xf numFmtId="0" fontId="64" fillId="10" borderId="28" xfId="0" applyFont="1" applyFill="1" applyBorder="1" applyAlignment="1">
      <alignment horizontal="center" wrapText="1"/>
    </xf>
    <xf numFmtId="0" fontId="64" fillId="36" borderId="5" xfId="0" applyFont="1" applyFill="1" applyBorder="1" applyAlignment="1">
      <alignment horizontal="center" wrapText="1"/>
    </xf>
    <xf numFmtId="43" fontId="0" fillId="0" borderId="1" xfId="1" applyFont="1" applyBorder="1" applyAlignment="1"/>
    <xf numFmtId="0" fontId="59" fillId="0" borderId="0" xfId="0" applyFont="1" applyFill="1" applyAlignment="1">
      <alignment horizontal="center"/>
    </xf>
    <xf numFmtId="0" fontId="64" fillId="0" borderId="5" xfId="0" applyFont="1" applyFill="1" applyBorder="1" applyAlignment="1">
      <alignment horizontal="center" wrapText="1"/>
    </xf>
    <xf numFmtId="0" fontId="64" fillId="0" borderId="4" xfId="0" applyFont="1" applyFill="1" applyBorder="1" applyAlignment="1">
      <alignment horizontal="center" wrapText="1"/>
    </xf>
    <xf numFmtId="0" fontId="64" fillId="21" borderId="5" xfId="0" applyFont="1" applyFill="1" applyBorder="1" applyAlignment="1">
      <alignment horizontal="center" wrapText="1"/>
    </xf>
    <xf numFmtId="43" fontId="0" fillId="0" borderId="1" xfId="1" applyFont="1" applyBorder="1" applyAlignment="1">
      <alignment wrapText="1"/>
    </xf>
    <xf numFmtId="0" fontId="64" fillId="0" borderId="28" xfId="0" applyFont="1" applyFill="1" applyBorder="1" applyAlignment="1">
      <alignment horizontal="center" wrapText="1"/>
    </xf>
    <xf numFmtId="0" fontId="60" fillId="10" borderId="28" xfId="0" applyFont="1" applyFill="1" applyBorder="1" applyAlignment="1">
      <alignment horizontal="center" wrapText="1"/>
    </xf>
    <xf numFmtId="17" fontId="15" fillId="2" borderId="11" xfId="0" applyNumberFormat="1" applyFont="1" applyFill="1" applyBorder="1" applyAlignment="1">
      <alignment horizontal="center"/>
    </xf>
    <xf numFmtId="0" fontId="64" fillId="19" borderId="5" xfId="0" applyFont="1" applyFill="1" applyBorder="1" applyAlignment="1">
      <alignment horizontal="center" wrapText="1"/>
    </xf>
    <xf numFmtId="15" fontId="60" fillId="10" borderId="0" xfId="0" applyNumberFormat="1" applyFont="1" applyFill="1" applyBorder="1" applyAlignment="1">
      <alignment wrapText="1"/>
    </xf>
    <xf numFmtId="0" fontId="60" fillId="10" borderId="0" xfId="0" applyFont="1" applyFill="1" applyBorder="1" applyAlignment="1">
      <alignment wrapText="1"/>
    </xf>
    <xf numFmtId="168" fontId="60" fillId="0" borderId="0" xfId="0" applyNumberFormat="1" applyFont="1" applyFill="1" applyBorder="1" applyAlignment="1">
      <alignment wrapText="1"/>
    </xf>
    <xf numFmtId="165" fontId="22" fillId="0" borderId="0" xfId="0" applyNumberFormat="1" applyFont="1" applyBorder="1" applyAlignment="1">
      <alignment horizontal="center" vertical="center" wrapText="1"/>
    </xf>
    <xf numFmtId="15" fontId="0" fillId="0" borderId="20" xfId="0" applyNumberFormat="1" applyFill="1" applyBorder="1" applyAlignment="1">
      <alignment horizontal="center"/>
    </xf>
    <xf numFmtId="0" fontId="0" fillId="0" borderId="20" xfId="0" applyFill="1" applyBorder="1"/>
    <xf numFmtId="2" fontId="0" fillId="0" borderId="20" xfId="0" applyNumberFormat="1" applyFill="1" applyBorder="1"/>
    <xf numFmtId="2" fontId="0" fillId="0" borderId="20" xfId="0" applyNumberFormat="1" applyFill="1" applyBorder="1" applyAlignment="1">
      <alignment wrapText="1"/>
    </xf>
    <xf numFmtId="0" fontId="0" fillId="0" borderId="20" xfId="0" applyFill="1" applyBorder="1" applyAlignment="1">
      <alignment horizontal="left"/>
    </xf>
    <xf numFmtId="1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11" xfId="0" applyBorder="1"/>
    <xf numFmtId="17" fontId="0" fillId="0" borderId="1" xfId="1" applyNumberFormat="1" applyFont="1" applyBorder="1"/>
    <xf numFmtId="17" fontId="0" fillId="0" borderId="1" xfId="0" applyNumberFormat="1" applyBorder="1"/>
    <xf numFmtId="43" fontId="0" fillId="0" borderId="1" xfId="1" applyNumberFormat="1" applyFont="1" applyBorder="1"/>
    <xf numFmtId="1" fontId="0" fillId="0" borderId="1" xfId="1" applyNumberFormat="1" applyFont="1" applyBorder="1"/>
    <xf numFmtId="43" fontId="59" fillId="4" borderId="0" xfId="1" applyNumberFormat="1" applyFont="1" applyFill="1" applyAlignment="1" applyProtection="1">
      <alignment wrapText="1"/>
      <protection locked="0"/>
    </xf>
    <xf numFmtId="43" fontId="60" fillId="4" borderId="0" xfId="0" applyNumberFormat="1" applyFont="1" applyFill="1" applyAlignment="1">
      <alignment horizontal="center" vertical="top" wrapText="1"/>
    </xf>
    <xf numFmtId="43" fontId="63" fillId="2" borderId="20" xfId="1" applyNumberFormat="1" applyFont="1" applyFill="1" applyBorder="1" applyAlignment="1">
      <alignment horizontal="center" vertical="center" wrapText="1"/>
    </xf>
    <xf numFmtId="43" fontId="59" fillId="0" borderId="0" xfId="0" applyNumberFormat="1" applyFont="1"/>
    <xf numFmtId="43" fontId="6" fillId="10" borderId="3" xfId="0" applyNumberFormat="1" applyFont="1" applyFill="1" applyBorder="1" applyAlignment="1">
      <alignment wrapText="1"/>
    </xf>
    <xf numFmtId="43" fontId="6" fillId="10" borderId="9" xfId="0" applyNumberFormat="1" applyFont="1" applyFill="1" applyBorder="1" applyAlignment="1">
      <alignment wrapText="1"/>
    </xf>
    <xf numFmtId="43" fontId="44" fillId="10" borderId="5" xfId="0" applyNumberFormat="1" applyFont="1" applyFill="1" applyBorder="1" applyAlignment="1">
      <alignment wrapText="1"/>
    </xf>
    <xf numFmtId="43" fontId="64" fillId="0" borderId="5" xfId="0" applyNumberFormat="1" applyFont="1" applyFill="1" applyBorder="1" applyAlignment="1">
      <alignment wrapText="1"/>
    </xf>
    <xf numFmtId="43" fontId="60" fillId="0" borderId="9" xfId="0" applyNumberFormat="1" applyFont="1" applyFill="1" applyBorder="1" applyAlignment="1">
      <alignment wrapText="1"/>
    </xf>
    <xf numFmtId="43" fontId="60" fillId="0" borderId="0" xfId="0" applyNumberFormat="1" applyFont="1" applyFill="1" applyBorder="1" applyAlignment="1">
      <alignment wrapText="1"/>
    </xf>
    <xf numFmtId="43" fontId="59" fillId="0" borderId="0" xfId="0" applyNumberFormat="1" applyFont="1" applyFill="1"/>
    <xf numFmtId="43" fontId="51" fillId="0" borderId="5" xfId="0" applyNumberFormat="1" applyFont="1" applyFill="1" applyBorder="1" applyAlignment="1">
      <alignment wrapText="1"/>
    </xf>
    <xf numFmtId="0" fontId="59" fillId="4" borderId="0" xfId="0" applyFont="1" applyFill="1" applyAlignment="1" applyProtection="1">
      <alignment horizontal="right" wrapText="1"/>
      <protection locked="0"/>
    </xf>
    <xf numFmtId="0" fontId="60" fillId="4" borderId="0" xfId="0" applyFont="1" applyFill="1" applyAlignment="1">
      <alignment horizontal="right" vertical="top" wrapText="1"/>
    </xf>
    <xf numFmtId="0" fontId="63" fillId="2" borderId="20" xfId="0" applyFont="1" applyFill="1" applyBorder="1" applyAlignment="1">
      <alignment horizontal="right" vertical="center" wrapText="1"/>
    </xf>
    <xf numFmtId="0" fontId="59" fillId="0" borderId="0" xfId="0" applyFont="1" applyAlignment="1">
      <alignment horizontal="right"/>
    </xf>
    <xf numFmtId="0" fontId="60" fillId="0" borderId="5" xfId="0" applyFont="1" applyFill="1" applyBorder="1" applyAlignment="1">
      <alignment horizontal="right" wrapText="1"/>
    </xf>
    <xf numFmtId="0" fontId="51" fillId="0" borderId="5" xfId="0" applyFont="1" applyFill="1" applyBorder="1" applyAlignment="1">
      <alignment horizontal="right" wrapText="1"/>
    </xf>
    <xf numFmtId="0" fontId="64" fillId="0" borderId="5" xfId="0" applyFont="1" applyFill="1" applyBorder="1" applyAlignment="1">
      <alignment horizontal="right" wrapText="1"/>
    </xf>
    <xf numFmtId="0" fontId="23" fillId="0" borderId="5" xfId="0" applyFont="1" applyFill="1" applyBorder="1" applyAlignment="1">
      <alignment horizontal="right" wrapText="1"/>
    </xf>
    <xf numFmtId="0" fontId="6" fillId="0" borderId="5" xfId="0" applyFont="1" applyFill="1" applyBorder="1" applyAlignment="1">
      <alignment horizontal="right" wrapText="1"/>
    </xf>
    <xf numFmtId="0" fontId="6" fillId="38" borderId="5" xfId="0" applyFont="1" applyFill="1" applyBorder="1" applyAlignment="1">
      <alignment horizontal="center" wrapText="1"/>
    </xf>
    <xf numFmtId="43" fontId="23" fillId="0" borderId="9" xfId="0" applyNumberFormat="1" applyFont="1" applyFill="1" applyBorder="1" applyAlignment="1">
      <alignment wrapText="1"/>
    </xf>
    <xf numFmtId="0" fontId="6" fillId="29" borderId="5" xfId="0" applyFont="1" applyFill="1" applyBorder="1" applyAlignment="1">
      <alignment wrapText="1"/>
    </xf>
    <xf numFmtId="0" fontId="0" fillId="4" borderId="0" xfId="0" applyFill="1" applyAlignment="1" applyProtection="1">
      <alignment horizontal="center" wrapText="1"/>
      <protection locked="0"/>
    </xf>
    <xf numFmtId="0" fontId="9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60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20" xfId="0" applyBorder="1" applyAlignment="1">
      <alignment horizontal="center"/>
    </xf>
    <xf numFmtId="0" fontId="0" fillId="3" borderId="0" xfId="0" applyFill="1" applyAlignment="1">
      <alignment horizontal="center"/>
    </xf>
    <xf numFmtId="43" fontId="6" fillId="0" borderId="9" xfId="0" applyNumberFormat="1" applyFont="1" applyFill="1" applyBorder="1" applyAlignment="1">
      <alignment wrapText="1"/>
    </xf>
    <xf numFmtId="0" fontId="0" fillId="4" borderId="0" xfId="0" applyFill="1" applyAlignment="1" applyProtection="1">
      <alignment horizontal="center" wrapText="1"/>
      <protection locked="0"/>
    </xf>
    <xf numFmtId="0" fontId="9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center" vertical="top" wrapText="1"/>
    </xf>
    <xf numFmtId="0" fontId="0" fillId="4" borderId="10" xfId="0" applyFill="1" applyBorder="1" applyAlignment="1" applyProtection="1">
      <alignment wrapText="1"/>
      <protection locked="0"/>
    </xf>
    <xf numFmtId="0" fontId="9" fillId="4" borderId="0" xfId="0" applyFont="1" applyFill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" fillId="4" borderId="0" xfId="0" applyFont="1" applyFill="1" applyAlignment="1">
      <alignment horizontal="left" vertical="top" wrapText="1"/>
    </xf>
    <xf numFmtId="0" fontId="32" fillId="4" borderId="26" xfId="0" applyFont="1" applyFill="1" applyBorder="1" applyAlignment="1">
      <alignment horizontal="right" vertical="center" wrapText="1"/>
    </xf>
    <xf numFmtId="4" fontId="0" fillId="9" borderId="17" xfId="0" applyNumberFormat="1" applyFill="1" applyBorder="1" applyAlignment="1">
      <alignment horizontal="center"/>
    </xf>
    <xf numFmtId="4" fontId="0" fillId="9" borderId="27" xfId="0" applyNumberFormat="1" applyFill="1" applyBorder="1" applyAlignment="1">
      <alignment horizontal="center"/>
    </xf>
    <xf numFmtId="0" fontId="49" fillId="4" borderId="0" xfId="0" applyFont="1" applyFill="1" applyAlignment="1" applyProtection="1">
      <alignment horizontal="center" wrapText="1"/>
      <protection locked="0"/>
    </xf>
    <xf numFmtId="0" fontId="48" fillId="4" borderId="0" xfId="0" applyFont="1" applyFill="1" applyAlignment="1">
      <alignment horizontal="center" vertical="top" wrapText="1"/>
    </xf>
    <xf numFmtId="0" fontId="57" fillId="4" borderId="0" xfId="0" applyFont="1" applyFill="1" applyAlignment="1" applyProtection="1">
      <alignment horizontal="center" wrapText="1"/>
      <protection locked="0"/>
    </xf>
    <xf numFmtId="0" fontId="58" fillId="4" borderId="0" xfId="0" applyFont="1" applyFill="1" applyAlignment="1">
      <alignment horizontal="center" vertical="top" wrapText="1"/>
    </xf>
    <xf numFmtId="0" fontId="60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20" xfId="0" applyBorder="1" applyAlignment="1">
      <alignment horizontal="center"/>
    </xf>
    <xf numFmtId="0" fontId="0" fillId="30" borderId="22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29" fillId="25" borderId="17" xfId="0" applyFont="1" applyFill="1" applyBorder="1" applyAlignment="1">
      <alignment horizontal="center"/>
    </xf>
    <xf numFmtId="0" fontId="29" fillId="25" borderId="31" xfId="0" applyFont="1" applyFill="1" applyBorder="1" applyAlignment="1">
      <alignment horizontal="center"/>
    </xf>
    <xf numFmtId="0" fontId="2" fillId="20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0" fillId="30" borderId="24" xfId="0" applyFill="1" applyBorder="1" applyAlignment="1">
      <alignment horizontal="center"/>
    </xf>
    <xf numFmtId="0" fontId="0" fillId="30" borderId="36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7" fontId="2" fillId="5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5">
    <cellStyle name="Hipervínculo" xfId="2" builtinId="8"/>
    <cellStyle name="Millares" xfId="1" builtinId="3"/>
    <cellStyle name="Moneda" xfId="3" builtinId="4"/>
    <cellStyle name="Normal" xfId="0" builtinId="0"/>
    <cellStyle name="Normal 5" xfId="4" xr:uid="{00000000-0005-0000-0000-000004000000}"/>
  </cellStyles>
  <dxfs count="1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B9BDC0"/>
        </left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ebding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B9BDC0"/>
        </left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  <color rgb="FF66FFFF"/>
      <color rgb="FFFFCCFF"/>
      <color rgb="FFFFCCCC"/>
      <color rgb="FFFFCC99"/>
      <color rgb="FF00FF00"/>
      <color rgb="FFFFCC66"/>
      <color rgb="FFFF99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109</xdr:row>
      <xdr:rowOff>0</xdr:rowOff>
    </xdr:from>
    <xdr:to>
      <xdr:col>9</xdr:col>
      <xdr:colOff>268707</xdr:colOff>
      <xdr:row>120</xdr:row>
      <xdr:rowOff>124366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B3947A-3B1B-4109-A690-B34A67E89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26984325"/>
          <a:ext cx="9603207" cy="2324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262</xdr:row>
      <xdr:rowOff>123824</xdr:rowOff>
    </xdr:from>
    <xdr:to>
      <xdr:col>5</xdr:col>
      <xdr:colOff>1123181</xdr:colOff>
      <xdr:row>282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90968A-1E73-F8A3-DEA5-2865859E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9103874"/>
          <a:ext cx="9390881" cy="3724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26</xdr:row>
      <xdr:rowOff>152400</xdr:rowOff>
    </xdr:from>
    <xdr:to>
      <xdr:col>7</xdr:col>
      <xdr:colOff>5775</xdr:colOff>
      <xdr:row>41</xdr:row>
      <xdr:rowOff>19580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05D0F2-E388-08BF-B552-9D0CE264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486650"/>
          <a:ext cx="10045125" cy="2724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167</xdr:row>
      <xdr:rowOff>57150</xdr:rowOff>
    </xdr:from>
    <xdr:to>
      <xdr:col>5</xdr:col>
      <xdr:colOff>533400</xdr:colOff>
      <xdr:row>177</xdr:row>
      <xdr:rowOff>124100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731768-9BCB-41ED-B3A1-F24DBC6491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725"/>
        <a:stretch/>
      </xdr:blipFill>
      <xdr:spPr>
        <a:xfrm>
          <a:off x="2019300" y="54121050"/>
          <a:ext cx="5181600" cy="197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186</xdr:row>
      <xdr:rowOff>76200</xdr:rowOff>
    </xdr:from>
    <xdr:to>
      <xdr:col>5</xdr:col>
      <xdr:colOff>583193</xdr:colOff>
      <xdr:row>194</xdr:row>
      <xdr:rowOff>119008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14CAFE-BA0F-39C2-9107-1CA29B70C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50520600"/>
          <a:ext cx="7431668" cy="1566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1866900</xdr:colOff>
      <xdr:row>159</xdr:row>
      <xdr:rowOff>171450</xdr:rowOff>
    </xdr:from>
    <xdr:to>
      <xdr:col>4</xdr:col>
      <xdr:colOff>742950</xdr:colOff>
      <xdr:row>169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A4F3B4-F383-4052-A66E-B371EE478428}"/>
            </a:ext>
            <a:ext uri="{147F2762-F138-4A5C-976F-8EAC2B608ADB}">
              <a16:predDERef xmlns:a16="http://schemas.microsoft.com/office/drawing/2014/main" pred="{CA501377-9219-E9F0-BF14-9409FFC3C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46739175"/>
          <a:ext cx="4572000" cy="1857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3752850</xdr:colOff>
      <xdr:row>173</xdr:row>
      <xdr:rowOff>114300</xdr:rowOff>
    </xdr:from>
    <xdr:to>
      <xdr:col>9</xdr:col>
      <xdr:colOff>47625</xdr:colOff>
      <xdr:row>183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08425-B201-386F-0080-D2231A65E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4050" y="63522225"/>
          <a:ext cx="5905500" cy="1971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-352425</xdr:colOff>
      <xdr:row>0</xdr:row>
      <xdr:rowOff>161925</xdr:rowOff>
    </xdr:from>
    <xdr:to>
      <xdr:col>0</xdr:col>
      <xdr:colOff>-352425</xdr:colOff>
      <xdr:row>0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0E169B-1336-C801-08ED-393BBBE6622E}"/>
            </a:ext>
            <a:ext uri="{147F2762-F138-4A5C-976F-8EAC2B608ADB}">
              <a16:predDERef xmlns:a16="http://schemas.microsoft.com/office/drawing/2014/main" pred="{439E1350-6FE8-7B8B-1431-773E856F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52425" y="161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2495550</xdr:colOff>
      <xdr:row>226</xdr:row>
      <xdr:rowOff>66675</xdr:rowOff>
    </xdr:from>
    <xdr:to>
      <xdr:col>6</xdr:col>
      <xdr:colOff>390525</xdr:colOff>
      <xdr:row>237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75EEA5-6785-BDB0-7F50-1BD15EF82F5C}"/>
            </a:ext>
            <a:ext uri="{147F2762-F138-4A5C-976F-8EAC2B608ADB}">
              <a16:predDERef xmlns:a16="http://schemas.microsoft.com/office/drawing/2014/main" pred="{210E169B-1336-C801-08ED-393BBBE6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36833"/>
        <a:stretch>
          <a:fillRect/>
        </a:stretch>
      </xdr:blipFill>
      <xdr:spPr>
        <a:xfrm>
          <a:off x="4476750" y="81810225"/>
          <a:ext cx="5238750" cy="2190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-352425</xdr:colOff>
      <xdr:row>0</xdr:row>
      <xdr:rowOff>161925</xdr:rowOff>
    </xdr:from>
    <xdr:to>
      <xdr:col>0</xdr:col>
      <xdr:colOff>-352425</xdr:colOff>
      <xdr:row>0</xdr:row>
      <xdr:rowOff>161925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F8D0DD85-F404-401F-86C9-E057523E4514}"/>
            </a:ext>
            <a:ext uri="{147F2762-F138-4A5C-976F-8EAC2B608ADB}">
              <a16:predDERef xmlns:a16="http://schemas.microsoft.com/office/drawing/2014/main" pred="{439E1350-6FE8-7B8B-1431-773E856F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52425" y="161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2552700</xdr:colOff>
      <xdr:row>215</xdr:row>
      <xdr:rowOff>152400</xdr:rowOff>
    </xdr:from>
    <xdr:to>
      <xdr:col>5</xdr:col>
      <xdr:colOff>666750</xdr:colOff>
      <xdr:row>220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2D51CB-6307-3A94-FF82-1E61D6499429}"/>
            </a:ext>
            <a:ext uri="{147F2762-F138-4A5C-976F-8EAC2B608ADB}">
              <a16:predDERef xmlns:a16="http://schemas.microsoft.com/office/drawing/2014/main" pred="{F8D0DD85-F404-401F-86C9-E057523E4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79952850"/>
          <a:ext cx="4572000" cy="177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2752725</xdr:colOff>
      <xdr:row>201</xdr:row>
      <xdr:rowOff>19050</xdr:rowOff>
    </xdr:from>
    <xdr:to>
      <xdr:col>8</xdr:col>
      <xdr:colOff>142875</xdr:colOff>
      <xdr:row>210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F7B385-2391-90A8-3521-D7385E3F3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5" y="65722500"/>
          <a:ext cx="4572000" cy="18764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2333625</xdr:colOff>
      <xdr:row>216</xdr:row>
      <xdr:rowOff>114300</xdr:rowOff>
    </xdr:from>
    <xdr:to>
      <xdr:col>7</xdr:col>
      <xdr:colOff>209550</xdr:colOff>
      <xdr:row>226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EF8DF-A1C8-D166-37BA-86AFFF8EB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2809875"/>
          <a:ext cx="4572000" cy="18764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3248025</xdr:colOff>
      <xdr:row>238</xdr:row>
      <xdr:rowOff>76200</xdr:rowOff>
    </xdr:from>
    <xdr:to>
      <xdr:col>8</xdr:col>
      <xdr:colOff>514350</xdr:colOff>
      <xdr:row>247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FCD3A-B705-379F-400B-6D6338A724B1}"/>
            </a:ext>
            <a:ext uri="{147F2762-F138-4A5C-976F-8EAC2B608ADB}">
              <a16:predDERef xmlns:a16="http://schemas.microsoft.com/office/drawing/2014/main" pred="{5F28527C-4393-E4E0-AC52-CEC103B95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80457675"/>
          <a:ext cx="4572000" cy="18192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66675</xdr:rowOff>
    </xdr:from>
    <xdr:to>
      <xdr:col>2</xdr:col>
      <xdr:colOff>142875</xdr:colOff>
      <xdr:row>5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CA3B31-29E8-E680-CBD6-957ECDEC4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7500" b="12500"/>
        <a:stretch>
          <a:fillRect/>
        </a:stretch>
      </xdr:blipFill>
      <xdr:spPr>
        <a:xfrm>
          <a:off x="314325" y="66675"/>
          <a:ext cx="1400175" cy="7810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0</xdr:row>
      <xdr:rowOff>190500</xdr:rowOff>
    </xdr:from>
    <xdr:to>
      <xdr:col>8</xdr:col>
      <xdr:colOff>571500</xdr:colOff>
      <xdr:row>10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7E9168-2727-4126-A9EF-BAAAE43C2E93}"/>
            </a:ext>
            <a:ext uri="{147F2762-F138-4A5C-976F-8EAC2B608ADB}">
              <a16:predDERef xmlns:a16="http://schemas.microsoft.com/office/drawing/2014/main" pred="{094622E3-CC4F-42DD-8E14-C6C3A10BF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9075" y="190500"/>
          <a:ext cx="5362575" cy="1876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Dayra Canales" id="{869B3391-741A-4899-8FDA-CF2314E4FCFA}" userId="54c8dfafe1b7b70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CA395-E941-4A06-B75B-B63EED31583B}" name="Tabla25" displayName="Tabla25" ref="A8:G88" totalsRowShown="0" headerRowDxfId="167" headerRowBorderDxfId="165" tableBorderDxfId="166">
  <autoFilter ref="A8:G88" xr:uid="{720CA395-E941-4A06-B75B-B63EED31583B}"/>
  <tableColumns count="7">
    <tableColumn id="1" xr3:uid="{907AC8B3-D4E3-4E6B-8CBA-4C33A51A982F}" name="Fecha" dataDxfId="164"/>
    <tableColumn id="3" xr3:uid="{37BB1879-3765-45A4-A4A3-338F7294FA37}" name="Recibo" dataDxfId="163"/>
    <tableColumn id="5" xr3:uid="{3CFE6902-8D63-4F99-8FB7-A0B23CC80F08}" name="Descripción" dataDxfId="162"/>
    <tableColumn id="6" xr3:uid="{E0105092-5A91-467D-89D8-4B178D3782BE}" name="No.Casa" dataDxfId="161"/>
    <tableColumn id="7" xr3:uid="{BD170D26-5192-4FA5-B1B0-51EF90631953}" name="Pagos" dataDxfId="160"/>
    <tableColumn id="9" xr3:uid="{4F663384-F4DD-4B26-B56D-22ABA78D717D}" name="Saldo total" dataDxfId="159"/>
    <tableColumn id="2" xr3:uid="{26A342E4-3ACD-428A-B151-E35D959097F1}" name="Columna1" dataDxfId="15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256" displayName="Tabla256" ref="A8:F9" totalsRowShown="0" headerRowDxfId="157" headerRowBorderDxfId="155" tableBorderDxfId="156">
  <autoFilter ref="A8:F9" xr:uid="{00000000-0009-0000-0100-000004000000}"/>
  <tableColumns count="6">
    <tableColumn id="1" xr3:uid="{00000000-0010-0000-0100-000001000000}" name="Fecha" dataDxfId="154"/>
    <tableColumn id="3" xr3:uid="{00000000-0010-0000-0100-000003000000}" name="Recibo" dataDxfId="153"/>
    <tableColumn id="5" xr3:uid="{00000000-0010-0000-0100-000005000000}" name="Descripción" dataDxfId="152"/>
    <tableColumn id="6" xr3:uid="{00000000-0010-0000-0100-000006000000}" name="No.Casa" dataDxfId="151"/>
    <tableColumn id="7" xr3:uid="{00000000-0010-0000-0100-000007000000}" name="Pagos" dataDxfId="150" dataCellStyle="Millares"/>
    <tableColumn id="9" xr3:uid="{00000000-0010-0000-0100-000009000000}" name="Saldo total" dataDxfId="14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a2567" displayName="Tabla2567" ref="A8:F9" insertRow="1" totalsRowShown="0" headerRowDxfId="148" headerRowBorderDxfId="146" tableBorderDxfId="147">
  <autoFilter ref="A8:F9" xr:uid="{00000000-0009-0000-0100-000006000000}"/>
  <tableColumns count="6">
    <tableColumn id="1" xr3:uid="{00000000-0010-0000-0200-000001000000}" name="Fecha" dataDxfId="145"/>
    <tableColumn id="3" xr3:uid="{00000000-0010-0000-0200-000003000000}" name="Recibo" dataDxfId="144"/>
    <tableColumn id="5" xr3:uid="{00000000-0010-0000-0200-000005000000}" name="Descripción" dataDxfId="143"/>
    <tableColumn id="6" xr3:uid="{00000000-0010-0000-0200-000006000000}" name="No.Casa" dataDxfId="142"/>
    <tableColumn id="7" xr3:uid="{00000000-0010-0000-0200-000007000000}" name="Pagos" dataDxfId="141" dataCellStyle="Millares"/>
    <tableColumn id="9" xr3:uid="{00000000-0010-0000-0200-000009000000}" name="Saldo total" dataDxfId="14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EAB018-70F0-421F-90C4-C0B185CF1FE4}" name="Tabla256710" displayName="Tabla256710" ref="A8:G9" insertRow="1" totalsRowShown="0" headerRowDxfId="139" headerRowBorderDxfId="137" tableBorderDxfId="138">
  <autoFilter ref="A8:G9" xr:uid="{00000000-0009-0000-0100-000006000000}"/>
  <tableColumns count="7">
    <tableColumn id="1" xr3:uid="{7AC9DFB0-C2FB-4D5C-9A65-21DF19485A99}" name="Fecha" dataDxfId="136"/>
    <tableColumn id="3" xr3:uid="{8ABCE151-7C2F-4125-9BC6-DF978B68D075}" name="Recibo" dataDxfId="135"/>
    <tableColumn id="5" xr3:uid="{DC2C7467-305F-4676-8A32-E7E1033C38FE}" name="Descripción" dataDxfId="134"/>
    <tableColumn id="6" xr3:uid="{6EC97D80-9EB0-4E86-85F4-0E92FFF11157}" name="No.Casa" dataDxfId="133"/>
    <tableColumn id="7" xr3:uid="{0246E9B2-CA97-4750-836D-2564C7D9C471}" name="Cobros" dataDxfId="132" dataCellStyle="Millares"/>
    <tableColumn id="2" xr3:uid="{8D5CBA71-17F9-4420-BA41-85C62C88F06B}" name="Pagos" dataDxfId="131" dataCellStyle="Millares"/>
    <tableColumn id="9" xr3:uid="{AECAFFDF-7B96-4B72-8EE2-5B5AB91194D2}" name="Saldo total" dataDxfId="13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DBE1E3-0818-49A6-BCAB-2086BD08C702}" name="Tabla25671011" displayName="Tabla25671011" ref="A8:G9" insertRow="1" totalsRowShown="0" headerRowDxfId="129" headerRowBorderDxfId="127" tableBorderDxfId="128">
  <autoFilter ref="A8:G9" xr:uid="{00000000-0009-0000-0100-000006000000}"/>
  <tableColumns count="7">
    <tableColumn id="1" xr3:uid="{5C1D339A-5CDA-4629-BA23-B0EDD616FBAC}" name="Fecha" dataDxfId="126"/>
    <tableColumn id="3" xr3:uid="{A3740E6C-7325-4A2D-BAF7-9C42FC12E277}" name="Recibo" dataDxfId="125"/>
    <tableColumn id="5" xr3:uid="{C5406C24-2E18-49BC-A18E-F8E4A9E80552}" name="Descripción" dataDxfId="124"/>
    <tableColumn id="6" xr3:uid="{8A635849-DD1C-4428-90E0-750D69F04CEC}" name="No.Casa" dataDxfId="123"/>
    <tableColumn id="7" xr3:uid="{51BCE96D-C299-4187-B15D-0B69F058F272}" name="Cobros" dataDxfId="122" dataCellStyle="Millares"/>
    <tableColumn id="2" xr3:uid="{71D31076-1929-4247-B77B-EE30CDE9727A}" name="Pagos" dataDxfId="121" dataCellStyle="Millares"/>
    <tableColumn id="9" xr3:uid="{F805648B-79B7-489E-B5BC-70F728B008C7}" name="Saldo total" dataDxfId="12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91246B-B645-4E6D-9841-8A6AAB306C27}" name="Tabla2567101112" displayName="Tabla2567101112" ref="A8:G9" insertRow="1" totalsRowShown="0" headerRowDxfId="119" headerRowBorderDxfId="117" tableBorderDxfId="118">
  <autoFilter ref="A8:G9" xr:uid="{00000000-0009-0000-0100-000006000000}"/>
  <tableColumns count="7">
    <tableColumn id="1" xr3:uid="{707A94F4-4529-4C4B-8F6F-EC43E5E1AF5D}" name="Fecha" dataDxfId="116"/>
    <tableColumn id="3" xr3:uid="{E19C26B1-7A93-4600-AE7D-512FBB9BF2DC}" name="Recibo" dataDxfId="115"/>
    <tableColumn id="5" xr3:uid="{82767098-83C1-4312-85D9-B105087871A7}" name="Descripción" dataDxfId="114"/>
    <tableColumn id="6" xr3:uid="{83E4E120-DFB8-4011-9608-9F7D7D71F611}" name="No.Casa" dataDxfId="113"/>
    <tableColumn id="7" xr3:uid="{D408300F-5869-4EB0-9C0B-3E32BC2C9FEC}" name="Cobros" dataDxfId="112" dataCellStyle="Millares"/>
    <tableColumn id="2" xr3:uid="{6B2C282F-3B4F-4659-B9F4-658B9E49C031}" name="Pagos" dataDxfId="111" dataCellStyle="Millares"/>
    <tableColumn id="9" xr3:uid="{61CFF1E9-8D76-4912-803F-67B00F611414}" name="Saldo total" dataDxfId="110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196416-24B6-4482-B8EB-1C2CEFE7B607}" name="Tabla256710111213" displayName="Tabla256710111213" ref="A8:G9" insertRow="1" totalsRowShown="0" headerRowDxfId="109" headerRowBorderDxfId="107" tableBorderDxfId="108">
  <autoFilter ref="A8:G9" xr:uid="{00000000-0009-0000-0100-000006000000}">
    <filterColumn colId="3">
      <customFilters>
        <customFilter val="rifa*"/>
      </customFilters>
    </filterColumn>
  </autoFilter>
  <tableColumns count="7">
    <tableColumn id="1" xr3:uid="{A82868C9-BD1C-4A52-98AF-843ADE5652FD}" name="Fecha" dataDxfId="106"/>
    <tableColumn id="3" xr3:uid="{FA1F7873-AE01-4394-810E-85D2E3820139}" name="Recibo" dataDxfId="105"/>
    <tableColumn id="5" xr3:uid="{BD3F01EB-EC31-44EB-874B-4A936AC66C51}" name="Descripción" dataDxfId="104"/>
    <tableColumn id="6" xr3:uid="{FA448199-DDD2-44A1-82FF-E5652A8D2179}" name="No.Casa" dataDxfId="103"/>
    <tableColumn id="7" xr3:uid="{335748A2-1CF0-4CFD-B581-C6ACD18867E9}" name="Cobros" dataDxfId="102" dataCellStyle="Millares"/>
    <tableColumn id="2" xr3:uid="{D00D4352-1158-44FB-A236-D88F69A73EA9}" name="Pagos" dataDxfId="101" dataCellStyle="Millares"/>
    <tableColumn id="9" xr3:uid="{6BB09E30-D98D-433F-8945-0815201FB133}" name="Saldo total" dataDxfId="100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CF5B24-32B2-4304-80A6-4998F86384D6}" name="Tabla25671011121314" displayName="Tabla25671011121314" ref="A8:G9" insertRow="1" totalsRowShown="0" headerRowDxfId="99" headerRowBorderDxfId="97" tableBorderDxfId="98">
  <autoFilter ref="A8:G9" xr:uid="{00000000-0009-0000-0100-000006000000}"/>
  <tableColumns count="7">
    <tableColumn id="1" xr3:uid="{7384C380-8628-4224-8BEA-FA353FB0BEB9}" name="Fecha" dataDxfId="96"/>
    <tableColumn id="3" xr3:uid="{27E6BA9A-CB40-43AD-8DE1-850DC5A77713}" name="Recibo" dataDxfId="95"/>
    <tableColumn id="5" xr3:uid="{2ADEFCB1-3F07-4C75-89F2-EAD399BBC884}" name="Descripción" dataDxfId="94"/>
    <tableColumn id="6" xr3:uid="{C45A4A30-9EFE-467E-B5F8-3A695FF7DA8C}" name="No.Casa" dataDxfId="93"/>
    <tableColumn id="7" xr3:uid="{29DEDADB-505C-40D2-BDB0-B6FF88871E12}" name="Cobros" dataDxfId="92" dataCellStyle="Millares"/>
    <tableColumn id="2" xr3:uid="{6B604858-A159-4343-B44E-BFB55E790E2A}" name="Pagos" dataDxfId="91" dataCellStyle="Millares"/>
    <tableColumn id="9" xr3:uid="{C1FF3C84-9AA6-41C2-B183-CCCA59C4EF51}" name="Saldo total" dataDxfId="90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88F9EB-1055-4312-8CC4-BDDB942019BF}" name="Tabla38" displayName="Tabla38" ref="B4:Q392" totalsRowShown="0" headerRowDxfId="89" headerRowBorderDxfId="87" tableBorderDxfId="88">
  <autoFilter ref="B4:Q392" xr:uid="{5D88F9EB-1055-4312-8CC4-BDDB942019BF}"/>
  <tableColumns count="16">
    <tableColumn id="1" xr3:uid="{F1F6A0AC-1AFE-4520-B48F-470C9BEE76AC}" name="No. Casa" dataDxfId="86"/>
    <tableColumn id="2" xr3:uid="{FF2B0CF0-D65C-427F-99B4-0FAB88C2195F}" name="Nombre" dataDxfId="85"/>
    <tableColumn id="3" xr3:uid="{BD89EB14-4659-4DE8-95FC-65BF8329691F}" name="Enero" dataDxfId="84" dataCellStyle="Millares"/>
    <tableColumn id="4" xr3:uid="{A1BB73A6-CCCD-463A-A3E9-7E3F6D233F84}" name="Febrero" dataDxfId="83" dataCellStyle="Millares"/>
    <tableColumn id="5" xr3:uid="{D6508E32-1B20-4091-8F28-CC0D77FFCB19}" name="Marzo" dataDxfId="82" dataCellStyle="Millares"/>
    <tableColumn id="6" xr3:uid="{05842D6C-0F34-4FBC-AB60-113F001B35D4}" name="Abril" dataDxfId="81" dataCellStyle="Millares"/>
    <tableColumn id="7" xr3:uid="{CA721FDE-624D-4578-AD41-3EDB55FCBCBE}" name="Mayo" dataDxfId="80" dataCellStyle="Millares"/>
    <tableColumn id="8" xr3:uid="{E0FD877C-7F74-4878-B2F0-153016C2FAEC}" name="Junio" dataDxfId="79" dataCellStyle="Millares"/>
    <tableColumn id="9" xr3:uid="{5582CF57-9875-4E0B-9B4A-152E546C7C9A}" name="Julio" dataDxfId="78" dataCellStyle="Millares"/>
    <tableColumn id="10" xr3:uid="{DF028130-DFAC-412D-B8CE-D1BEC95866BB}" name="Agosto" dataDxfId="77" dataCellStyle="Millares"/>
    <tableColumn id="11" xr3:uid="{D083F36D-46F1-46E3-9176-5C5F9B709B64}" name="Septiembre" dataDxfId="76" dataCellStyle="Millares"/>
    <tableColumn id="12" xr3:uid="{A6A57513-E0B0-4D79-B5EA-58D86D152D59}" name="Octubre" dataDxfId="75" dataCellStyle="Millares"/>
    <tableColumn id="13" xr3:uid="{163EB936-FF6C-433D-B574-ED16048C1489}" name="Noviembre" dataDxfId="74" dataCellStyle="Millares"/>
    <tableColumn id="14" xr3:uid="{86BE13B0-3CC3-4B27-9BA3-371508A6296B}" name="Diciembre" dataDxfId="73" dataCellStyle="Millares"/>
    <tableColumn id="16" xr3:uid="{7EFABF83-8019-469D-B9A2-DA24D178A1C2}" name="ene-26" dataDxfId="72">
      <calculatedColumnFormula>15+15</calculatedColumnFormula>
    </tableColumn>
    <tableColumn id="15" xr3:uid="{A9218387-E5FB-43BC-8414-5875A1CC0C61}" name="Total" dataDxfId="71" dataCellStyle="Millares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132145-7B08-4A11-9547-11182C0A93C4}" name="Tabla59" displayName="Tabla59" ref="A4:A363" totalsRowShown="0" headerRowDxfId="70" dataDxfId="69" headerRowBorderDxfId="67" tableBorderDxfId="68">
  <autoFilter ref="A4:A363" xr:uid="{D3132145-7B08-4A11-9547-11182C0A93C4}"/>
  <tableColumns count="1">
    <tableColumn id="1" xr3:uid="{0BBDB239-0163-4096-B29E-1CBB2ABA5700}" name="Calle" dataDxfId="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88DC66-AD4C-42E7-8D73-E9AE0D915792}" name="Tabla3817" displayName="Tabla3817" ref="B4:AB395" totalsRowShown="0" headerRowDxfId="65" headerRowBorderDxfId="63" tableBorderDxfId="64">
  <autoFilter ref="B4:AB395" xr:uid="{5D88F9EB-1055-4312-8CC4-BDDB942019BF}"/>
  <tableColumns count="27">
    <tableColumn id="1" xr3:uid="{074AF5CA-0BCA-4171-BA9E-0E5076A9EFD0}" name="No. Casa" dataDxfId="62"/>
    <tableColumn id="2" xr3:uid="{1E79DDDB-E1DA-4A68-96BA-DD8057E0C3E6}" name="Nombre" dataDxfId="61"/>
    <tableColumn id="3" xr3:uid="{89611ACF-FBF0-46B2-B260-4C02D984AAB5}" name="Enero" dataDxfId="60" dataCellStyle="Millares"/>
    <tableColumn id="4" xr3:uid="{E281F06A-403F-449E-B9D7-A3CAA7A3CEE8}" name="Febrero" dataDxfId="59" dataCellStyle="Millares"/>
    <tableColumn id="5" xr3:uid="{ECCD1539-0B5B-4F63-9847-9E72A690F5AD}" name="Marzo" dataDxfId="58" dataCellStyle="Millares"/>
    <tableColumn id="6" xr3:uid="{D423CCAC-4DDA-4B9C-B496-3B0DF21E9E91}" name="Abril" dataDxfId="57" dataCellStyle="Millares"/>
    <tableColumn id="7" xr3:uid="{AE153FC4-6C28-4A5C-8B65-6CD492815EED}" name="Mayo" dataDxfId="56" dataCellStyle="Millares"/>
    <tableColumn id="8" xr3:uid="{765204DC-1CBE-4468-A6B7-26CCD79A26DA}" name="Junio" dataDxfId="55" dataCellStyle="Millares"/>
    <tableColumn id="9" xr3:uid="{FF762D72-D1AE-4941-99DB-6AD6559EB7D8}" name="Julio" dataDxfId="54" dataCellStyle="Millares"/>
    <tableColumn id="10" xr3:uid="{2CEC3E87-197E-4AD5-9AD4-3889893938FD}" name="Agosto" dataDxfId="53" dataCellStyle="Millares"/>
    <tableColumn id="11" xr3:uid="{0B5164A4-2747-4FFF-9883-B9577B02877D}" name="Septiembre" dataDxfId="52" dataCellStyle="Millares"/>
    <tableColumn id="12" xr3:uid="{6DAEB3F4-8215-4CA1-A29F-F4B6420043CD}" name="Octubre" dataDxfId="51" dataCellStyle="Millares"/>
    <tableColumn id="13" xr3:uid="{7A0DB177-6C7D-41B2-9A82-F536FF8A9395}" name="Noviembre" dataDxfId="50" dataCellStyle="Millares"/>
    <tableColumn id="14" xr3:uid="{C359838A-9E1E-43E5-980B-3C93B1127239}" name="Diciembre" dataDxfId="49" dataCellStyle="Millares"/>
    <tableColumn id="16" xr3:uid="{C163BACA-A008-4DA8-9606-87A22F1CB606}" name="ene-26" dataDxfId="48">
      <calculatedColumnFormula>15+15</calculatedColumnFormula>
    </tableColumn>
    <tableColumn id="17" xr3:uid="{39766855-F197-45DE-BDFD-E9114C7A9B1F}" name="feb-26" dataDxfId="47"/>
    <tableColumn id="18" xr3:uid="{38588674-E3B6-44AB-988E-A948D85BE07D}" name="mar-26" dataDxfId="46"/>
    <tableColumn id="19" xr3:uid="{04EEB6D8-B71E-4A3C-8230-E53CED5F4853}" name="abr-26" dataDxfId="45"/>
    <tableColumn id="20" xr3:uid="{A89F86D8-7A40-4CEF-B872-2AB1D64E4407}" name="may-26" dataDxfId="44"/>
    <tableColumn id="21" xr3:uid="{80C90B8E-A0D9-45BD-9A72-E546B44CF859}" name="jun-26" dataDxfId="43"/>
    <tableColumn id="22" xr3:uid="{037A5458-0A7B-4D2F-A6A9-29ABA9170AFB}" name="jul-26" dataDxfId="42"/>
    <tableColumn id="23" xr3:uid="{5DD5ABDC-B633-4FDA-8B42-1BDC460F77D0}" name="ago-26" dataDxfId="41"/>
    <tableColumn id="24" xr3:uid="{47B67112-9C64-412F-9499-989FCABD9A5B}" name="sep-26" dataDxfId="40"/>
    <tableColumn id="25" xr3:uid="{E3E8214D-1080-4ABA-9833-63CC7777189B}" name="oct-26" dataDxfId="39"/>
    <tableColumn id="26" xr3:uid="{30BC4DB3-454B-48F8-84A8-FB05A942B8A5}" name="nov-26" dataDxfId="38"/>
    <tableColumn id="27" xr3:uid="{74BD704E-B0AB-4206-BA2E-BA8052D62823}" name="dic-26" dataDxfId="37"/>
    <tableColumn id="15" xr3:uid="{D6890640-54A0-4D31-848F-7275304E8747}" name="Total" dataDxfId="36" dataCellStyle="Millares"/>
  </tableColumns>
  <tableStyleInfo name="TableStyleLight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E9F7FAC-3D84-4D7C-981C-9338BA2790EC}" name="Tabla5918" displayName="Tabla5918" ref="A4:A363" totalsRowShown="0" headerRowDxfId="35" dataDxfId="34" headerRowBorderDxfId="32" tableBorderDxfId="33">
  <autoFilter ref="A4:A363" xr:uid="{D3132145-7B08-4A11-9547-11182C0A93C4}"/>
  <tableColumns count="1">
    <tableColumn id="1" xr3:uid="{CB892DB0-0634-4332-ADCC-00C25592BBC9}" name="Calle" dataDxfId="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a1" displayName="Tabla1" ref="A2:F28" totalsRowShown="0" headerRowDxfId="30" dataDxfId="29">
  <autoFilter ref="A2:F28" xr:uid="{00000000-0009-0000-0100-000001000000}"/>
  <tableColumns count="6">
    <tableColumn id="1" xr3:uid="{00000000-0010-0000-0500-000001000000}" name="CASA" dataDxfId="28"/>
    <tableColumn id="2" xr3:uid="{00000000-0010-0000-0500-000002000000}" name="NOMBRE" dataDxfId="27"/>
    <tableColumn id="5" xr3:uid="{00000000-0010-0000-0500-000005000000}" name="CONTACTO" dataDxfId="26"/>
    <tableColumn id="6" xr3:uid="{00000000-0010-0000-0500-000006000000}" name="TELEFONO RESIDENCIAL" dataDxfId="25"/>
    <tableColumn id="3" xr3:uid="{00000000-0010-0000-0500-000003000000}" name="TELEFONO" dataDxfId="24"/>
    <tableColumn id="4" xr3:uid="{00000000-0010-0000-0500-000004000000}" name="CORREO" dataDxfId="23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B4:P374" totalsRowShown="0" headerRowDxfId="22" headerRowBorderDxfId="20" tableBorderDxfId="21">
  <autoFilter ref="B4:P374" xr:uid="{00000000-0009-0000-0100-000003000000}"/>
  <sortState xmlns:xlrd2="http://schemas.microsoft.com/office/spreadsheetml/2017/richdata2" ref="B5:P374">
    <sortCondition ref="B4:B374"/>
  </sortState>
  <tableColumns count="15">
    <tableColumn id="1" xr3:uid="{00000000-0010-0000-0300-000001000000}" name="No. Casa" dataDxfId="19"/>
    <tableColumn id="2" xr3:uid="{00000000-0010-0000-0300-000002000000}" name="Nombre" dataDxfId="18"/>
    <tableColumn id="3" xr3:uid="{00000000-0010-0000-0300-000003000000}" name="Enero" dataDxfId="17" dataCellStyle="Millares"/>
    <tableColumn id="4" xr3:uid="{00000000-0010-0000-0300-000004000000}" name="Febrero" dataDxfId="16" dataCellStyle="Millares"/>
    <tableColumn id="5" xr3:uid="{00000000-0010-0000-0300-000005000000}" name="Marzo" dataDxfId="15" dataCellStyle="Millares"/>
    <tableColumn id="6" xr3:uid="{00000000-0010-0000-0300-000006000000}" name="Abril" dataDxfId="14" dataCellStyle="Millares"/>
    <tableColumn id="7" xr3:uid="{00000000-0010-0000-0300-000007000000}" name="Mayo" dataDxfId="13" dataCellStyle="Millares"/>
    <tableColumn id="8" xr3:uid="{00000000-0010-0000-0300-000008000000}" name="Junio" dataDxfId="12" dataCellStyle="Millares"/>
    <tableColumn id="9" xr3:uid="{00000000-0010-0000-0300-000009000000}" name="Julio" dataDxfId="11" dataCellStyle="Millares"/>
    <tableColumn id="10" xr3:uid="{00000000-0010-0000-0300-00000A000000}" name="Agosto" dataDxfId="10" dataCellStyle="Millares"/>
    <tableColumn id="11" xr3:uid="{00000000-0010-0000-0300-00000B000000}" name="Septiembre" dataDxfId="9" dataCellStyle="Millares"/>
    <tableColumn id="12" xr3:uid="{00000000-0010-0000-0300-00000C000000}" name="Octubre" dataDxfId="8" dataCellStyle="Millares"/>
    <tableColumn id="13" xr3:uid="{00000000-0010-0000-0300-00000D000000}" name="Noviembre" dataDxfId="7" dataCellStyle="Millares"/>
    <tableColumn id="14" xr3:uid="{00000000-0010-0000-0300-00000E000000}" name="Diciembre" dataDxfId="6" dataCellStyle="Millares"/>
    <tableColumn id="15" xr3:uid="{00000000-0010-0000-0300-00000F000000}" name="Total" dataDxfId="5" dataCellStyle="Millares"/>
  </tableColumns>
  <tableStyleInfo name="TableStyleLight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4:A363" totalsRowShown="0" headerRowDxfId="4" dataDxfId="3" headerRowBorderDxfId="1" tableBorderDxfId="2">
  <autoFilter ref="A4:A363" xr:uid="{00000000-0009-0000-0100-000005000000}"/>
  <tableColumns count="1">
    <tableColumn id="1" xr3:uid="{00000000-0010-0000-0400-000001000000}" name="Ca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5" dT="2025-09-09T20:44:58.97" personId="{869B3391-741A-4899-8FDA-CF2314E4FCFA}" id="{8F3415E6-A043-4556-9F7A-7E7D57BD75C5}">
    <text>NUMERACION DE SEPTIEMBRE</text>
  </threadedComment>
  <threadedComment ref="B176" dT="2025-09-09T20:45:09.70" personId="{869B3391-741A-4899-8FDA-CF2314E4FCFA}" id="{C2E24355-D76F-4729-B76B-EF5F4BDD59C5}">
    <text>NUMERACION DE SEPTIEMBRE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9-09T20:48:14.00" personId="{869B3391-741A-4899-8FDA-CF2314E4FCFA}" id="{FEA7090A-0197-4E18-AF85-94FEF7BB52BA}">
    <text>NUMERACION DE AGOSTO</text>
  </threadedComment>
  <threadedComment ref="B12" dT="2025-09-09T20:50:18.49" personId="{869B3391-741A-4899-8FDA-CF2314E4FCFA}" id="{D25E5991-FD14-4819-B85D-570E281F2838}">
    <text xml:space="preserve">NUMERACION DE AGOSTO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60" dT="2025-10-31T01:29:34.51" personId="{869B3391-741A-4899-8FDA-CF2314E4FCFA}" id="{8CAB863F-9C94-4726-958B-AEC88221D6BB}">
    <text>devolver a irasema</text>
  </threadedComment>
  <threadedComment ref="F182" dT="2025-10-31T02:30:06.83" personId="{869B3391-741A-4899-8FDA-CF2314E4FCFA}" id="{4B6A24E0-164E-418B-85E0-001DB9D74F64}">
    <text>miguel debe esto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8" dT="2025-11-18T15:44:37.83" personId="{869B3391-741A-4899-8FDA-CF2314E4FCFA}" id="{FF652D7D-C42D-4890-9498-48EFD803EB23}">
    <text>NUMERACION DE OCTUBRE</text>
  </threadedComment>
  <threadedComment ref="B9" dT="2025-11-18T15:44:56.08" personId="{869B3391-741A-4899-8FDA-CF2314E4FCFA}" id="{179AE3BF-A163-4893-85CA-77172D97E2E6}">
    <text>NUMERACION DE OCTUBRE</text>
  </threadedComment>
  <threadedComment ref="B10" dT="2025-11-18T15:45:04.64" personId="{869B3391-741A-4899-8FDA-CF2314E4FCFA}" id="{F08A19C7-7C04-4F70-847A-38770D34CD2E}">
    <text>NUMERACION DE OCTUBRE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8" dT="2025-11-18T15:44:37.83" personId="{869B3391-741A-4899-8FDA-CF2314E4FCFA}" id="{3BFDE508-72F9-4EAB-B311-E00A51637133}">
    <text xml:space="preserve">NUMERACION DE NOVIEMBRE
</text>
  </threadedComment>
  <threadedComment ref="B9" dT="2025-11-18T15:44:56.08" personId="{869B3391-741A-4899-8FDA-CF2314E4FCFA}" id="{9E09960F-469A-47E9-9CCC-3E2915163733}">
    <text>NUMERACION DE NOVIEMBRE</text>
  </threadedComment>
  <threadedComment ref="B10" dT="2025-11-18T15:45:04.64" personId="{869B3391-741A-4899-8FDA-CF2314E4FCFA}" id="{434CA6EB-422B-41CF-BBD9-99E07EECF559}">
    <text>NUMERACION DE NOVIEMBRE</text>
  </threadedComment>
  <threadedComment ref="B11" dT="2025-12-11T02:03:09.28" personId="{869B3391-741A-4899-8FDA-CF2314E4FCFA}" id="{2F81726B-830D-4D1C-8B86-CA6CBB9615BD}">
    <text>NUMERACION DE NOVIEMBRE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283" dT="2025-06-19T14:12:49.66" personId="{869B3391-741A-4899-8FDA-CF2314E4FCFA}" id="{9C8C412B-A9D6-4038-9083-6783F1669678}">
    <text>12-JUN-2025
REC-17425</text>
  </threadedComment>
  <threadedComment ref="H283" dT="2025-06-19T14:12:49.66" personId="{869B3391-741A-4899-8FDA-CF2314E4FCFA}" id="{C55EA33A-35F8-4195-9E27-0AC1F8120674}">
    <text>12-JUN-2025
REC-17425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283" dT="2025-06-19T14:12:49.66" personId="{869B3391-741A-4899-8FDA-CF2314E4FCFA}" id="{A0C159FA-D991-456B-8146-E8BA78C0EEA0}">
    <text>12-JUN-2025
REC-17425</text>
  </threadedComment>
  <threadedComment ref="H283" dT="2025-06-19T14:12:49.66" personId="{869B3391-741A-4899-8FDA-CF2314E4FCFA}" id="{B61C8872-664E-4FCE-A634-8914C00ADC3D}">
    <text>12-JUN-2025
REC-17425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Relationship Id="rId6" Type="http://schemas.microsoft.com/office/2017/10/relationships/threadedComment" Target="../threadedComments/threadedComment6.xml"/><Relationship Id="rId5" Type="http://schemas.openxmlformats.org/officeDocument/2006/relationships/comments" Target="../comments12.xml"/><Relationship Id="rId4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4.vml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15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4DCF-4E4E-4DA6-BF6A-42AA03C29600}">
  <dimension ref="A1:O106"/>
  <sheetViews>
    <sheetView topLeftCell="B10" workbookViewId="0">
      <selection activeCell="B10" sqref="B10"/>
    </sheetView>
  </sheetViews>
  <sheetFormatPr defaultColWidth="9.140625" defaultRowHeight="15.75"/>
  <cols>
    <col min="1" max="1" width="11.42578125" customWidth="1"/>
    <col min="2" max="2" width="18.28515625" customWidth="1"/>
    <col min="3" max="3" width="72.140625" customWidth="1"/>
    <col min="4" max="4" width="13.28515625" style="470" customWidth="1"/>
    <col min="5" max="5" width="11.42578125" customWidth="1"/>
    <col min="6" max="6" width="18.28515625" customWidth="1"/>
    <col min="7" max="7" width="6.5703125" style="476" customWidth="1"/>
    <col min="10" max="10" width="15" customWidth="1"/>
    <col min="12" max="12" width="17.140625" customWidth="1"/>
    <col min="13" max="13" width="47.140625" customWidth="1"/>
    <col min="15" max="15" width="9.140625" style="476"/>
  </cols>
  <sheetData>
    <row r="1" spans="1:15" ht="15.75" customHeight="1">
      <c r="A1" s="720" t="s">
        <v>0</v>
      </c>
      <c r="B1" s="720"/>
      <c r="C1" s="720"/>
      <c r="D1" s="720"/>
      <c r="E1" s="720"/>
      <c r="F1" s="720"/>
      <c r="G1" s="475"/>
    </row>
    <row r="2" spans="1:15">
      <c r="A2" s="14"/>
      <c r="B2" s="721"/>
      <c r="C2" s="721"/>
      <c r="D2" s="721"/>
      <c r="E2" s="721"/>
      <c r="F2" s="14"/>
      <c r="G2" s="475"/>
    </row>
    <row r="3" spans="1:15">
      <c r="A3" s="14"/>
      <c r="B3" s="14"/>
      <c r="C3" s="710" t="s">
        <v>1</v>
      </c>
      <c r="D3" s="710"/>
      <c r="E3" s="14"/>
      <c r="F3" s="14"/>
      <c r="G3" s="475"/>
    </row>
    <row r="4" spans="1:15" ht="15.75" customHeight="1">
      <c r="A4" s="722" t="s">
        <v>2</v>
      </c>
      <c r="B4" s="722"/>
      <c r="C4" s="722"/>
      <c r="D4" s="722"/>
      <c r="E4" s="722"/>
      <c r="F4" s="722"/>
      <c r="G4" s="475"/>
    </row>
    <row r="5" spans="1:15">
      <c r="A5" s="14"/>
      <c r="B5" s="14"/>
      <c r="C5" s="14"/>
      <c r="D5" s="710"/>
      <c r="E5" s="14"/>
      <c r="F5" s="14"/>
      <c r="G5" s="475"/>
    </row>
    <row r="6" spans="1:15">
      <c r="A6" s="723"/>
      <c r="B6" s="723"/>
      <c r="C6" s="723"/>
      <c r="D6" s="723"/>
      <c r="E6" s="723"/>
      <c r="F6" s="723"/>
      <c r="G6" s="475"/>
    </row>
    <row r="7" spans="1:15">
      <c r="A7" s="14"/>
      <c r="B7" s="14"/>
      <c r="C7" s="14"/>
      <c r="D7" s="710"/>
      <c r="E7" s="14"/>
      <c r="F7" s="14"/>
      <c r="G7" s="475"/>
    </row>
    <row r="8" spans="1:15" ht="15.75" customHeight="1">
      <c r="A8" s="26" t="s">
        <v>3</v>
      </c>
      <c r="B8" s="26" t="s">
        <v>4</v>
      </c>
      <c r="C8" s="26" t="s">
        <v>5</v>
      </c>
      <c r="D8" s="26" t="s">
        <v>6</v>
      </c>
      <c r="E8" s="26" t="s">
        <v>7</v>
      </c>
      <c r="F8" s="26" t="s">
        <v>8</v>
      </c>
      <c r="G8" s="477" t="s">
        <v>9</v>
      </c>
      <c r="J8" s="11" t="s">
        <v>3</v>
      </c>
      <c r="K8" s="11" t="s">
        <v>10</v>
      </c>
      <c r="L8" s="11" t="s">
        <v>4</v>
      </c>
      <c r="M8" s="11" t="s">
        <v>11</v>
      </c>
      <c r="N8" s="12" t="s">
        <v>12</v>
      </c>
    </row>
    <row r="9" spans="1:15" ht="27.75">
      <c r="A9" s="21">
        <v>45696.353865740821</v>
      </c>
      <c r="B9" s="16" t="s">
        <v>13</v>
      </c>
      <c r="C9" s="20" t="s">
        <v>14</v>
      </c>
      <c r="D9" s="18"/>
      <c r="E9" s="478">
        <v>52</v>
      </c>
      <c r="F9" s="19">
        <v>52</v>
      </c>
      <c r="G9" s="475" t="s">
        <v>15</v>
      </c>
      <c r="J9" s="8">
        <v>45694</v>
      </c>
      <c r="K9" s="10">
        <v>205</v>
      </c>
      <c r="L9" s="10">
        <v>16701</v>
      </c>
      <c r="M9" s="2" t="s">
        <v>16</v>
      </c>
      <c r="N9" s="4">
        <v>2</v>
      </c>
      <c r="O9" s="476" t="s">
        <v>15</v>
      </c>
    </row>
    <row r="10" spans="1:15" ht="27.75">
      <c r="A10" s="479">
        <v>45696.353865740821</v>
      </c>
      <c r="B10" s="17">
        <v>16727</v>
      </c>
      <c r="C10" s="15" t="s">
        <v>17</v>
      </c>
      <c r="D10" s="480">
        <v>271</v>
      </c>
      <c r="E10" s="22">
        <v>20</v>
      </c>
      <c r="F10" s="481">
        <f>+F9+Tabla25[[#This Row],[Pagos]]</f>
        <v>72</v>
      </c>
      <c r="G10" s="475" t="s">
        <v>15</v>
      </c>
      <c r="J10" s="8">
        <v>45695</v>
      </c>
      <c r="K10" s="10">
        <v>193</v>
      </c>
      <c r="L10" s="10">
        <v>16702</v>
      </c>
      <c r="M10" s="2" t="s">
        <v>18</v>
      </c>
      <c r="N10" s="4">
        <v>2</v>
      </c>
      <c r="O10" s="476" t="s">
        <v>15</v>
      </c>
    </row>
    <row r="11" spans="1:15" ht="27.75">
      <c r="A11" s="479">
        <v>45696.353865740821</v>
      </c>
      <c r="B11" s="17">
        <v>16728</v>
      </c>
      <c r="C11" s="15" t="s">
        <v>19</v>
      </c>
      <c r="D11" s="480">
        <v>14</v>
      </c>
      <c r="E11" s="22">
        <v>15</v>
      </c>
      <c r="F11" s="481">
        <f>+F10+Tabla25[[#This Row],[Pagos]]</f>
        <v>87</v>
      </c>
      <c r="G11" s="475" t="s">
        <v>15</v>
      </c>
      <c r="J11" s="8">
        <v>45695</v>
      </c>
      <c r="K11" s="10">
        <v>177</v>
      </c>
      <c r="L11" s="10">
        <v>16703</v>
      </c>
      <c r="M11" s="2" t="s">
        <v>20</v>
      </c>
      <c r="N11" s="4">
        <v>2</v>
      </c>
      <c r="O11" s="476" t="s">
        <v>15</v>
      </c>
    </row>
    <row r="12" spans="1:15" ht="27.75">
      <c r="A12" s="482">
        <v>45696.353865740821</v>
      </c>
      <c r="B12" s="245">
        <v>16729</v>
      </c>
      <c r="C12" s="175" t="s">
        <v>21</v>
      </c>
      <c r="D12" s="483">
        <v>20</v>
      </c>
      <c r="E12" s="484">
        <v>20</v>
      </c>
      <c r="F12" s="481">
        <f>+F11+Tabla25[[#This Row],[Pagos]]</f>
        <v>107</v>
      </c>
      <c r="G12" s="475" t="s">
        <v>15</v>
      </c>
      <c r="J12" s="8">
        <v>45695</v>
      </c>
      <c r="K12" s="10">
        <v>58</v>
      </c>
      <c r="L12" s="10">
        <v>16704</v>
      </c>
      <c r="M12" s="2" t="s">
        <v>22</v>
      </c>
      <c r="N12" s="4">
        <v>2</v>
      </c>
      <c r="O12" s="476" t="s">
        <v>15</v>
      </c>
    </row>
    <row r="13" spans="1:15">
      <c r="A13" s="479">
        <v>45696.353865740821</v>
      </c>
      <c r="B13" s="17">
        <v>16730</v>
      </c>
      <c r="C13" s="15" t="s">
        <v>23</v>
      </c>
      <c r="D13" s="480">
        <v>205</v>
      </c>
      <c r="E13" s="22">
        <v>20</v>
      </c>
      <c r="F13" s="481">
        <f>+F12+Tabla25[[#This Row],[Pagos]]</f>
        <v>127</v>
      </c>
      <c r="G13" s="475" t="s">
        <v>15</v>
      </c>
      <c r="J13" s="8">
        <v>45695</v>
      </c>
      <c r="K13" s="10">
        <v>179</v>
      </c>
      <c r="L13" s="10">
        <v>16705</v>
      </c>
      <c r="M13" s="2" t="s">
        <v>24</v>
      </c>
      <c r="N13" s="4">
        <v>2</v>
      </c>
      <c r="O13" s="476" t="s">
        <v>15</v>
      </c>
    </row>
    <row r="14" spans="1:15" ht="27.75">
      <c r="A14" s="479">
        <v>45696.353865740821</v>
      </c>
      <c r="B14" s="17">
        <v>16731</v>
      </c>
      <c r="C14" s="15" t="s">
        <v>25</v>
      </c>
      <c r="D14" s="480">
        <v>199</v>
      </c>
      <c r="E14" s="22">
        <v>15</v>
      </c>
      <c r="F14" s="481">
        <f>+F13+Tabla25[[#This Row],[Pagos]]</f>
        <v>142</v>
      </c>
      <c r="G14" s="475" t="s">
        <v>15</v>
      </c>
      <c r="J14" s="8">
        <v>45695</v>
      </c>
      <c r="K14" s="10">
        <v>166</v>
      </c>
      <c r="L14" s="10">
        <v>16706</v>
      </c>
      <c r="M14" s="2" t="s">
        <v>26</v>
      </c>
      <c r="N14" s="4">
        <v>2</v>
      </c>
      <c r="O14" s="476" t="s">
        <v>15</v>
      </c>
    </row>
    <row r="15" spans="1:15">
      <c r="A15" s="479">
        <v>45696.353865740821</v>
      </c>
      <c r="B15" s="17">
        <v>16732</v>
      </c>
      <c r="C15" s="15" t="s">
        <v>27</v>
      </c>
      <c r="D15" s="480">
        <v>143</v>
      </c>
      <c r="E15" s="22">
        <v>15</v>
      </c>
      <c r="F15" s="481">
        <f>+F14+Tabla25[[#This Row],[Pagos]]</f>
        <v>157</v>
      </c>
      <c r="G15" s="475" t="s">
        <v>15</v>
      </c>
      <c r="J15" s="8">
        <v>45695</v>
      </c>
      <c r="K15" s="10">
        <v>8</v>
      </c>
      <c r="L15" s="10">
        <v>16707</v>
      </c>
      <c r="M15" s="2" t="s">
        <v>28</v>
      </c>
      <c r="N15" s="4">
        <v>2</v>
      </c>
      <c r="O15" s="476" t="s">
        <v>15</v>
      </c>
    </row>
    <row r="16" spans="1:15">
      <c r="A16" s="479">
        <v>45696.353865740821</v>
      </c>
      <c r="B16" s="17">
        <v>16733</v>
      </c>
      <c r="C16" s="15" t="s">
        <v>29</v>
      </c>
      <c r="D16" s="480">
        <v>54</v>
      </c>
      <c r="E16" s="22">
        <v>15</v>
      </c>
      <c r="F16" s="481">
        <f>+F15+Tabla25[[#This Row],[Pagos]]</f>
        <v>172</v>
      </c>
      <c r="G16" s="475" t="s">
        <v>15</v>
      </c>
      <c r="J16" s="8">
        <v>45695</v>
      </c>
      <c r="K16" s="10">
        <v>54</v>
      </c>
      <c r="L16" s="10">
        <v>16708</v>
      </c>
      <c r="M16" s="2" t="s">
        <v>30</v>
      </c>
      <c r="N16" s="4">
        <v>2</v>
      </c>
      <c r="O16" s="476" t="s">
        <v>15</v>
      </c>
    </row>
    <row r="17" spans="1:15">
      <c r="A17" s="479">
        <v>45697.353865740821</v>
      </c>
      <c r="B17" s="17">
        <v>16734</v>
      </c>
      <c r="C17" s="15" t="s">
        <v>31</v>
      </c>
      <c r="D17" s="480">
        <v>71</v>
      </c>
      <c r="E17" s="22">
        <v>15</v>
      </c>
      <c r="F17" s="481">
        <f>+F16+Tabla25[[#This Row],[Pagos]]</f>
        <v>187</v>
      </c>
      <c r="G17" s="475" t="s">
        <v>15</v>
      </c>
      <c r="J17" s="8">
        <v>45695</v>
      </c>
      <c r="K17" s="10">
        <v>75</v>
      </c>
      <c r="L17" s="10">
        <v>16709</v>
      </c>
      <c r="M17" s="3" t="s">
        <v>32</v>
      </c>
      <c r="N17" s="4">
        <v>2</v>
      </c>
      <c r="O17" s="476" t="s">
        <v>15</v>
      </c>
    </row>
    <row r="18" spans="1:15">
      <c r="A18" s="479">
        <v>45697.353865740821</v>
      </c>
      <c r="B18" s="17">
        <v>16735</v>
      </c>
      <c r="C18" s="15" t="s">
        <v>33</v>
      </c>
      <c r="D18" s="480">
        <v>19</v>
      </c>
      <c r="E18" s="22">
        <v>15</v>
      </c>
      <c r="F18" s="481">
        <f>+F17+Tabla25[[#This Row],[Pagos]]</f>
        <v>202</v>
      </c>
      <c r="G18" s="475" t="s">
        <v>15</v>
      </c>
      <c r="J18" s="8">
        <v>45695</v>
      </c>
      <c r="K18" s="10">
        <v>6</v>
      </c>
      <c r="L18" s="10">
        <v>16710</v>
      </c>
      <c r="M18" s="2" t="s">
        <v>34</v>
      </c>
      <c r="N18" s="4">
        <v>2</v>
      </c>
      <c r="O18" s="476" t="s">
        <v>15</v>
      </c>
    </row>
    <row r="19" spans="1:15">
      <c r="A19" s="479">
        <v>45698.353865740821</v>
      </c>
      <c r="B19" s="17">
        <v>16736</v>
      </c>
      <c r="C19" s="15" t="s">
        <v>35</v>
      </c>
      <c r="D19" s="480">
        <v>167</v>
      </c>
      <c r="E19" s="22">
        <v>15</v>
      </c>
      <c r="F19" s="481">
        <f>+F18+Tabla25[[#This Row],[Pagos]]</f>
        <v>217</v>
      </c>
      <c r="G19" s="475" t="s">
        <v>15</v>
      </c>
      <c r="J19" s="8">
        <v>45695</v>
      </c>
      <c r="K19" s="10">
        <v>117</v>
      </c>
      <c r="L19" s="10">
        <v>16711</v>
      </c>
      <c r="M19" s="2" t="s">
        <v>36</v>
      </c>
      <c r="N19" s="4">
        <v>2</v>
      </c>
      <c r="O19" s="476" t="s">
        <v>15</v>
      </c>
    </row>
    <row r="20" spans="1:15">
      <c r="A20" s="479">
        <v>45698</v>
      </c>
      <c r="B20" s="17">
        <v>16737</v>
      </c>
      <c r="C20" s="15" t="s">
        <v>37</v>
      </c>
      <c r="D20" s="480">
        <v>21</v>
      </c>
      <c r="E20" s="22">
        <v>15</v>
      </c>
      <c r="F20" s="481">
        <f>+F19+Tabla25[[#This Row],[Pagos]]</f>
        <v>232</v>
      </c>
      <c r="G20" s="475" t="s">
        <v>15</v>
      </c>
      <c r="J20" s="8">
        <v>45695</v>
      </c>
      <c r="K20" s="10">
        <v>49</v>
      </c>
      <c r="L20" s="10">
        <v>16712</v>
      </c>
      <c r="M20" s="2" t="s">
        <v>38</v>
      </c>
      <c r="N20" s="4">
        <v>2</v>
      </c>
      <c r="O20" s="476" t="s">
        <v>15</v>
      </c>
    </row>
    <row r="21" spans="1:15">
      <c r="A21" s="479">
        <v>45698.353865740821</v>
      </c>
      <c r="B21" s="17">
        <v>16738</v>
      </c>
      <c r="C21" s="15" t="s">
        <v>39</v>
      </c>
      <c r="D21" s="480">
        <v>196</v>
      </c>
      <c r="E21" s="22">
        <v>30</v>
      </c>
      <c r="F21" s="481">
        <f>+F20+Tabla25[[#This Row],[Pagos]]</f>
        <v>262</v>
      </c>
      <c r="G21" s="475" t="s">
        <v>15</v>
      </c>
      <c r="J21" s="8">
        <v>45695</v>
      </c>
      <c r="K21" s="10">
        <v>119</v>
      </c>
      <c r="L21" s="10">
        <v>16713</v>
      </c>
      <c r="M21" s="2" t="s">
        <v>40</v>
      </c>
      <c r="N21" s="4">
        <v>2</v>
      </c>
      <c r="O21" s="476" t="s">
        <v>15</v>
      </c>
    </row>
    <row r="22" spans="1:15" ht="27.75">
      <c r="A22" s="479">
        <v>45698.353865740821</v>
      </c>
      <c r="B22" s="17">
        <v>16739</v>
      </c>
      <c r="C22" s="15" t="s">
        <v>41</v>
      </c>
      <c r="D22" s="480">
        <v>194</v>
      </c>
      <c r="E22" s="22">
        <v>30</v>
      </c>
      <c r="F22" s="481">
        <f>+F21+Tabla25[[#This Row],[Pagos]]</f>
        <v>292</v>
      </c>
      <c r="G22" s="475" t="s">
        <v>15</v>
      </c>
      <c r="J22" s="8">
        <v>45695</v>
      </c>
      <c r="K22" s="10">
        <v>14</v>
      </c>
      <c r="L22" s="10">
        <v>16714</v>
      </c>
      <c r="M22" s="2" t="s">
        <v>42</v>
      </c>
      <c r="N22" s="4">
        <v>2</v>
      </c>
      <c r="O22" s="476" t="s">
        <v>15</v>
      </c>
    </row>
    <row r="23" spans="1:15" ht="27.75">
      <c r="A23" s="485">
        <v>45698.353865740821</v>
      </c>
      <c r="B23" s="17">
        <v>16740</v>
      </c>
      <c r="C23" s="15" t="s">
        <v>43</v>
      </c>
      <c r="D23" s="486">
        <v>317</v>
      </c>
      <c r="E23" s="487">
        <v>30</v>
      </c>
      <c r="F23" s="481">
        <f>+F22+Tabla25[[#This Row],[Pagos]]</f>
        <v>322</v>
      </c>
      <c r="G23" s="475" t="s">
        <v>15</v>
      </c>
      <c r="J23" s="8">
        <v>45695</v>
      </c>
      <c r="K23" s="10">
        <v>35</v>
      </c>
      <c r="L23" s="10">
        <v>16715</v>
      </c>
      <c r="M23" s="2" t="s">
        <v>44</v>
      </c>
      <c r="N23" s="4">
        <v>2</v>
      </c>
      <c r="O23" s="476" t="s">
        <v>15</v>
      </c>
    </row>
    <row r="24" spans="1:15">
      <c r="A24" s="479">
        <v>45699.353865740821</v>
      </c>
      <c r="B24" s="17">
        <v>16741</v>
      </c>
      <c r="C24" s="15" t="s">
        <v>45</v>
      </c>
      <c r="D24" s="480">
        <v>148</v>
      </c>
      <c r="E24" s="22">
        <v>30</v>
      </c>
      <c r="F24" s="481">
        <f>+F23+Tabla25[[#This Row],[Pagos]]</f>
        <v>352</v>
      </c>
      <c r="G24" s="475" t="s">
        <v>15</v>
      </c>
      <c r="J24" s="8">
        <v>45695</v>
      </c>
      <c r="K24" s="10">
        <v>240</v>
      </c>
      <c r="L24" s="10">
        <v>16716</v>
      </c>
      <c r="M24" s="2" t="s">
        <v>46</v>
      </c>
      <c r="N24" s="4">
        <v>2</v>
      </c>
      <c r="O24" s="476" t="s">
        <v>15</v>
      </c>
    </row>
    <row r="25" spans="1:15" ht="27.75">
      <c r="A25" s="479">
        <v>45699.353865740821</v>
      </c>
      <c r="B25" s="17">
        <v>16742</v>
      </c>
      <c r="C25" s="15" t="s">
        <v>47</v>
      </c>
      <c r="D25" s="480">
        <v>150</v>
      </c>
      <c r="E25" s="22">
        <v>30</v>
      </c>
      <c r="F25" s="481">
        <f>+F24+Tabla25[[#This Row],[Pagos]]</f>
        <v>382</v>
      </c>
      <c r="G25" s="475" t="s">
        <v>15</v>
      </c>
      <c r="J25" s="8">
        <v>45695</v>
      </c>
      <c r="K25" s="10">
        <v>19</v>
      </c>
      <c r="L25" s="10">
        <v>16717</v>
      </c>
      <c r="M25" s="2" t="s">
        <v>48</v>
      </c>
      <c r="N25" s="4">
        <v>2</v>
      </c>
      <c r="O25" s="476" t="s">
        <v>15</v>
      </c>
    </row>
    <row r="26" spans="1:15">
      <c r="A26" s="479">
        <v>45700.353865740821</v>
      </c>
      <c r="B26" s="17">
        <v>16743</v>
      </c>
      <c r="C26" s="288" t="s">
        <v>49</v>
      </c>
      <c r="D26" s="293">
        <v>201</v>
      </c>
      <c r="E26" s="488">
        <v>30</v>
      </c>
      <c r="F26" s="481">
        <f>+F25+Tabla25[[#This Row],[Pagos]]</f>
        <v>412</v>
      </c>
      <c r="G26" s="475" t="s">
        <v>15</v>
      </c>
      <c r="J26" s="8">
        <v>45695</v>
      </c>
      <c r="K26" s="6">
        <v>185</v>
      </c>
      <c r="L26" s="10">
        <v>16718</v>
      </c>
      <c r="M26" s="2" t="s">
        <v>50</v>
      </c>
      <c r="N26" s="4">
        <v>2</v>
      </c>
      <c r="O26" s="476" t="s">
        <v>15</v>
      </c>
    </row>
    <row r="27" spans="1:15" ht="27.75">
      <c r="A27" s="479">
        <v>45700.353865740821</v>
      </c>
      <c r="B27" s="17">
        <v>16744</v>
      </c>
      <c r="C27" s="15" t="s">
        <v>51</v>
      </c>
      <c r="D27" s="480">
        <v>156</v>
      </c>
      <c r="E27" s="22">
        <v>30</v>
      </c>
      <c r="F27" s="481">
        <f>+F26+Tabla25[[#This Row],[Pagos]]</f>
        <v>442</v>
      </c>
      <c r="G27" s="475" t="s">
        <v>15</v>
      </c>
      <c r="J27" s="8">
        <v>45695</v>
      </c>
      <c r="K27" s="6">
        <v>278</v>
      </c>
      <c r="L27" s="10">
        <v>16719</v>
      </c>
      <c r="M27" s="2" t="s">
        <v>52</v>
      </c>
      <c r="N27" s="4">
        <v>2</v>
      </c>
      <c r="O27" s="476" t="s">
        <v>15</v>
      </c>
    </row>
    <row r="28" spans="1:15">
      <c r="A28" s="479">
        <v>45701.353865740821</v>
      </c>
      <c r="B28" s="17">
        <v>16745</v>
      </c>
      <c r="C28" s="15" t="s">
        <v>53</v>
      </c>
      <c r="D28" s="480">
        <v>59</v>
      </c>
      <c r="E28" s="22">
        <v>15</v>
      </c>
      <c r="F28" s="481">
        <f>+F27+Tabla25[[#This Row],[Pagos]]</f>
        <v>457</v>
      </c>
      <c r="G28" s="475" t="s">
        <v>15</v>
      </c>
      <c r="J28" s="8">
        <v>45695</v>
      </c>
      <c r="K28" s="6" t="s">
        <v>54</v>
      </c>
      <c r="L28" s="10">
        <v>16720</v>
      </c>
      <c r="M28" s="2" t="s">
        <v>55</v>
      </c>
      <c r="N28" s="4">
        <v>2</v>
      </c>
      <c r="O28" s="476" t="s">
        <v>15</v>
      </c>
    </row>
    <row r="29" spans="1:15">
      <c r="A29" s="479">
        <v>45701.353865740821</v>
      </c>
      <c r="B29" s="17">
        <v>16746</v>
      </c>
      <c r="C29" s="15" t="s">
        <v>56</v>
      </c>
      <c r="D29" s="480">
        <v>154</v>
      </c>
      <c r="E29" s="22">
        <v>30</v>
      </c>
      <c r="F29" s="481">
        <f>+F28+Tabla25[[#This Row],[Pagos]]</f>
        <v>487</v>
      </c>
      <c r="G29" s="475" t="s">
        <v>15</v>
      </c>
      <c r="J29" s="8">
        <v>45695</v>
      </c>
      <c r="K29" s="36">
        <v>130</v>
      </c>
      <c r="L29" s="10">
        <v>16721</v>
      </c>
      <c r="M29" s="2" t="s">
        <v>57</v>
      </c>
      <c r="N29" s="4">
        <v>2</v>
      </c>
      <c r="O29" s="476" t="s">
        <v>15</v>
      </c>
    </row>
    <row r="30" spans="1:15" ht="27.75">
      <c r="A30" s="479">
        <v>45702.353865740821</v>
      </c>
      <c r="B30" s="17">
        <v>16747</v>
      </c>
      <c r="C30" s="15" t="s">
        <v>58</v>
      </c>
      <c r="D30" s="480">
        <v>50</v>
      </c>
      <c r="E30" s="22">
        <v>15</v>
      </c>
      <c r="F30" s="481">
        <f>+F29+Tabla25[[#This Row],[Pagos]]</f>
        <v>502</v>
      </c>
      <c r="G30" s="475" t="s">
        <v>15</v>
      </c>
      <c r="J30" s="8">
        <v>45695</v>
      </c>
      <c r="K30" s="6">
        <v>254</v>
      </c>
      <c r="L30" s="10">
        <v>16722</v>
      </c>
      <c r="M30" s="2" t="s">
        <v>59</v>
      </c>
      <c r="N30" s="4">
        <v>2</v>
      </c>
      <c r="O30" s="476" t="s">
        <v>15</v>
      </c>
    </row>
    <row r="31" spans="1:15" ht="27.75">
      <c r="A31" s="479">
        <v>45702.353865740821</v>
      </c>
      <c r="B31" s="17">
        <v>16748</v>
      </c>
      <c r="C31" s="15" t="s">
        <v>60</v>
      </c>
      <c r="D31" s="480">
        <v>219</v>
      </c>
      <c r="E31" s="22">
        <v>30</v>
      </c>
      <c r="F31" s="481">
        <f>+F30+Tabla25[[#This Row],[Pagos]]</f>
        <v>532</v>
      </c>
      <c r="G31" s="475" t="s">
        <v>15</v>
      </c>
      <c r="J31" s="8">
        <v>45695</v>
      </c>
      <c r="K31" s="6">
        <v>199</v>
      </c>
      <c r="L31" s="10">
        <v>16723</v>
      </c>
      <c r="M31" s="2" t="s">
        <v>61</v>
      </c>
      <c r="N31" s="4">
        <v>2</v>
      </c>
      <c r="O31" s="476" t="s">
        <v>15</v>
      </c>
    </row>
    <row r="32" spans="1:15">
      <c r="A32" s="479">
        <v>45702.353865740821</v>
      </c>
      <c r="B32" s="17">
        <v>16749</v>
      </c>
      <c r="C32" s="15" t="s">
        <v>62</v>
      </c>
      <c r="D32" s="480">
        <v>58</v>
      </c>
      <c r="E32" s="22">
        <v>15</v>
      </c>
      <c r="F32" s="481">
        <f>+F31+Tabla25[[#This Row],[Pagos]]</f>
        <v>547</v>
      </c>
      <c r="G32" s="475" t="s">
        <v>15</v>
      </c>
      <c r="J32" s="8">
        <v>45695</v>
      </c>
      <c r="K32" s="36">
        <v>140</v>
      </c>
      <c r="L32" s="10">
        <v>16724</v>
      </c>
      <c r="M32" s="2" t="s">
        <v>63</v>
      </c>
      <c r="N32" s="4">
        <v>2</v>
      </c>
      <c r="O32" s="476" t="s">
        <v>15</v>
      </c>
    </row>
    <row r="33" spans="1:15">
      <c r="A33" s="479">
        <v>45702.353865740821</v>
      </c>
      <c r="B33" s="17">
        <v>16750</v>
      </c>
      <c r="C33" s="15" t="s">
        <v>64</v>
      </c>
      <c r="D33" s="480">
        <v>289</v>
      </c>
      <c r="E33" s="22">
        <v>30</v>
      </c>
      <c r="F33" s="481">
        <f>+F32+Tabla25[[#This Row],[Pagos]]</f>
        <v>577</v>
      </c>
      <c r="G33" s="475" t="s">
        <v>15</v>
      </c>
      <c r="J33" s="8">
        <v>45695</v>
      </c>
      <c r="K33" s="6">
        <v>167</v>
      </c>
      <c r="L33" s="10">
        <v>16725</v>
      </c>
      <c r="M33" s="2" t="s">
        <v>65</v>
      </c>
      <c r="N33" s="4">
        <v>2</v>
      </c>
      <c r="O33" s="476" t="s">
        <v>15</v>
      </c>
    </row>
    <row r="34" spans="1:15" ht="27.75">
      <c r="A34" s="479">
        <v>45703.353865740821</v>
      </c>
      <c r="B34" s="17">
        <v>16751</v>
      </c>
      <c r="C34" s="15" t="s">
        <v>66</v>
      </c>
      <c r="D34" s="480">
        <v>314</v>
      </c>
      <c r="E34" s="22">
        <v>30</v>
      </c>
      <c r="F34" s="481">
        <f>+F33+Tabla25[[#This Row],[Pagos]]</f>
        <v>607</v>
      </c>
      <c r="G34" s="475" t="s">
        <v>15</v>
      </c>
      <c r="J34" s="8">
        <v>45695</v>
      </c>
      <c r="K34" s="6">
        <v>168</v>
      </c>
      <c r="L34" s="10">
        <v>16726</v>
      </c>
      <c r="M34" s="2" t="s">
        <v>65</v>
      </c>
      <c r="N34" s="4">
        <v>2</v>
      </c>
      <c r="O34" s="476" t="s">
        <v>15</v>
      </c>
    </row>
    <row r="35" spans="1:15" ht="27.75">
      <c r="A35" s="479">
        <v>45703.353865740821</v>
      </c>
      <c r="B35" s="17">
        <v>16752</v>
      </c>
      <c r="C35" s="15" t="s">
        <v>67</v>
      </c>
      <c r="D35" s="480" t="s">
        <v>68</v>
      </c>
      <c r="E35" s="22">
        <v>30</v>
      </c>
      <c r="F35" s="481">
        <f>+F34+Tabla25[[#This Row],[Pagos]]</f>
        <v>637</v>
      </c>
      <c r="G35" s="475" t="s">
        <v>15</v>
      </c>
      <c r="J35" s="8"/>
      <c r="K35" s="6"/>
      <c r="L35" s="6"/>
      <c r="M35" s="2"/>
      <c r="N35" s="4"/>
    </row>
    <row r="36" spans="1:15">
      <c r="A36" s="479">
        <v>45703.353865740821</v>
      </c>
      <c r="B36" s="17">
        <v>16753</v>
      </c>
      <c r="C36" s="15" t="s">
        <v>27</v>
      </c>
      <c r="D36" s="480">
        <v>143</v>
      </c>
      <c r="E36" s="22">
        <v>15</v>
      </c>
      <c r="F36" s="481">
        <f>+F35+Tabla25[[#This Row],[Pagos]]</f>
        <v>652</v>
      </c>
      <c r="G36" s="475" t="s">
        <v>15</v>
      </c>
      <c r="J36" s="6"/>
      <c r="K36" s="6"/>
      <c r="L36" s="6"/>
      <c r="M36" s="1"/>
      <c r="N36" s="9">
        <f>SUM(N9:N34)</f>
        <v>52</v>
      </c>
    </row>
    <row r="37" spans="1:15">
      <c r="A37" s="479">
        <v>45703.353865740821</v>
      </c>
      <c r="B37" s="17">
        <v>16754</v>
      </c>
      <c r="C37" s="15" t="s">
        <v>69</v>
      </c>
      <c r="D37" s="480">
        <v>195</v>
      </c>
      <c r="E37" s="22">
        <v>15</v>
      </c>
      <c r="F37" s="481">
        <f>+F36+Tabla25[[#This Row],[Pagos]]</f>
        <v>667</v>
      </c>
      <c r="G37" s="475" t="s">
        <v>15</v>
      </c>
    </row>
    <row r="38" spans="1:15" ht="27.75">
      <c r="A38" s="479">
        <v>45704.353865740821</v>
      </c>
      <c r="B38" s="17">
        <v>16755</v>
      </c>
      <c r="C38" s="15" t="s">
        <v>70</v>
      </c>
      <c r="D38" s="480" t="s">
        <v>71</v>
      </c>
      <c r="E38" s="22">
        <v>15</v>
      </c>
      <c r="F38" s="481">
        <f>+F37+Tabla25[[#This Row],[Pagos]]</f>
        <v>682</v>
      </c>
      <c r="G38" s="475" t="s">
        <v>15</v>
      </c>
    </row>
    <row r="39" spans="1:15" ht="27.75">
      <c r="A39" s="479">
        <v>45704.353865740821</v>
      </c>
      <c r="B39" s="17">
        <v>16756</v>
      </c>
      <c r="C39" s="15" t="s">
        <v>72</v>
      </c>
      <c r="D39" s="480">
        <v>183</v>
      </c>
      <c r="E39" s="22">
        <v>15</v>
      </c>
      <c r="F39" s="481">
        <f>+F38+Tabla25[[#This Row],[Pagos]]</f>
        <v>697</v>
      </c>
      <c r="G39" s="475" t="s">
        <v>15</v>
      </c>
    </row>
    <row r="40" spans="1:15">
      <c r="A40" s="479">
        <v>45704.353865740821</v>
      </c>
      <c r="B40" s="17">
        <v>16757</v>
      </c>
      <c r="C40" s="15" t="s">
        <v>23</v>
      </c>
      <c r="D40" s="480">
        <v>205</v>
      </c>
      <c r="E40" s="22">
        <v>15</v>
      </c>
      <c r="F40" s="481">
        <f>+F39+Tabla25[[#This Row],[Pagos]]</f>
        <v>712</v>
      </c>
      <c r="G40" s="475" t="s">
        <v>15</v>
      </c>
    </row>
    <row r="41" spans="1:15">
      <c r="A41" s="479">
        <v>45704.353865740821</v>
      </c>
      <c r="B41" s="17">
        <v>16758</v>
      </c>
      <c r="C41" s="15" t="s">
        <v>73</v>
      </c>
      <c r="D41" s="480">
        <v>75</v>
      </c>
      <c r="E41" s="22">
        <v>15</v>
      </c>
      <c r="F41" s="481">
        <f>+F40+Tabla25[[#This Row],[Pagos]]</f>
        <v>727</v>
      </c>
      <c r="G41" s="475" t="s">
        <v>15</v>
      </c>
    </row>
    <row r="42" spans="1:15">
      <c r="A42" s="479">
        <v>45704.353865740821</v>
      </c>
      <c r="B42" s="17">
        <v>16759</v>
      </c>
      <c r="C42" s="15" t="s">
        <v>74</v>
      </c>
      <c r="D42" s="480">
        <v>57</v>
      </c>
      <c r="E42" s="22">
        <v>15</v>
      </c>
      <c r="F42" s="481">
        <f>+F41+Tabla25[[#This Row],[Pagos]]</f>
        <v>742</v>
      </c>
      <c r="G42" s="475" t="s">
        <v>15</v>
      </c>
    </row>
    <row r="43" spans="1:15" ht="27.75">
      <c r="A43" s="479">
        <v>45704.353865740821</v>
      </c>
      <c r="B43" s="17">
        <v>16760</v>
      </c>
      <c r="C43" s="15" t="s">
        <v>75</v>
      </c>
      <c r="D43" s="480">
        <v>202</v>
      </c>
      <c r="E43" s="22">
        <v>15</v>
      </c>
      <c r="F43" s="481">
        <f>+F42+Tabla25[[#This Row],[Pagos]]</f>
        <v>757</v>
      </c>
      <c r="G43" s="475" t="s">
        <v>15</v>
      </c>
    </row>
    <row r="44" spans="1:15">
      <c r="A44" s="479">
        <v>45705.353865740821</v>
      </c>
      <c r="B44" s="17">
        <v>16761</v>
      </c>
      <c r="C44" s="15" t="s">
        <v>76</v>
      </c>
      <c r="D44" s="480" t="s">
        <v>77</v>
      </c>
      <c r="E44" s="22">
        <v>30</v>
      </c>
      <c r="F44" s="481">
        <f>+F43+Tabla25[[#This Row],[Pagos]]</f>
        <v>787</v>
      </c>
      <c r="G44" s="475" t="s">
        <v>15</v>
      </c>
    </row>
    <row r="45" spans="1:15">
      <c r="A45" s="479">
        <v>45705.353865740821</v>
      </c>
      <c r="B45" s="17">
        <v>16762</v>
      </c>
      <c r="C45" s="15" t="s">
        <v>78</v>
      </c>
      <c r="D45" s="480">
        <v>145</v>
      </c>
      <c r="E45" s="22">
        <v>15</v>
      </c>
      <c r="F45" s="481">
        <f>+F44+Tabla25[[#This Row],[Pagos]]</f>
        <v>802</v>
      </c>
      <c r="G45" s="475" t="s">
        <v>15</v>
      </c>
    </row>
    <row r="46" spans="1:15" ht="27.75">
      <c r="A46" s="479">
        <v>45705.353865740821</v>
      </c>
      <c r="B46" s="17">
        <v>16763</v>
      </c>
      <c r="C46" s="15" t="s">
        <v>79</v>
      </c>
      <c r="D46" s="480">
        <v>135</v>
      </c>
      <c r="E46" s="22">
        <v>30</v>
      </c>
      <c r="F46" s="481">
        <f>+F45+Tabla25[[#This Row],[Pagos]]</f>
        <v>832</v>
      </c>
      <c r="G46" s="475" t="s">
        <v>15</v>
      </c>
    </row>
    <row r="47" spans="1:15" ht="27.75">
      <c r="A47" s="479">
        <v>45705.353865740821</v>
      </c>
      <c r="B47" s="17">
        <v>16764</v>
      </c>
      <c r="C47" s="15" t="s">
        <v>80</v>
      </c>
      <c r="D47" s="480">
        <v>271</v>
      </c>
      <c r="E47" s="22">
        <v>20</v>
      </c>
      <c r="F47" s="481">
        <f>+F46+Tabla25[[#This Row],[Pagos]]</f>
        <v>852</v>
      </c>
      <c r="G47" s="475" t="s">
        <v>15</v>
      </c>
    </row>
    <row r="48" spans="1:15" ht="27.75">
      <c r="A48" s="479">
        <v>45705.353865740821</v>
      </c>
      <c r="B48" s="17">
        <v>16765</v>
      </c>
      <c r="C48" s="288" t="s">
        <v>81</v>
      </c>
      <c r="D48" s="293">
        <v>328</v>
      </c>
      <c r="E48" s="488">
        <v>30</v>
      </c>
      <c r="F48" s="481">
        <f>+F47+Tabla25[[#This Row],[Pagos]]</f>
        <v>882</v>
      </c>
      <c r="G48" s="475" t="s">
        <v>15</v>
      </c>
    </row>
    <row r="49" spans="1:7">
      <c r="A49" s="479">
        <v>45705.353865740821</v>
      </c>
      <c r="B49" s="17">
        <v>16766</v>
      </c>
      <c r="C49" s="15" t="s">
        <v>82</v>
      </c>
      <c r="D49" s="480">
        <v>323</v>
      </c>
      <c r="E49" s="22">
        <v>30</v>
      </c>
      <c r="F49" s="481">
        <f>+F48+Tabla25[[#This Row],[Pagos]]</f>
        <v>912</v>
      </c>
      <c r="G49" s="475" t="s">
        <v>15</v>
      </c>
    </row>
    <row r="50" spans="1:7" ht="27.75">
      <c r="A50" s="479">
        <v>45705.353865740821</v>
      </c>
      <c r="B50" s="17">
        <v>16767</v>
      </c>
      <c r="C50" s="15" t="s">
        <v>83</v>
      </c>
      <c r="D50" s="480">
        <v>44</v>
      </c>
      <c r="E50" s="22">
        <v>30</v>
      </c>
      <c r="F50" s="481">
        <f>+F49+Tabla25[[#This Row],[Pagos]]</f>
        <v>942</v>
      </c>
      <c r="G50" s="475" t="s">
        <v>15</v>
      </c>
    </row>
    <row r="51" spans="1:7">
      <c r="A51" s="479">
        <v>45705.353865740821</v>
      </c>
      <c r="B51" s="17">
        <v>16768</v>
      </c>
      <c r="C51" s="15" t="s">
        <v>84</v>
      </c>
      <c r="D51" s="480">
        <v>174</v>
      </c>
      <c r="E51" s="22">
        <v>30</v>
      </c>
      <c r="F51" s="481">
        <f>+F50+Tabla25[[#This Row],[Pagos]]</f>
        <v>972</v>
      </c>
      <c r="G51" s="475" t="s">
        <v>15</v>
      </c>
    </row>
    <row r="52" spans="1:7" ht="27.75">
      <c r="A52" s="479">
        <v>45705.353865740821</v>
      </c>
      <c r="B52" s="17">
        <v>16769</v>
      </c>
      <c r="C52" s="15" t="s">
        <v>85</v>
      </c>
      <c r="D52" s="480" t="s">
        <v>86</v>
      </c>
      <c r="E52" s="22">
        <v>30</v>
      </c>
      <c r="F52" s="481">
        <f>+F51+Tabla25[[#This Row],[Pagos]]</f>
        <v>1002</v>
      </c>
      <c r="G52" s="475" t="s">
        <v>15</v>
      </c>
    </row>
    <row r="53" spans="1:7" ht="27.75">
      <c r="A53" s="479">
        <v>45706.353865740821</v>
      </c>
      <c r="B53" s="17">
        <v>16770</v>
      </c>
      <c r="C53" s="15" t="s">
        <v>87</v>
      </c>
      <c r="D53" s="480">
        <v>54</v>
      </c>
      <c r="E53" s="22">
        <v>15</v>
      </c>
      <c r="F53" s="481">
        <f>+F52+Tabla25[[#This Row],[Pagos]]</f>
        <v>1017</v>
      </c>
      <c r="G53" s="475" t="s">
        <v>15</v>
      </c>
    </row>
    <row r="54" spans="1:7">
      <c r="A54" s="479">
        <v>45706.353865740821</v>
      </c>
      <c r="B54" s="17">
        <v>16771</v>
      </c>
      <c r="C54" s="15" t="s">
        <v>88</v>
      </c>
      <c r="D54" s="480">
        <v>56</v>
      </c>
      <c r="E54" s="22">
        <v>15</v>
      </c>
      <c r="F54" s="481">
        <f>+F53+Tabla25[[#This Row],[Pagos]]</f>
        <v>1032</v>
      </c>
      <c r="G54" s="475" t="s">
        <v>15</v>
      </c>
    </row>
    <row r="55" spans="1:7">
      <c r="A55" s="479">
        <v>45706.353865740821</v>
      </c>
      <c r="B55" s="17">
        <v>16772</v>
      </c>
      <c r="C55" s="489" t="s">
        <v>89</v>
      </c>
      <c r="D55" s="490">
        <v>53</v>
      </c>
      <c r="E55" s="22">
        <v>15</v>
      </c>
      <c r="F55" s="481">
        <f>+F54+Tabla25[[#This Row],[Pagos]]</f>
        <v>1047</v>
      </c>
      <c r="G55" s="475" t="s">
        <v>15</v>
      </c>
    </row>
    <row r="56" spans="1:7">
      <c r="A56" s="479">
        <v>45706.353865740821</v>
      </c>
      <c r="B56" s="17">
        <v>16773</v>
      </c>
      <c r="C56" s="491" t="s">
        <v>90</v>
      </c>
      <c r="D56" s="492">
        <v>185</v>
      </c>
      <c r="E56" s="22">
        <v>15</v>
      </c>
      <c r="F56" s="481">
        <f>+F55+Tabla25[[#This Row],[Pagos]]</f>
        <v>1062</v>
      </c>
      <c r="G56" s="475" t="s">
        <v>15</v>
      </c>
    </row>
    <row r="57" spans="1:7">
      <c r="A57" s="479">
        <v>45706.353865740821</v>
      </c>
      <c r="B57" s="17">
        <v>16774</v>
      </c>
      <c r="C57" s="15" t="s">
        <v>91</v>
      </c>
      <c r="D57" s="480">
        <v>52</v>
      </c>
      <c r="E57" s="22">
        <v>15</v>
      </c>
      <c r="F57" s="481">
        <f>+F56+Tabla25[[#This Row],[Pagos]]</f>
        <v>1077</v>
      </c>
      <c r="G57" s="475" t="s">
        <v>15</v>
      </c>
    </row>
    <row r="58" spans="1:7">
      <c r="A58" s="479">
        <v>45706.353865740821</v>
      </c>
      <c r="B58" s="493">
        <v>16775</v>
      </c>
      <c r="C58" s="15" t="s">
        <v>92</v>
      </c>
      <c r="D58" s="480"/>
      <c r="E58" s="22">
        <v>0</v>
      </c>
      <c r="F58" s="481">
        <f>+F57+Tabla25[[#This Row],[Pagos]]</f>
        <v>1077</v>
      </c>
      <c r="G58" s="475" t="s">
        <v>15</v>
      </c>
    </row>
    <row r="59" spans="1:7">
      <c r="A59" s="479">
        <v>45706</v>
      </c>
      <c r="B59" s="493">
        <v>16859</v>
      </c>
      <c r="C59" s="15" t="s">
        <v>93</v>
      </c>
      <c r="D59" s="480">
        <v>55</v>
      </c>
      <c r="E59" s="22">
        <v>15</v>
      </c>
      <c r="F59" s="481">
        <f>+F58+Tabla25[[#This Row],[Pagos]]</f>
        <v>1092</v>
      </c>
      <c r="G59" s="475"/>
    </row>
    <row r="60" spans="1:7" ht="27.75">
      <c r="A60" s="479">
        <v>45707.353865740821</v>
      </c>
      <c r="B60" s="17">
        <v>16776</v>
      </c>
      <c r="C60" s="15" t="s">
        <v>94</v>
      </c>
      <c r="D60" s="480">
        <v>6</v>
      </c>
      <c r="E60" s="22">
        <v>30</v>
      </c>
      <c r="F60" s="481">
        <f>+F59+Tabla25[[#This Row],[Pagos]]</f>
        <v>1122</v>
      </c>
      <c r="G60" s="475" t="s">
        <v>15</v>
      </c>
    </row>
    <row r="61" spans="1:7">
      <c r="A61" s="479">
        <v>45707.353865740821</v>
      </c>
      <c r="B61" s="17">
        <v>16777</v>
      </c>
      <c r="C61" s="15" t="s">
        <v>95</v>
      </c>
      <c r="D61" s="480">
        <v>35</v>
      </c>
      <c r="E61" s="22">
        <v>15</v>
      </c>
      <c r="F61" s="481">
        <f>+F60+Tabla25[[#This Row],[Pagos]]</f>
        <v>1137</v>
      </c>
      <c r="G61" s="475" t="s">
        <v>15</v>
      </c>
    </row>
    <row r="62" spans="1:7">
      <c r="A62" s="494">
        <v>45708</v>
      </c>
      <c r="B62" s="32">
        <v>16778</v>
      </c>
      <c r="C62" s="495" t="s">
        <v>96</v>
      </c>
      <c r="D62" s="496">
        <v>95</v>
      </c>
      <c r="E62" s="497">
        <v>30</v>
      </c>
      <c r="F62" s="481">
        <f>+F61+Tabla25[[#This Row],[Pagos]]</f>
        <v>1167</v>
      </c>
      <c r="G62" s="498" t="s">
        <v>15</v>
      </c>
    </row>
    <row r="63" spans="1:7">
      <c r="A63" s="499">
        <v>45708.639988426119</v>
      </c>
      <c r="B63" s="17">
        <v>16779</v>
      </c>
      <c r="C63" s="15" t="s">
        <v>97</v>
      </c>
      <c r="D63" s="500">
        <v>10</v>
      </c>
      <c r="E63" s="22">
        <v>30</v>
      </c>
      <c r="F63" s="481">
        <f>+F62+Tabla25[[#This Row],[Pagos]]</f>
        <v>1197</v>
      </c>
      <c r="G63" s="498" t="s">
        <v>15</v>
      </c>
    </row>
    <row r="64" spans="1:7">
      <c r="A64" s="499">
        <v>45708.639988426119</v>
      </c>
      <c r="B64" s="32">
        <v>16780</v>
      </c>
      <c r="C64" s="15" t="s">
        <v>98</v>
      </c>
      <c r="D64" s="480">
        <v>4</v>
      </c>
      <c r="E64" s="22">
        <v>15</v>
      </c>
      <c r="F64" s="481">
        <f>+F63+Tabla25[[#This Row],[Pagos]]</f>
        <v>1212</v>
      </c>
      <c r="G64" s="498" t="s">
        <v>15</v>
      </c>
    </row>
    <row r="65" spans="1:7" ht="27.75">
      <c r="A65" s="499">
        <v>45708.639988426119</v>
      </c>
      <c r="B65" s="17">
        <v>16781</v>
      </c>
      <c r="C65" s="15" t="s">
        <v>99</v>
      </c>
      <c r="D65" s="500">
        <v>247</v>
      </c>
      <c r="E65" s="22">
        <v>15</v>
      </c>
      <c r="F65" s="481">
        <f>+F64+Tabla25[[#This Row],[Pagos]]</f>
        <v>1227</v>
      </c>
      <c r="G65" s="498" t="s">
        <v>15</v>
      </c>
    </row>
    <row r="66" spans="1:7" ht="27.75">
      <c r="A66" s="499">
        <v>45709.639988426119</v>
      </c>
      <c r="B66" s="32">
        <v>16782</v>
      </c>
      <c r="C66" s="15" t="s">
        <v>100</v>
      </c>
      <c r="D66" s="500">
        <v>5</v>
      </c>
      <c r="E66" s="22">
        <v>15</v>
      </c>
      <c r="F66" s="481">
        <f>+F65+Tabla25[[#This Row],[Pagos]]</f>
        <v>1242</v>
      </c>
      <c r="G66" s="498" t="s">
        <v>15</v>
      </c>
    </row>
    <row r="67" spans="1:7" ht="27.75">
      <c r="A67" s="499">
        <v>45709.639988426119</v>
      </c>
      <c r="B67" s="17">
        <v>16783</v>
      </c>
      <c r="C67" s="15" t="s">
        <v>101</v>
      </c>
      <c r="D67" s="500">
        <v>166</v>
      </c>
      <c r="E67" s="22">
        <v>30</v>
      </c>
      <c r="F67" s="481">
        <f>+F66+Tabla25[[#This Row],[Pagos]]</f>
        <v>1272</v>
      </c>
      <c r="G67" s="498" t="s">
        <v>15</v>
      </c>
    </row>
    <row r="68" spans="1:7" ht="27.75">
      <c r="A68" s="499">
        <v>45710.639988426119</v>
      </c>
      <c r="B68" s="32">
        <v>16784</v>
      </c>
      <c r="C68" s="15" t="s">
        <v>102</v>
      </c>
      <c r="D68" s="500">
        <v>26</v>
      </c>
      <c r="E68" s="22">
        <v>30</v>
      </c>
      <c r="F68" s="481">
        <f>+F67+Tabla25[[#This Row],[Pagos]]</f>
        <v>1302</v>
      </c>
      <c r="G68" s="498" t="s">
        <v>15</v>
      </c>
    </row>
    <row r="69" spans="1:7">
      <c r="A69" s="499">
        <v>45710.639988426119</v>
      </c>
      <c r="B69" s="17">
        <v>16785</v>
      </c>
      <c r="C69" s="15" t="s">
        <v>103</v>
      </c>
      <c r="D69" s="500">
        <v>204</v>
      </c>
      <c r="E69" s="22">
        <v>30</v>
      </c>
      <c r="F69" s="481">
        <f>+F68+Tabla25[[#This Row],[Pagos]]</f>
        <v>1332</v>
      </c>
      <c r="G69" s="498" t="s">
        <v>15</v>
      </c>
    </row>
    <row r="70" spans="1:7">
      <c r="A70" s="499">
        <v>45710.639988426119</v>
      </c>
      <c r="B70" s="32">
        <v>16786</v>
      </c>
      <c r="C70" s="15" t="s">
        <v>104</v>
      </c>
      <c r="D70" s="500">
        <v>41</v>
      </c>
      <c r="E70" s="22">
        <v>20</v>
      </c>
      <c r="F70" s="481">
        <f>+F69+Tabla25[[#This Row],[Pagos]]</f>
        <v>1352</v>
      </c>
      <c r="G70" s="498" t="s">
        <v>15</v>
      </c>
    </row>
    <row r="71" spans="1:7">
      <c r="A71" s="499">
        <v>45710.639988426119</v>
      </c>
      <c r="B71" s="17">
        <v>16787</v>
      </c>
      <c r="C71" s="15" t="s">
        <v>105</v>
      </c>
      <c r="D71" s="480" t="s">
        <v>106</v>
      </c>
      <c r="E71" s="22">
        <v>15</v>
      </c>
      <c r="F71" s="481">
        <f>+F70+Tabla25[[#This Row],[Pagos]]</f>
        <v>1367</v>
      </c>
      <c r="G71" s="498" t="s">
        <v>15</v>
      </c>
    </row>
    <row r="72" spans="1:7" ht="27.75">
      <c r="A72" s="499">
        <v>45710.639988426119</v>
      </c>
      <c r="B72" s="32">
        <v>16788</v>
      </c>
      <c r="C72" s="15" t="s">
        <v>107</v>
      </c>
      <c r="D72" s="500">
        <v>65</v>
      </c>
      <c r="E72" s="22">
        <v>60</v>
      </c>
      <c r="F72" s="481">
        <f>+F71+Tabla25[[#This Row],[Pagos]]</f>
        <v>1427</v>
      </c>
      <c r="G72" s="498" t="s">
        <v>15</v>
      </c>
    </row>
    <row r="73" spans="1:7">
      <c r="A73" s="499">
        <v>45710.639988426119</v>
      </c>
      <c r="B73" s="17">
        <v>16789</v>
      </c>
      <c r="C73" s="15" t="s">
        <v>108</v>
      </c>
      <c r="D73" s="500">
        <v>198</v>
      </c>
      <c r="E73" s="22">
        <v>15</v>
      </c>
      <c r="F73" s="481">
        <f>+F72+Tabla25[[#This Row],[Pagos]]</f>
        <v>1442</v>
      </c>
      <c r="G73" s="498" t="s">
        <v>15</v>
      </c>
    </row>
    <row r="74" spans="1:7" ht="27.75">
      <c r="A74" s="499">
        <v>45711.639988426119</v>
      </c>
      <c r="B74" s="32">
        <v>16790</v>
      </c>
      <c r="C74" s="15" t="s">
        <v>109</v>
      </c>
      <c r="D74" s="500">
        <v>261</v>
      </c>
      <c r="E74" s="22">
        <v>15</v>
      </c>
      <c r="F74" s="481">
        <f>+F73+Tabla25[[#This Row],[Pagos]]</f>
        <v>1457</v>
      </c>
      <c r="G74" s="498" t="s">
        <v>15</v>
      </c>
    </row>
    <row r="75" spans="1:7" ht="27.75">
      <c r="A75" s="499">
        <v>45711.639988426119</v>
      </c>
      <c r="B75" s="17">
        <v>16791</v>
      </c>
      <c r="C75" s="15" t="s">
        <v>110</v>
      </c>
      <c r="D75" s="500">
        <v>242</v>
      </c>
      <c r="E75" s="22">
        <v>15</v>
      </c>
      <c r="F75" s="481">
        <f>+F74+Tabla25[[#This Row],[Pagos]]</f>
        <v>1472</v>
      </c>
      <c r="G75" s="498" t="s">
        <v>15</v>
      </c>
    </row>
    <row r="76" spans="1:7">
      <c r="A76" s="499">
        <v>45712.639988426119</v>
      </c>
      <c r="B76" s="32">
        <v>16792</v>
      </c>
      <c r="C76" s="15" t="s">
        <v>111</v>
      </c>
      <c r="D76" s="500">
        <v>217</v>
      </c>
      <c r="E76" s="22">
        <v>15</v>
      </c>
      <c r="F76" s="481">
        <f>+F75+Tabla25[[#This Row],[Pagos]]</f>
        <v>1487</v>
      </c>
      <c r="G76" s="498" t="s">
        <v>15</v>
      </c>
    </row>
    <row r="77" spans="1:7">
      <c r="A77" s="499">
        <v>45712.639988426119</v>
      </c>
      <c r="B77" s="17">
        <v>16793</v>
      </c>
      <c r="C77" s="15" t="s">
        <v>112</v>
      </c>
      <c r="D77" s="500">
        <v>177</v>
      </c>
      <c r="E77" s="22">
        <v>45</v>
      </c>
      <c r="F77" s="481">
        <f>+F76+Tabla25[[#This Row],[Pagos]]</f>
        <v>1532</v>
      </c>
      <c r="G77" s="498" t="s">
        <v>15</v>
      </c>
    </row>
    <row r="78" spans="1:7">
      <c r="A78" s="485">
        <v>45707.353865740821</v>
      </c>
      <c r="B78" s="32">
        <v>16794</v>
      </c>
      <c r="C78" s="23" t="s">
        <v>113</v>
      </c>
      <c r="D78" s="486">
        <v>49</v>
      </c>
      <c r="E78" s="487">
        <v>15</v>
      </c>
      <c r="F78" s="481">
        <f>+F77+Tabla25[[#This Row],[Pagos]]</f>
        <v>1547</v>
      </c>
      <c r="G78" s="475" t="s">
        <v>15</v>
      </c>
    </row>
    <row r="79" spans="1:7">
      <c r="A79" s="499">
        <v>45712.639988426119</v>
      </c>
      <c r="B79" s="17">
        <v>16795</v>
      </c>
      <c r="C79" s="15" t="s">
        <v>96</v>
      </c>
      <c r="D79" s="501"/>
      <c r="E79" s="22">
        <v>15</v>
      </c>
      <c r="F79" s="481">
        <f>+F78+Tabla25[[#This Row],[Pagos]]</f>
        <v>1562</v>
      </c>
      <c r="G79" s="498" t="s">
        <v>15</v>
      </c>
    </row>
    <row r="80" spans="1:7">
      <c r="A80" s="499">
        <v>45712.639988426119</v>
      </c>
      <c r="B80" s="32">
        <v>16796</v>
      </c>
      <c r="C80" s="15" t="s">
        <v>114</v>
      </c>
      <c r="D80" s="500">
        <v>46</v>
      </c>
      <c r="E80" s="22">
        <v>30</v>
      </c>
      <c r="F80" s="481">
        <f>+F79+Tabla25[[#This Row],[Pagos]]</f>
        <v>1592</v>
      </c>
      <c r="G80" s="498" t="s">
        <v>15</v>
      </c>
    </row>
    <row r="81" spans="1:8" ht="27.75">
      <c r="A81" s="499">
        <v>45712.639988426119</v>
      </c>
      <c r="B81" s="17">
        <v>16797</v>
      </c>
      <c r="C81" s="15" t="s">
        <v>115</v>
      </c>
      <c r="D81" s="500">
        <v>25</v>
      </c>
      <c r="E81" s="22">
        <v>30</v>
      </c>
      <c r="F81" s="481">
        <f>+F80+Tabla25[[#This Row],[Pagos]]</f>
        <v>1622</v>
      </c>
      <c r="G81" s="498" t="s">
        <v>15</v>
      </c>
    </row>
    <row r="82" spans="1:8">
      <c r="A82" s="499">
        <v>45712.639988426119</v>
      </c>
      <c r="B82" s="32">
        <v>16798</v>
      </c>
      <c r="C82" s="15" t="s">
        <v>116</v>
      </c>
      <c r="D82" s="500">
        <v>68</v>
      </c>
      <c r="E82" s="22">
        <v>15</v>
      </c>
      <c r="F82" s="481">
        <f>+F81+Tabla25[[#This Row],[Pagos]]</f>
        <v>1637</v>
      </c>
      <c r="G82" s="498" t="s">
        <v>15</v>
      </c>
    </row>
    <row r="83" spans="1:8" ht="27.75">
      <c r="A83" s="499">
        <v>45713.639988426119</v>
      </c>
      <c r="B83" s="17">
        <v>16799</v>
      </c>
      <c r="C83" s="15" t="s">
        <v>117</v>
      </c>
      <c r="D83" s="500">
        <v>236</v>
      </c>
      <c r="E83" s="22">
        <v>15</v>
      </c>
      <c r="F83" s="481">
        <f>+F82+Tabla25[[#This Row],[Pagos]]</f>
        <v>1652</v>
      </c>
      <c r="G83" s="498" t="s">
        <v>15</v>
      </c>
    </row>
    <row r="84" spans="1:8" ht="27.75">
      <c r="A84" s="494">
        <v>45713.639988426119</v>
      </c>
      <c r="B84" s="32">
        <v>16800</v>
      </c>
      <c r="C84" s="15" t="s">
        <v>118</v>
      </c>
      <c r="D84" s="496">
        <v>103</v>
      </c>
      <c r="E84" s="22">
        <v>30</v>
      </c>
      <c r="F84" s="481">
        <f>+F83+Tabla25[[#This Row],[Pagos]]</f>
        <v>1682</v>
      </c>
      <c r="G84" s="498" t="s">
        <v>15</v>
      </c>
    </row>
    <row r="85" spans="1:8" ht="27.75">
      <c r="A85" s="494">
        <v>45713</v>
      </c>
      <c r="B85" s="17">
        <v>16801</v>
      </c>
      <c r="C85" s="15" t="s">
        <v>119</v>
      </c>
      <c r="D85" s="496">
        <v>277</v>
      </c>
      <c r="E85" s="497">
        <v>30</v>
      </c>
      <c r="F85" s="481">
        <f>+F84+Tabla25[[#This Row],[Pagos]]</f>
        <v>1712</v>
      </c>
      <c r="G85" s="498" t="s">
        <v>15</v>
      </c>
    </row>
    <row r="86" spans="1:8">
      <c r="A86" s="494">
        <v>45714</v>
      </c>
      <c r="B86" s="32">
        <v>16802</v>
      </c>
      <c r="C86" s="502" t="s">
        <v>120</v>
      </c>
      <c r="D86" s="290">
        <v>64</v>
      </c>
      <c r="E86" s="497">
        <v>30</v>
      </c>
      <c r="F86" s="481">
        <f>+F85+Tabla25[[#This Row],[Pagos]]</f>
        <v>1742</v>
      </c>
      <c r="G86" s="498" t="s">
        <v>15</v>
      </c>
    </row>
    <row r="87" spans="1:8">
      <c r="A87" s="494">
        <v>45714</v>
      </c>
      <c r="B87" s="17">
        <v>16803</v>
      </c>
      <c r="C87" s="495" t="s">
        <v>121</v>
      </c>
      <c r="D87" s="496">
        <v>8</v>
      </c>
      <c r="E87" s="497">
        <v>30</v>
      </c>
      <c r="F87" s="481">
        <f>+F86+Tabla25[[#This Row],[Pagos]]</f>
        <v>1772</v>
      </c>
      <c r="G87" s="498" t="s">
        <v>15</v>
      </c>
    </row>
    <row r="88" spans="1:8">
      <c r="A88" s="494">
        <v>45714</v>
      </c>
      <c r="B88" s="32">
        <v>16804</v>
      </c>
      <c r="C88" s="495" t="s">
        <v>122</v>
      </c>
      <c r="D88" s="496">
        <v>240</v>
      </c>
      <c r="E88" s="497">
        <v>28</v>
      </c>
      <c r="F88" s="481">
        <f>+F87+Tabla25[[#This Row],[Pagos]]</f>
        <v>1800</v>
      </c>
      <c r="G88" s="498" t="s">
        <v>15</v>
      </c>
    </row>
    <row r="89" spans="1:8">
      <c r="A89" s="499">
        <v>45714</v>
      </c>
      <c r="B89" s="1"/>
      <c r="C89" s="503" t="s">
        <v>123</v>
      </c>
      <c r="D89" s="6"/>
      <c r="E89" s="504">
        <v>-168.81</v>
      </c>
      <c r="F89" s="41">
        <f>+F88+E89</f>
        <v>1631.19</v>
      </c>
    </row>
    <row r="90" spans="1:8">
      <c r="A90" s="499">
        <v>45714</v>
      </c>
      <c r="B90" s="1"/>
      <c r="C90" s="503" t="s">
        <v>124</v>
      </c>
      <c r="D90" s="6"/>
      <c r="E90" s="504">
        <v>-275.47000000000003</v>
      </c>
      <c r="F90" s="41">
        <f>+F89+E90</f>
        <v>1355.72</v>
      </c>
    </row>
    <row r="91" spans="1:8" ht="15.75" customHeight="1">
      <c r="A91" s="499">
        <v>45714</v>
      </c>
      <c r="B91" s="1"/>
      <c r="C91" s="503" t="s">
        <v>125</v>
      </c>
      <c r="D91" s="6"/>
      <c r="E91" s="504">
        <v>-108.86</v>
      </c>
      <c r="F91" s="41">
        <f>+F90+E91</f>
        <v>1246.8600000000001</v>
      </c>
      <c r="H91" s="14"/>
    </row>
    <row r="92" spans="1:8" ht="15.75" customHeight="1">
      <c r="A92" s="44">
        <v>45714.375312500168</v>
      </c>
      <c r="B92" s="505">
        <v>16805</v>
      </c>
      <c r="C92" s="20" t="s">
        <v>126</v>
      </c>
      <c r="D92" s="506">
        <v>265</v>
      </c>
      <c r="E92" s="507">
        <v>15</v>
      </c>
      <c r="F92" s="508">
        <f t="shared" ref="F92:F106" si="0">+F91+E92</f>
        <v>1261.8600000000001</v>
      </c>
      <c r="G92" s="509" t="s">
        <v>15</v>
      </c>
      <c r="H92" s="14"/>
    </row>
    <row r="93" spans="1:8" ht="15.75" customHeight="1">
      <c r="A93" s="39">
        <v>45714.375312500168</v>
      </c>
      <c r="B93" s="42">
        <v>16806</v>
      </c>
      <c r="C93" s="15" t="s">
        <v>127</v>
      </c>
      <c r="D93" s="43">
        <v>36</v>
      </c>
      <c r="E93" s="40">
        <v>30</v>
      </c>
      <c r="F93" s="510">
        <f t="shared" si="0"/>
        <v>1291.8600000000001</v>
      </c>
      <c r="G93" s="509" t="s">
        <v>15</v>
      </c>
      <c r="H93" s="14"/>
    </row>
    <row r="94" spans="1:8" ht="15.75" customHeight="1">
      <c r="A94" s="39">
        <v>45714.375312500168</v>
      </c>
      <c r="B94" s="42">
        <v>16807</v>
      </c>
      <c r="C94" s="15" t="s">
        <v>128</v>
      </c>
      <c r="D94" s="43">
        <v>267</v>
      </c>
      <c r="E94" s="40">
        <v>15</v>
      </c>
      <c r="F94" s="510">
        <f t="shared" si="0"/>
        <v>1306.8600000000001</v>
      </c>
      <c r="G94" s="509" t="s">
        <v>15</v>
      </c>
      <c r="H94" s="14"/>
    </row>
    <row r="95" spans="1:8" ht="15.75" customHeight="1">
      <c r="A95" s="39">
        <v>45715.375312500168</v>
      </c>
      <c r="B95" s="42">
        <v>16808</v>
      </c>
      <c r="C95" s="15" t="s">
        <v>129</v>
      </c>
      <c r="D95" s="43">
        <v>251</v>
      </c>
      <c r="E95" s="40">
        <v>15</v>
      </c>
      <c r="F95" s="510">
        <f t="shared" si="0"/>
        <v>1321.8600000000001</v>
      </c>
      <c r="G95" s="509" t="s">
        <v>15</v>
      </c>
      <c r="H95" s="14"/>
    </row>
    <row r="96" spans="1:8" ht="15.75" customHeight="1">
      <c r="A96" s="39">
        <v>45715.375312500168</v>
      </c>
      <c r="B96" s="42">
        <v>16809</v>
      </c>
      <c r="C96" s="15" t="s">
        <v>130</v>
      </c>
      <c r="D96" s="43">
        <v>67</v>
      </c>
      <c r="E96" s="40">
        <v>15</v>
      </c>
      <c r="F96" s="510">
        <f t="shared" si="0"/>
        <v>1336.8600000000001</v>
      </c>
      <c r="G96" s="509" t="s">
        <v>15</v>
      </c>
      <c r="H96" s="14"/>
    </row>
    <row r="97" spans="1:8" ht="15.75" customHeight="1">
      <c r="A97" s="39">
        <v>45715.375312500168</v>
      </c>
      <c r="B97" s="42">
        <v>16810</v>
      </c>
      <c r="C97" s="15" t="s">
        <v>131</v>
      </c>
      <c r="D97" s="43" t="s">
        <v>132</v>
      </c>
      <c r="E97" s="40">
        <v>45</v>
      </c>
      <c r="F97" s="510">
        <f t="shared" si="0"/>
        <v>1381.8600000000001</v>
      </c>
      <c r="G97" s="509" t="s">
        <v>15</v>
      </c>
      <c r="H97" s="14"/>
    </row>
    <row r="98" spans="1:8" ht="15.75" customHeight="1">
      <c r="A98" s="39">
        <v>45715.375312500168</v>
      </c>
      <c r="B98" s="42">
        <v>16811</v>
      </c>
      <c r="C98" s="15" t="s">
        <v>133</v>
      </c>
      <c r="D98" s="43">
        <v>37</v>
      </c>
      <c r="E98" s="40">
        <v>15</v>
      </c>
      <c r="F98" s="510">
        <f t="shared" si="0"/>
        <v>1396.8600000000001</v>
      </c>
      <c r="G98" s="509" t="s">
        <v>15</v>
      </c>
      <c r="H98" s="14"/>
    </row>
    <row r="99" spans="1:8" ht="15.75" customHeight="1">
      <c r="A99" s="39">
        <v>45716.375312500168</v>
      </c>
      <c r="B99" s="42">
        <v>16812</v>
      </c>
      <c r="C99" s="15" t="s">
        <v>134</v>
      </c>
      <c r="D99" s="43">
        <v>58</v>
      </c>
      <c r="E99" s="40">
        <v>15</v>
      </c>
      <c r="F99" s="510">
        <f t="shared" si="0"/>
        <v>1411.8600000000001</v>
      </c>
      <c r="G99" s="509" t="s">
        <v>15</v>
      </c>
      <c r="H99" s="14"/>
    </row>
    <row r="100" spans="1:8" ht="15.75" customHeight="1">
      <c r="A100" s="39">
        <v>45716.375312500168</v>
      </c>
      <c r="B100" s="42">
        <v>16813</v>
      </c>
      <c r="C100" s="15" t="s">
        <v>135</v>
      </c>
      <c r="D100" s="43">
        <v>146</v>
      </c>
      <c r="E100" s="40">
        <v>15</v>
      </c>
      <c r="F100" s="510">
        <f t="shared" si="0"/>
        <v>1426.8600000000001</v>
      </c>
      <c r="G100" s="509" t="s">
        <v>15</v>
      </c>
      <c r="H100" s="14"/>
    </row>
    <row r="101" spans="1:8" ht="15.75" customHeight="1">
      <c r="A101" s="39">
        <v>45716.375312500168</v>
      </c>
      <c r="B101" s="42">
        <v>16814</v>
      </c>
      <c r="C101" s="15" t="s">
        <v>136</v>
      </c>
      <c r="D101" s="43">
        <v>178</v>
      </c>
      <c r="E101" s="40">
        <v>30</v>
      </c>
      <c r="F101" s="510">
        <f t="shared" si="0"/>
        <v>1456.8600000000001</v>
      </c>
      <c r="G101" s="509" t="s">
        <v>15</v>
      </c>
      <c r="H101" s="14"/>
    </row>
    <row r="102" spans="1:8" ht="15.75" customHeight="1">
      <c r="A102" s="39">
        <v>45716.375312500168</v>
      </c>
      <c r="B102" s="42">
        <v>16815</v>
      </c>
      <c r="C102" s="15" t="s">
        <v>137</v>
      </c>
      <c r="D102" s="43">
        <v>172</v>
      </c>
      <c r="E102" s="40">
        <v>15</v>
      </c>
      <c r="F102" s="510">
        <f t="shared" si="0"/>
        <v>1471.8600000000001</v>
      </c>
      <c r="G102" s="509" t="s">
        <v>15</v>
      </c>
      <c r="H102" s="14"/>
    </row>
    <row r="103" spans="1:8" ht="15.75" customHeight="1">
      <c r="A103" s="39">
        <v>45716.375312500168</v>
      </c>
      <c r="B103" s="42">
        <v>16816</v>
      </c>
      <c r="C103" s="15" t="s">
        <v>138</v>
      </c>
      <c r="D103" s="43">
        <v>199</v>
      </c>
      <c r="E103" s="40">
        <v>15</v>
      </c>
      <c r="F103" s="510">
        <f t="shared" si="0"/>
        <v>1486.8600000000001</v>
      </c>
      <c r="G103" s="509" t="s">
        <v>15</v>
      </c>
      <c r="H103" s="14"/>
    </row>
    <row r="104" spans="1:8" ht="15.75" customHeight="1">
      <c r="A104" s="39">
        <v>45716.375312500168</v>
      </c>
      <c r="B104" s="42">
        <v>16817</v>
      </c>
      <c r="C104" s="15" t="s">
        <v>139</v>
      </c>
      <c r="D104" s="43">
        <v>79</v>
      </c>
      <c r="E104" s="40">
        <v>15</v>
      </c>
      <c r="F104" s="510">
        <f t="shared" si="0"/>
        <v>1501.8600000000001</v>
      </c>
      <c r="G104" s="509" t="s">
        <v>15</v>
      </c>
      <c r="H104" s="14"/>
    </row>
    <row r="105" spans="1:8" ht="15.75" customHeight="1">
      <c r="A105" s="39">
        <v>45716.375312500168</v>
      </c>
      <c r="B105" s="42">
        <v>16818</v>
      </c>
      <c r="C105" s="15" t="s">
        <v>140</v>
      </c>
      <c r="D105" s="43">
        <v>270</v>
      </c>
      <c r="E105" s="40">
        <v>15</v>
      </c>
      <c r="F105" s="510">
        <f t="shared" si="0"/>
        <v>1516.8600000000001</v>
      </c>
      <c r="G105" s="509"/>
      <c r="H105" s="14"/>
    </row>
    <row r="106" spans="1:8">
      <c r="A106" s="39">
        <v>45716.375312500168</v>
      </c>
      <c r="B106" s="42"/>
      <c r="C106" s="15" t="s">
        <v>141</v>
      </c>
      <c r="D106" s="43"/>
      <c r="E106" s="40">
        <v>0.56000000000000005</v>
      </c>
      <c r="F106" s="510">
        <f t="shared" si="0"/>
        <v>1517.42</v>
      </c>
      <c r="G106" s="509"/>
    </row>
  </sheetData>
  <mergeCells count="4">
    <mergeCell ref="A1:F1"/>
    <mergeCell ref="B2:E2"/>
    <mergeCell ref="A4:F4"/>
    <mergeCell ref="A6:F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1"/>
  <sheetViews>
    <sheetView topLeftCell="A183" workbookViewId="0">
      <selection activeCell="C199" sqref="C199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8.28515625" customWidth="1"/>
    <col min="7" max="7" width="6.5703125" customWidth="1"/>
    <col min="13" max="13" width="9.140625" customWidth="1"/>
  </cols>
  <sheetData>
    <row r="1" spans="1:8" ht="45" customHeight="1">
      <c r="A1" s="720" t="s">
        <v>0</v>
      </c>
      <c r="B1" s="720"/>
      <c r="C1" s="720"/>
      <c r="D1" s="720"/>
      <c r="E1" s="720"/>
      <c r="F1" s="720"/>
      <c r="G1" s="91"/>
    </row>
    <row r="2" spans="1:8" ht="14.45" customHeight="1">
      <c r="A2" s="14"/>
      <c r="B2" s="724" t="s">
        <v>142</v>
      </c>
      <c r="C2" s="724"/>
      <c r="D2" s="724"/>
      <c r="E2" s="724"/>
      <c r="F2" s="14"/>
      <c r="G2" s="91"/>
    </row>
    <row r="3" spans="1:8">
      <c r="A3" s="14"/>
      <c r="B3" s="14"/>
      <c r="C3" s="14"/>
      <c r="D3" s="710"/>
      <c r="E3" s="58"/>
      <c r="F3" s="14"/>
      <c r="G3" s="91"/>
    </row>
    <row r="4" spans="1:8" ht="38.25" customHeight="1">
      <c r="A4" s="722" t="s">
        <v>2</v>
      </c>
      <c r="B4" s="722"/>
      <c r="C4" s="722"/>
      <c r="D4" s="722"/>
      <c r="E4" s="722"/>
      <c r="F4" s="722"/>
      <c r="G4" s="91"/>
    </row>
    <row r="5" spans="1:8" ht="15.75" thickBot="1">
      <c r="A5" s="14"/>
      <c r="B5" s="14"/>
      <c r="C5" s="14"/>
      <c r="D5" s="710"/>
      <c r="E5" s="58"/>
      <c r="F5" s="14"/>
      <c r="G5" s="91"/>
    </row>
    <row r="6" spans="1:8">
      <c r="A6" s="723"/>
      <c r="B6" s="723"/>
      <c r="C6" s="723"/>
      <c r="D6" s="723"/>
      <c r="E6" s="723"/>
      <c r="F6" s="723"/>
      <c r="G6" s="91"/>
    </row>
    <row r="7" spans="1:8">
      <c r="A7" s="14"/>
      <c r="B7" s="14"/>
      <c r="C7" s="14"/>
      <c r="D7" s="710"/>
      <c r="E7" s="58"/>
      <c r="F7" s="14"/>
      <c r="G7" s="91"/>
    </row>
    <row r="8" spans="1:8" ht="42.75" customHeight="1">
      <c r="A8" s="26" t="s">
        <v>3</v>
      </c>
      <c r="B8" s="26" t="s">
        <v>4</v>
      </c>
      <c r="C8" s="26" t="s">
        <v>5</v>
      </c>
      <c r="D8" s="26" t="s">
        <v>6</v>
      </c>
      <c r="E8" s="59" t="s">
        <v>7</v>
      </c>
      <c r="F8" s="26" t="s">
        <v>8</v>
      </c>
      <c r="G8" s="91"/>
    </row>
    <row r="9" spans="1:8" ht="15.75" thickBot="1">
      <c r="A9" s="21"/>
      <c r="B9" s="16"/>
      <c r="C9" s="20"/>
      <c r="D9" s="18"/>
      <c r="E9" s="60"/>
      <c r="F9" s="19"/>
      <c r="G9" s="91"/>
    </row>
    <row r="10" spans="1:8" ht="14.25">
      <c r="A10" s="39">
        <v>45716.375312500168</v>
      </c>
      <c r="B10" s="42"/>
      <c r="C10" s="15" t="s">
        <v>143</v>
      </c>
      <c r="D10" s="43"/>
      <c r="E10" s="61">
        <v>1517.42</v>
      </c>
      <c r="F10" s="41">
        <f>+E10</f>
        <v>1517.42</v>
      </c>
      <c r="G10" s="92"/>
      <c r="H10" s="14"/>
    </row>
    <row r="11" spans="1:8" ht="15.75" thickBot="1">
      <c r="A11" s="39">
        <v>45717.375312500168</v>
      </c>
      <c r="B11" s="42">
        <v>16819</v>
      </c>
      <c r="C11" s="15" t="s">
        <v>144</v>
      </c>
      <c r="D11" s="51">
        <v>43</v>
      </c>
      <c r="E11" s="61">
        <v>30</v>
      </c>
      <c r="F11" s="41">
        <f>+F13+E11</f>
        <v>1622.42</v>
      </c>
      <c r="G11" s="93" t="s">
        <v>15</v>
      </c>
      <c r="H11" s="14"/>
    </row>
    <row r="12" spans="1:8" ht="15.75" thickBot="1">
      <c r="A12" s="39">
        <v>45717.375312500168</v>
      </c>
      <c r="B12" s="42">
        <v>16820</v>
      </c>
      <c r="C12" s="15" t="s">
        <v>145</v>
      </c>
      <c r="D12" s="51">
        <v>200</v>
      </c>
      <c r="E12" s="61">
        <v>45</v>
      </c>
      <c r="F12" s="41">
        <f>+F10+E12</f>
        <v>1562.42</v>
      </c>
      <c r="G12" s="93" t="s">
        <v>15</v>
      </c>
      <c r="H12" s="14"/>
    </row>
    <row r="13" spans="1:8" ht="15.75" thickBot="1">
      <c r="A13" s="39">
        <v>45717.375312500168</v>
      </c>
      <c r="B13" s="42">
        <v>16821</v>
      </c>
      <c r="C13" s="15" t="s">
        <v>146</v>
      </c>
      <c r="D13" s="51">
        <v>285</v>
      </c>
      <c r="E13" s="61">
        <v>30</v>
      </c>
      <c r="F13" s="41">
        <f t="shared" ref="F13:F15" si="0">+F12+E13</f>
        <v>1592.42</v>
      </c>
      <c r="G13" s="93" t="s">
        <v>15</v>
      </c>
      <c r="H13" s="14"/>
    </row>
    <row r="14" spans="1:8" ht="15.75" thickBot="1">
      <c r="A14" s="39">
        <v>45717.375312500168</v>
      </c>
      <c r="B14" s="42">
        <v>16822</v>
      </c>
      <c r="C14" s="15" t="s">
        <v>147</v>
      </c>
      <c r="D14" s="51" t="s">
        <v>148</v>
      </c>
      <c r="E14" s="61">
        <v>30</v>
      </c>
      <c r="F14" s="41">
        <f>+F11+E14</f>
        <v>1652.42</v>
      </c>
      <c r="G14" s="93" t="s">
        <v>15</v>
      </c>
      <c r="H14" s="14"/>
    </row>
    <row r="15" spans="1:8" ht="15.75" thickBot="1">
      <c r="A15" s="39">
        <v>45718.375312500168</v>
      </c>
      <c r="B15" s="42">
        <v>16823</v>
      </c>
      <c r="C15" s="288" t="s">
        <v>149</v>
      </c>
      <c r="D15" s="287">
        <v>291</v>
      </c>
      <c r="E15" s="294">
        <v>30</v>
      </c>
      <c r="F15" s="41">
        <f t="shared" si="0"/>
        <v>1682.42</v>
      </c>
      <c r="G15" s="93" t="s">
        <v>15</v>
      </c>
      <c r="H15" s="14"/>
    </row>
    <row r="16" spans="1:8" ht="26.25" thickBot="1">
      <c r="A16" s="39">
        <v>45718.375312500168</v>
      </c>
      <c r="B16" s="42">
        <v>16824</v>
      </c>
      <c r="C16" s="15" t="s">
        <v>150</v>
      </c>
      <c r="D16" s="51">
        <v>47</v>
      </c>
      <c r="E16" s="61">
        <v>30</v>
      </c>
      <c r="F16" s="41">
        <f t="shared" ref="F16:F53" si="1">+F15+E16</f>
        <v>1712.42</v>
      </c>
      <c r="G16" s="93" t="s">
        <v>15</v>
      </c>
      <c r="H16" s="14"/>
    </row>
    <row r="17" spans="1:8" ht="15.75" thickBot="1">
      <c r="A17" s="39">
        <v>45718.375312500168</v>
      </c>
      <c r="B17" s="42">
        <v>16825</v>
      </c>
      <c r="C17" s="15" t="s">
        <v>151</v>
      </c>
      <c r="D17" s="51">
        <v>187</v>
      </c>
      <c r="E17" s="61">
        <v>30</v>
      </c>
      <c r="F17" s="41">
        <f t="shared" si="1"/>
        <v>1742.42</v>
      </c>
      <c r="G17" s="93" t="s">
        <v>15</v>
      </c>
      <c r="H17" s="14"/>
    </row>
    <row r="18" spans="1:8" ht="26.25" thickBot="1">
      <c r="A18" s="39">
        <v>45718.375312500168</v>
      </c>
      <c r="B18" s="42">
        <v>16826</v>
      </c>
      <c r="C18" s="15" t="s">
        <v>152</v>
      </c>
      <c r="D18" s="51">
        <v>210</v>
      </c>
      <c r="E18" s="61">
        <v>30</v>
      </c>
      <c r="F18" s="41">
        <f t="shared" si="1"/>
        <v>1772.42</v>
      </c>
      <c r="G18" s="93" t="s">
        <v>15</v>
      </c>
      <c r="H18" s="14"/>
    </row>
    <row r="19" spans="1:8" ht="15.75" thickBot="1">
      <c r="A19" s="39">
        <v>45718.375312500168</v>
      </c>
      <c r="B19" s="42">
        <v>16827</v>
      </c>
      <c r="C19" s="288" t="s">
        <v>153</v>
      </c>
      <c r="D19" s="287">
        <v>117</v>
      </c>
      <c r="E19" s="294">
        <v>30</v>
      </c>
      <c r="F19" s="41">
        <f t="shared" si="1"/>
        <v>1802.42</v>
      </c>
      <c r="G19" s="93" t="s">
        <v>15</v>
      </c>
      <c r="H19" s="14"/>
    </row>
    <row r="20" spans="1:8" ht="26.25" thickBot="1">
      <c r="A20" s="39">
        <v>45718.375312500168</v>
      </c>
      <c r="B20" s="42">
        <v>16828</v>
      </c>
      <c r="C20" s="15" t="s">
        <v>154</v>
      </c>
      <c r="D20" s="51">
        <v>136</v>
      </c>
      <c r="E20" s="61">
        <v>30</v>
      </c>
      <c r="F20" s="41">
        <f t="shared" si="1"/>
        <v>1832.42</v>
      </c>
      <c r="G20" s="93" t="s">
        <v>15</v>
      </c>
      <c r="H20" s="14"/>
    </row>
    <row r="21" spans="1:8" ht="15.75" thickBot="1">
      <c r="A21" s="39">
        <v>45718.375312500168</v>
      </c>
      <c r="B21" s="42">
        <v>16829</v>
      </c>
      <c r="C21" s="15" t="s">
        <v>155</v>
      </c>
      <c r="D21" s="51">
        <v>175</v>
      </c>
      <c r="E21" s="61">
        <v>30</v>
      </c>
      <c r="F21" s="41">
        <f t="shared" si="1"/>
        <v>1862.42</v>
      </c>
      <c r="G21" s="93" t="s">
        <v>15</v>
      </c>
      <c r="H21" s="14"/>
    </row>
    <row r="22" spans="1:8" ht="15.75" thickBot="1">
      <c r="A22" s="39">
        <v>45718.375312500168</v>
      </c>
      <c r="B22" s="42">
        <v>16830</v>
      </c>
      <c r="C22" s="15" t="s">
        <v>156</v>
      </c>
      <c r="D22" s="51">
        <v>239</v>
      </c>
      <c r="E22" s="61">
        <v>15</v>
      </c>
      <c r="F22" s="41">
        <f t="shared" si="1"/>
        <v>1877.42</v>
      </c>
      <c r="G22" s="93" t="s">
        <v>15</v>
      </c>
      <c r="H22" s="14"/>
    </row>
    <row r="23" spans="1:8" ht="26.25" thickBot="1">
      <c r="A23" s="39">
        <v>45718.375312500168</v>
      </c>
      <c r="B23" s="42">
        <v>16831</v>
      </c>
      <c r="C23" s="15" t="s">
        <v>157</v>
      </c>
      <c r="D23" s="51">
        <v>202</v>
      </c>
      <c r="E23" s="61">
        <v>15</v>
      </c>
      <c r="F23" s="41">
        <f t="shared" si="1"/>
        <v>1892.42</v>
      </c>
      <c r="G23" s="93" t="s">
        <v>15</v>
      </c>
      <c r="H23" s="14"/>
    </row>
    <row r="24" spans="1:8" ht="15.75" thickBot="1">
      <c r="A24" s="39">
        <v>45718.375312500168</v>
      </c>
      <c r="B24" s="42">
        <v>16832</v>
      </c>
      <c r="C24" s="15" t="s">
        <v>158</v>
      </c>
      <c r="D24" s="51">
        <v>217</v>
      </c>
      <c r="E24" s="61">
        <v>15</v>
      </c>
      <c r="F24" s="41">
        <f t="shared" si="1"/>
        <v>1907.42</v>
      </c>
      <c r="G24" s="93" t="s">
        <v>15</v>
      </c>
      <c r="H24" s="14"/>
    </row>
    <row r="25" spans="1:8" ht="26.25" thickBot="1">
      <c r="A25" s="39">
        <v>45718.375312500168</v>
      </c>
      <c r="B25" s="42">
        <v>16833</v>
      </c>
      <c r="C25" s="15" t="s">
        <v>159</v>
      </c>
      <c r="D25" s="51">
        <v>40</v>
      </c>
      <c r="E25" s="61">
        <v>45</v>
      </c>
      <c r="F25" s="41">
        <f t="shared" si="1"/>
        <v>1952.42</v>
      </c>
      <c r="G25" s="93" t="s">
        <v>15</v>
      </c>
      <c r="H25" s="14"/>
    </row>
    <row r="26" spans="1:8" ht="26.25" thickBot="1">
      <c r="A26" s="39">
        <v>45718.375312500168</v>
      </c>
      <c r="B26" s="42">
        <v>16834</v>
      </c>
      <c r="C26" s="15" t="s">
        <v>160</v>
      </c>
      <c r="D26" s="51">
        <v>26</v>
      </c>
      <c r="E26" s="61">
        <v>15</v>
      </c>
      <c r="F26" s="41">
        <f t="shared" si="1"/>
        <v>1967.42</v>
      </c>
      <c r="G26" s="93" t="s">
        <v>15</v>
      </c>
      <c r="H26" s="14"/>
    </row>
    <row r="27" spans="1:8" ht="15.75" thickBot="1">
      <c r="A27" s="39">
        <v>45718.375312500168</v>
      </c>
      <c r="B27" s="42">
        <v>16835</v>
      </c>
      <c r="C27" s="15" t="s">
        <v>161</v>
      </c>
      <c r="D27" s="51">
        <v>186</v>
      </c>
      <c r="E27" s="61">
        <v>15</v>
      </c>
      <c r="F27" s="41">
        <f t="shared" si="1"/>
        <v>1982.42</v>
      </c>
      <c r="G27" s="93" t="s">
        <v>15</v>
      </c>
      <c r="H27" s="14"/>
    </row>
    <row r="28" spans="1:8" ht="15.75" thickBot="1">
      <c r="A28" s="39">
        <v>45718.375312500168</v>
      </c>
      <c r="B28" s="42">
        <v>16836</v>
      </c>
      <c r="C28" s="15" t="s">
        <v>162</v>
      </c>
      <c r="D28" s="51">
        <v>289</v>
      </c>
      <c r="E28" s="61">
        <v>15</v>
      </c>
      <c r="F28" s="41">
        <f t="shared" si="1"/>
        <v>1997.42</v>
      </c>
      <c r="G28" s="93" t="s">
        <v>15</v>
      </c>
      <c r="H28" s="14"/>
    </row>
    <row r="29" spans="1:8" ht="15.75" thickBot="1">
      <c r="A29" s="39">
        <v>45719.375312500168</v>
      </c>
      <c r="B29" s="42">
        <v>16837</v>
      </c>
      <c r="C29" s="15" t="s">
        <v>163</v>
      </c>
      <c r="D29" s="51">
        <v>5</v>
      </c>
      <c r="E29" s="61">
        <v>15</v>
      </c>
      <c r="F29" s="41">
        <f t="shared" si="1"/>
        <v>2012.42</v>
      </c>
      <c r="G29" s="93" t="s">
        <v>15</v>
      </c>
      <c r="H29" s="14"/>
    </row>
    <row r="30" spans="1:8" ht="15.75" thickBot="1">
      <c r="A30" s="39">
        <v>45719.375312500168</v>
      </c>
      <c r="B30" s="42">
        <v>16838</v>
      </c>
      <c r="C30" s="288" t="s">
        <v>164</v>
      </c>
      <c r="D30" s="287">
        <v>16</v>
      </c>
      <c r="E30" s="61">
        <v>15</v>
      </c>
      <c r="F30" s="41">
        <f t="shared" si="1"/>
        <v>2027.42</v>
      </c>
      <c r="G30" s="93" t="s">
        <v>15</v>
      </c>
      <c r="H30" s="14"/>
    </row>
    <row r="31" spans="1:8" ht="15.75" thickBot="1">
      <c r="A31" s="39">
        <v>45719.375312500168</v>
      </c>
      <c r="B31" s="42">
        <v>16839</v>
      </c>
      <c r="C31" s="288" t="s">
        <v>165</v>
      </c>
      <c r="D31" s="287">
        <v>16</v>
      </c>
      <c r="E31" s="61">
        <v>15</v>
      </c>
      <c r="F31" s="41">
        <f t="shared" si="1"/>
        <v>2042.42</v>
      </c>
      <c r="G31" s="93" t="s">
        <v>15</v>
      </c>
      <c r="H31" s="14"/>
    </row>
    <row r="32" spans="1:8" ht="15.75" thickBot="1">
      <c r="A32" s="39">
        <v>45719.375312500168</v>
      </c>
      <c r="B32" s="42">
        <v>16840</v>
      </c>
      <c r="C32" s="15" t="s">
        <v>166</v>
      </c>
      <c r="D32" s="51">
        <v>157</v>
      </c>
      <c r="E32" s="61">
        <v>15</v>
      </c>
      <c r="F32" s="41">
        <f t="shared" si="1"/>
        <v>2057.42</v>
      </c>
      <c r="G32" s="93" t="s">
        <v>15</v>
      </c>
      <c r="H32" s="14"/>
    </row>
    <row r="33" spans="1:8" ht="15.75" thickBot="1">
      <c r="A33" s="39">
        <v>45719.375312500168</v>
      </c>
      <c r="B33" s="42">
        <v>16841</v>
      </c>
      <c r="C33" s="15" t="s">
        <v>167</v>
      </c>
      <c r="D33" s="51">
        <v>195</v>
      </c>
      <c r="E33" s="61">
        <v>15</v>
      </c>
      <c r="F33" s="41">
        <f t="shared" si="1"/>
        <v>2072.42</v>
      </c>
      <c r="G33" s="93" t="s">
        <v>15</v>
      </c>
      <c r="H33" s="14"/>
    </row>
    <row r="34" spans="1:8" ht="15.75" thickBot="1">
      <c r="A34" s="39">
        <v>45719.375312500168</v>
      </c>
      <c r="B34" s="42">
        <v>16842</v>
      </c>
      <c r="C34" s="15" t="s">
        <v>168</v>
      </c>
      <c r="D34" s="51">
        <v>107</v>
      </c>
      <c r="E34" s="61">
        <v>30</v>
      </c>
      <c r="F34" s="41">
        <f t="shared" si="1"/>
        <v>2102.42</v>
      </c>
      <c r="G34" s="93" t="s">
        <v>15</v>
      </c>
      <c r="H34" s="14"/>
    </row>
    <row r="35" spans="1:8" ht="15.75" thickBot="1">
      <c r="A35" s="46">
        <v>45720.375312500168</v>
      </c>
      <c r="B35" s="42">
        <v>16843</v>
      </c>
      <c r="C35" s="23" t="s">
        <v>169</v>
      </c>
      <c r="D35" s="52">
        <v>18</v>
      </c>
      <c r="E35" s="62">
        <v>45</v>
      </c>
      <c r="F35" s="41">
        <f t="shared" si="1"/>
        <v>2147.42</v>
      </c>
      <c r="G35" s="94" t="s">
        <v>15</v>
      </c>
      <c r="H35" s="14"/>
    </row>
    <row r="36" spans="1:8" ht="25.5">
      <c r="A36" s="53">
        <v>45720</v>
      </c>
      <c r="B36" s="32">
        <v>16844</v>
      </c>
      <c r="C36" s="54" t="s">
        <v>170</v>
      </c>
      <c r="D36" s="55">
        <v>44</v>
      </c>
      <c r="E36" s="63">
        <v>15</v>
      </c>
      <c r="F36" s="41">
        <f t="shared" si="1"/>
        <v>2162.42</v>
      </c>
      <c r="G36" s="95" t="s">
        <v>15</v>
      </c>
    </row>
    <row r="37" spans="1:8">
      <c r="A37" s="266">
        <v>45720</v>
      </c>
      <c r="B37" s="267">
        <v>16845</v>
      </c>
      <c r="C37" s="268" t="s">
        <v>171</v>
      </c>
      <c r="D37" s="269">
        <v>20</v>
      </c>
      <c r="E37" s="270">
        <v>10</v>
      </c>
      <c r="F37" s="41">
        <f t="shared" si="1"/>
        <v>2172.42</v>
      </c>
      <c r="G37" s="96" t="s">
        <v>15</v>
      </c>
    </row>
    <row r="38" spans="1:8" ht="25.5">
      <c r="A38" s="47">
        <v>45720</v>
      </c>
      <c r="B38" s="6">
        <v>16846</v>
      </c>
      <c r="C38" s="48" t="s">
        <v>172</v>
      </c>
      <c r="D38" s="6">
        <v>54</v>
      </c>
      <c r="E38" s="64">
        <v>15</v>
      </c>
      <c r="F38" s="41">
        <f t="shared" si="1"/>
        <v>2187.42</v>
      </c>
      <c r="G38" s="96" t="s">
        <v>15</v>
      </c>
    </row>
    <row r="39" spans="1:8">
      <c r="A39" s="47">
        <v>45721</v>
      </c>
      <c r="B39" s="45">
        <v>16847</v>
      </c>
      <c r="C39" s="48" t="s">
        <v>173</v>
      </c>
      <c r="D39" s="6">
        <v>254</v>
      </c>
      <c r="E39" s="64">
        <v>30</v>
      </c>
      <c r="F39" s="41">
        <f t="shared" si="1"/>
        <v>2217.42</v>
      </c>
      <c r="G39" s="96" t="s">
        <v>15</v>
      </c>
    </row>
    <row r="40" spans="1:8">
      <c r="A40" s="47">
        <v>45721</v>
      </c>
      <c r="B40" s="6">
        <v>16848</v>
      </c>
      <c r="C40" s="48" t="s">
        <v>174</v>
      </c>
      <c r="D40" s="6">
        <v>198</v>
      </c>
      <c r="E40" s="64">
        <v>15</v>
      </c>
      <c r="F40" s="41">
        <f t="shared" si="1"/>
        <v>2232.42</v>
      </c>
      <c r="G40" s="96" t="s">
        <v>15</v>
      </c>
    </row>
    <row r="41" spans="1:8" ht="25.5">
      <c r="A41" s="47">
        <v>45721</v>
      </c>
      <c r="B41" s="45">
        <v>16849</v>
      </c>
      <c r="C41" s="48" t="s">
        <v>175</v>
      </c>
      <c r="D41" s="6">
        <v>272</v>
      </c>
      <c r="E41" s="64">
        <v>30</v>
      </c>
      <c r="F41" s="41">
        <f t="shared" si="1"/>
        <v>2262.42</v>
      </c>
      <c r="G41" s="96" t="s">
        <v>15</v>
      </c>
    </row>
    <row r="42" spans="1:8">
      <c r="A42" s="47">
        <v>45721</v>
      </c>
      <c r="B42" s="6">
        <v>16850</v>
      </c>
      <c r="C42" s="48" t="s">
        <v>176</v>
      </c>
      <c r="D42" s="6">
        <v>167</v>
      </c>
      <c r="E42" s="64">
        <v>15</v>
      </c>
      <c r="F42" s="41">
        <f t="shared" si="1"/>
        <v>2277.42</v>
      </c>
      <c r="G42" s="96" t="s">
        <v>15</v>
      </c>
    </row>
    <row r="43" spans="1:8">
      <c r="A43" s="47">
        <v>45721</v>
      </c>
      <c r="B43" s="45">
        <v>16851</v>
      </c>
      <c r="C43" s="48" t="s">
        <v>177</v>
      </c>
      <c r="D43" s="6">
        <v>198</v>
      </c>
      <c r="E43" s="64">
        <v>15</v>
      </c>
      <c r="F43" s="41">
        <f t="shared" si="1"/>
        <v>2292.42</v>
      </c>
      <c r="G43" s="96" t="s">
        <v>15</v>
      </c>
    </row>
    <row r="44" spans="1:8" ht="25.5">
      <c r="A44" s="47">
        <v>45721</v>
      </c>
      <c r="B44" s="6">
        <v>16852</v>
      </c>
      <c r="C44" s="48" t="s">
        <v>178</v>
      </c>
      <c r="D44" s="6">
        <v>244</v>
      </c>
      <c r="E44" s="64">
        <v>30</v>
      </c>
      <c r="F44" s="41">
        <f t="shared" si="1"/>
        <v>2322.42</v>
      </c>
      <c r="G44" s="96" t="s">
        <v>15</v>
      </c>
    </row>
    <row r="45" spans="1:8">
      <c r="A45" s="47">
        <v>45721</v>
      </c>
      <c r="B45" s="45">
        <v>16853</v>
      </c>
      <c r="C45" s="48" t="s">
        <v>179</v>
      </c>
      <c r="D45" s="6">
        <v>3</v>
      </c>
      <c r="E45" s="64">
        <v>15</v>
      </c>
      <c r="F45" s="41">
        <f t="shared" si="1"/>
        <v>2337.42</v>
      </c>
      <c r="G45" s="96" t="s">
        <v>15</v>
      </c>
    </row>
    <row r="46" spans="1:8" ht="25.5" customHeight="1">
      <c r="A46" s="47">
        <v>45721</v>
      </c>
      <c r="B46" s="69">
        <v>16854</v>
      </c>
      <c r="C46" s="48" t="s">
        <v>180</v>
      </c>
      <c r="D46" s="6">
        <v>21</v>
      </c>
      <c r="E46" s="64">
        <v>15</v>
      </c>
      <c r="F46" s="41">
        <f t="shared" si="1"/>
        <v>2352.42</v>
      </c>
      <c r="G46" s="96" t="s">
        <v>15</v>
      </c>
    </row>
    <row r="47" spans="1:8" ht="25.5" customHeight="1">
      <c r="A47" s="53">
        <v>45722</v>
      </c>
      <c r="B47" s="69">
        <v>16855</v>
      </c>
      <c r="C47" s="73" t="s">
        <v>181</v>
      </c>
      <c r="D47" s="6">
        <v>11</v>
      </c>
      <c r="E47" s="68">
        <v>45</v>
      </c>
      <c r="F47" s="41">
        <f t="shared" si="1"/>
        <v>2397.42</v>
      </c>
      <c r="G47" s="97" t="s">
        <v>15</v>
      </c>
    </row>
    <row r="48" spans="1:8">
      <c r="A48" s="53">
        <v>45722</v>
      </c>
      <c r="B48" s="72">
        <v>16856</v>
      </c>
      <c r="C48" s="70" t="s">
        <v>182</v>
      </c>
      <c r="D48" s="71">
        <v>147</v>
      </c>
      <c r="E48" s="65">
        <v>45</v>
      </c>
      <c r="F48" s="41">
        <f t="shared" si="1"/>
        <v>2442.42</v>
      </c>
      <c r="G48" s="96" t="s">
        <v>15</v>
      </c>
    </row>
    <row r="49" spans="1:7" ht="15" customHeight="1">
      <c r="A49" s="53">
        <v>45722</v>
      </c>
      <c r="B49" s="67">
        <v>16857</v>
      </c>
      <c r="C49" s="70" t="s">
        <v>183</v>
      </c>
      <c r="D49" s="71">
        <v>14</v>
      </c>
      <c r="E49" s="65">
        <v>30</v>
      </c>
      <c r="F49" s="41">
        <f t="shared" si="1"/>
        <v>2472.42</v>
      </c>
      <c r="G49" s="96" t="s">
        <v>15</v>
      </c>
    </row>
    <row r="50" spans="1:7" ht="15" customHeight="1">
      <c r="A50" s="53">
        <v>45722</v>
      </c>
      <c r="B50" s="67">
        <v>16858</v>
      </c>
      <c r="C50" s="106" t="s">
        <v>184</v>
      </c>
      <c r="D50" s="71">
        <v>234</v>
      </c>
      <c r="E50" s="65">
        <v>15</v>
      </c>
      <c r="F50" s="41">
        <f t="shared" si="1"/>
        <v>2487.42</v>
      </c>
      <c r="G50" s="96" t="s">
        <v>15</v>
      </c>
    </row>
    <row r="51" spans="1:7" ht="15" customHeight="1">
      <c r="A51" s="53"/>
      <c r="B51" s="67">
        <v>16859</v>
      </c>
      <c r="C51" s="107" t="s">
        <v>185</v>
      </c>
      <c r="D51" s="113"/>
      <c r="E51" s="65">
        <v>0</v>
      </c>
      <c r="F51" s="41">
        <f t="shared" si="1"/>
        <v>2487.42</v>
      </c>
      <c r="G51" s="96" t="s">
        <v>15</v>
      </c>
    </row>
    <row r="52" spans="1:7" ht="15" customHeight="1">
      <c r="A52" s="53">
        <v>45724</v>
      </c>
      <c r="B52" s="67">
        <v>16860</v>
      </c>
      <c r="C52" s="106" t="s">
        <v>186</v>
      </c>
      <c r="D52" s="71">
        <v>285</v>
      </c>
      <c r="E52" s="65">
        <v>15</v>
      </c>
      <c r="F52" s="41">
        <f t="shared" si="1"/>
        <v>2502.42</v>
      </c>
      <c r="G52" s="96" t="s">
        <v>15</v>
      </c>
    </row>
    <row r="53" spans="1:7" ht="15" customHeight="1">
      <c r="A53" s="53">
        <v>45724</v>
      </c>
      <c r="B53" s="67">
        <v>16861</v>
      </c>
      <c r="C53" s="106" t="s">
        <v>187</v>
      </c>
      <c r="D53" s="71">
        <v>50</v>
      </c>
      <c r="E53" s="65">
        <v>30</v>
      </c>
      <c r="F53" s="41">
        <f t="shared" si="1"/>
        <v>2532.42</v>
      </c>
      <c r="G53" s="96" t="s">
        <v>15</v>
      </c>
    </row>
    <row r="54" spans="1:7" ht="15" customHeight="1">
      <c r="A54" s="53">
        <v>45724</v>
      </c>
      <c r="B54" s="67">
        <v>16862</v>
      </c>
      <c r="C54" s="108" t="s">
        <v>188</v>
      </c>
      <c r="D54" s="71">
        <v>59</v>
      </c>
      <c r="E54" s="65">
        <v>15</v>
      </c>
      <c r="F54" s="41">
        <f t="shared" ref="F54:F119" si="2">+F53+E54</f>
        <v>2547.42</v>
      </c>
      <c r="G54" s="96" t="s">
        <v>15</v>
      </c>
    </row>
    <row r="55" spans="1:7" ht="15" customHeight="1">
      <c r="A55" s="53">
        <v>45724</v>
      </c>
      <c r="B55" s="67">
        <v>16863</v>
      </c>
      <c r="C55" s="108" t="s">
        <v>189</v>
      </c>
      <c r="D55" s="71">
        <v>161</v>
      </c>
      <c r="E55" s="65">
        <v>30</v>
      </c>
      <c r="F55" s="41">
        <f t="shared" si="2"/>
        <v>2577.42</v>
      </c>
      <c r="G55" s="96" t="s">
        <v>15</v>
      </c>
    </row>
    <row r="56" spans="1:7" ht="25.5">
      <c r="A56" s="53">
        <v>45721</v>
      </c>
      <c r="B56" s="67">
        <v>16864</v>
      </c>
      <c r="C56" s="70" t="s">
        <v>190</v>
      </c>
      <c r="D56" s="71">
        <v>160</v>
      </c>
      <c r="E56" s="64">
        <v>45</v>
      </c>
      <c r="F56" s="41">
        <f t="shared" si="2"/>
        <v>2622.42</v>
      </c>
      <c r="G56" s="96" t="s">
        <v>15</v>
      </c>
    </row>
    <row r="57" spans="1:7">
      <c r="A57" s="53">
        <v>45722</v>
      </c>
      <c r="B57" s="67">
        <v>16865</v>
      </c>
      <c r="C57" s="109" t="s">
        <v>191</v>
      </c>
      <c r="D57" s="71">
        <v>181</v>
      </c>
      <c r="E57" s="64">
        <v>30</v>
      </c>
      <c r="F57" s="41">
        <f t="shared" si="2"/>
        <v>2652.42</v>
      </c>
      <c r="G57" s="96" t="s">
        <v>15</v>
      </c>
    </row>
    <row r="58" spans="1:7">
      <c r="A58" s="53">
        <v>45722</v>
      </c>
      <c r="B58" s="67">
        <v>16866</v>
      </c>
      <c r="C58" s="70" t="s">
        <v>192</v>
      </c>
      <c r="D58" s="71">
        <v>271</v>
      </c>
      <c r="E58" s="65">
        <v>20</v>
      </c>
      <c r="F58" s="41">
        <f t="shared" si="2"/>
        <v>2672.42</v>
      </c>
      <c r="G58" s="96" t="s">
        <v>15</v>
      </c>
    </row>
    <row r="59" spans="1:7">
      <c r="A59" s="53">
        <v>45722</v>
      </c>
      <c r="B59" s="67">
        <v>16867</v>
      </c>
      <c r="C59" s="70" t="s">
        <v>193</v>
      </c>
      <c r="D59" s="71">
        <v>113</v>
      </c>
      <c r="E59" s="64">
        <v>15</v>
      </c>
      <c r="F59" s="41">
        <f t="shared" si="2"/>
        <v>2687.42</v>
      </c>
      <c r="G59" s="96" t="s">
        <v>15</v>
      </c>
    </row>
    <row r="60" spans="1:7" ht="25.5">
      <c r="A60" s="53">
        <v>45722</v>
      </c>
      <c r="B60" s="67">
        <v>16868</v>
      </c>
      <c r="C60" s="70" t="s">
        <v>194</v>
      </c>
      <c r="D60" s="71">
        <v>105</v>
      </c>
      <c r="E60" s="65">
        <v>45</v>
      </c>
      <c r="F60" s="41">
        <f t="shared" si="2"/>
        <v>2732.42</v>
      </c>
      <c r="G60" s="96" t="s">
        <v>15</v>
      </c>
    </row>
    <row r="61" spans="1:7">
      <c r="A61" s="53">
        <v>45722</v>
      </c>
      <c r="B61" s="67">
        <v>16869</v>
      </c>
      <c r="C61" s="70" t="s">
        <v>195</v>
      </c>
      <c r="D61" s="71">
        <v>119</v>
      </c>
      <c r="E61" s="65">
        <v>30</v>
      </c>
      <c r="F61" s="41">
        <f t="shared" si="2"/>
        <v>2762.42</v>
      </c>
      <c r="G61" s="96" t="s">
        <v>15</v>
      </c>
    </row>
    <row r="62" spans="1:7" ht="15" customHeight="1">
      <c r="A62" s="53">
        <v>45722</v>
      </c>
      <c r="B62" s="67">
        <v>16870</v>
      </c>
      <c r="C62" s="70" t="s">
        <v>196</v>
      </c>
      <c r="D62" s="71">
        <v>10</v>
      </c>
      <c r="E62" s="65">
        <v>15</v>
      </c>
      <c r="F62" s="41">
        <f t="shared" si="2"/>
        <v>2777.42</v>
      </c>
      <c r="G62" s="96" t="s">
        <v>15</v>
      </c>
    </row>
    <row r="63" spans="1:7" ht="15" customHeight="1">
      <c r="A63" s="53">
        <v>45723</v>
      </c>
      <c r="B63" s="67">
        <v>16871</v>
      </c>
      <c r="C63" s="70" t="s">
        <v>197</v>
      </c>
      <c r="D63" s="71">
        <v>162</v>
      </c>
      <c r="E63" s="65">
        <v>30</v>
      </c>
      <c r="F63" s="41">
        <f t="shared" si="2"/>
        <v>2807.42</v>
      </c>
      <c r="G63" s="96" t="s">
        <v>15</v>
      </c>
    </row>
    <row r="64" spans="1:7" ht="15" customHeight="1">
      <c r="A64" s="53">
        <v>45723</v>
      </c>
      <c r="B64" s="67">
        <v>16872</v>
      </c>
      <c r="C64" s="70" t="s">
        <v>198</v>
      </c>
      <c r="D64" s="71">
        <v>115</v>
      </c>
      <c r="E64" s="65">
        <v>30</v>
      </c>
      <c r="F64" s="41">
        <f t="shared" si="2"/>
        <v>2837.42</v>
      </c>
      <c r="G64" s="96" t="s">
        <v>15</v>
      </c>
    </row>
    <row r="65" spans="1:7" ht="15" customHeight="1">
      <c r="A65" s="53">
        <v>45723</v>
      </c>
      <c r="B65" s="67">
        <v>16873</v>
      </c>
      <c r="C65" s="70" t="s">
        <v>199</v>
      </c>
      <c r="D65" s="71">
        <v>193</v>
      </c>
      <c r="E65" s="65">
        <v>20</v>
      </c>
      <c r="F65" s="41">
        <f t="shared" si="2"/>
        <v>2857.42</v>
      </c>
      <c r="G65" s="96" t="s">
        <v>15</v>
      </c>
    </row>
    <row r="66" spans="1:7">
      <c r="A66" s="53">
        <v>45723</v>
      </c>
      <c r="B66" s="67">
        <v>16874</v>
      </c>
      <c r="C66" s="70" t="s">
        <v>200</v>
      </c>
      <c r="D66" s="71">
        <v>261</v>
      </c>
      <c r="E66" s="65">
        <v>15</v>
      </c>
      <c r="F66" s="41">
        <f t="shared" si="2"/>
        <v>2872.42</v>
      </c>
      <c r="G66" s="96" t="s">
        <v>15</v>
      </c>
    </row>
    <row r="67" spans="1:7" ht="25.5">
      <c r="A67" s="53">
        <v>45724</v>
      </c>
      <c r="B67" s="67">
        <v>16875</v>
      </c>
      <c r="C67" s="70" t="s">
        <v>201</v>
      </c>
      <c r="D67" s="71">
        <v>192</v>
      </c>
      <c r="E67" s="65">
        <v>30</v>
      </c>
      <c r="F67" s="41">
        <f t="shared" si="2"/>
        <v>2902.42</v>
      </c>
      <c r="G67" s="96" t="s">
        <v>15</v>
      </c>
    </row>
    <row r="68" spans="1:7" ht="25.5">
      <c r="A68" s="53">
        <v>45724</v>
      </c>
      <c r="B68" s="67">
        <v>16876</v>
      </c>
      <c r="C68" s="70" t="s">
        <v>202</v>
      </c>
      <c r="D68" s="112">
        <v>122</v>
      </c>
      <c r="E68" s="65">
        <v>30</v>
      </c>
      <c r="F68" s="41">
        <f t="shared" si="2"/>
        <v>2932.42</v>
      </c>
      <c r="G68" s="96" t="s">
        <v>15</v>
      </c>
    </row>
    <row r="69" spans="1:7">
      <c r="A69" s="53">
        <v>45724</v>
      </c>
      <c r="B69" s="67">
        <v>16877</v>
      </c>
      <c r="C69" s="70" t="s">
        <v>203</v>
      </c>
      <c r="D69" s="71">
        <v>196</v>
      </c>
      <c r="E69" s="65">
        <v>15</v>
      </c>
      <c r="F69" s="41">
        <f t="shared" si="2"/>
        <v>2947.42</v>
      </c>
      <c r="G69" s="96" t="s">
        <v>15</v>
      </c>
    </row>
    <row r="70" spans="1:7">
      <c r="A70" s="53">
        <v>45724</v>
      </c>
      <c r="B70" s="67">
        <v>16878</v>
      </c>
      <c r="C70" s="70" t="s">
        <v>204</v>
      </c>
      <c r="D70" s="71">
        <v>257</v>
      </c>
      <c r="E70" s="65">
        <v>30</v>
      </c>
      <c r="F70" s="41">
        <f t="shared" si="2"/>
        <v>2977.42</v>
      </c>
      <c r="G70" s="96" t="s">
        <v>15</v>
      </c>
    </row>
    <row r="71" spans="1:7" ht="25.5">
      <c r="A71" s="53">
        <v>45724</v>
      </c>
      <c r="B71" s="67">
        <v>16879</v>
      </c>
      <c r="C71" s="70" t="s">
        <v>205</v>
      </c>
      <c r="D71" s="71">
        <v>212</v>
      </c>
      <c r="E71" s="65">
        <v>60</v>
      </c>
      <c r="F71" s="41">
        <f t="shared" si="2"/>
        <v>3037.42</v>
      </c>
      <c r="G71" s="96" t="s">
        <v>15</v>
      </c>
    </row>
    <row r="72" spans="1:7">
      <c r="A72" s="53">
        <v>45724</v>
      </c>
      <c r="B72" s="67">
        <v>16880</v>
      </c>
      <c r="C72" s="70" t="s">
        <v>206</v>
      </c>
      <c r="D72" s="71">
        <v>155</v>
      </c>
      <c r="E72" s="65">
        <v>45</v>
      </c>
      <c r="F72" s="41">
        <f t="shared" si="2"/>
        <v>3082.42</v>
      </c>
      <c r="G72" s="96" t="s">
        <v>15</v>
      </c>
    </row>
    <row r="73" spans="1:7">
      <c r="A73" s="53">
        <v>45724</v>
      </c>
      <c r="B73" s="67">
        <v>16881</v>
      </c>
      <c r="C73" s="70" t="s">
        <v>207</v>
      </c>
      <c r="D73" s="71">
        <v>183</v>
      </c>
      <c r="E73" s="65">
        <v>15</v>
      </c>
      <c r="F73" s="41">
        <f t="shared" si="2"/>
        <v>3097.42</v>
      </c>
      <c r="G73" s="96" t="s">
        <v>15</v>
      </c>
    </row>
    <row r="74" spans="1:7" ht="15" customHeight="1">
      <c r="A74" s="53">
        <v>45724</v>
      </c>
      <c r="B74" s="67">
        <v>16882</v>
      </c>
      <c r="C74" s="70" t="s">
        <v>208</v>
      </c>
      <c r="D74" s="71">
        <v>217</v>
      </c>
      <c r="E74" s="65">
        <v>15</v>
      </c>
      <c r="F74" s="41">
        <f t="shared" si="2"/>
        <v>3112.42</v>
      </c>
      <c r="G74" s="96" t="s">
        <v>15</v>
      </c>
    </row>
    <row r="75" spans="1:7">
      <c r="A75" s="53">
        <v>45724</v>
      </c>
      <c r="B75" s="67">
        <v>16883</v>
      </c>
      <c r="C75" s="70" t="s">
        <v>209</v>
      </c>
      <c r="D75" s="71">
        <v>250</v>
      </c>
      <c r="E75" s="65">
        <v>30</v>
      </c>
      <c r="F75" s="41">
        <f t="shared" si="2"/>
        <v>3142.42</v>
      </c>
      <c r="G75" s="96" t="s">
        <v>15</v>
      </c>
    </row>
    <row r="76" spans="1:7">
      <c r="A76" s="53">
        <v>45724</v>
      </c>
      <c r="B76" s="67">
        <v>16884</v>
      </c>
      <c r="C76" s="70" t="s">
        <v>210</v>
      </c>
      <c r="D76" s="71">
        <v>209</v>
      </c>
      <c r="E76" s="65">
        <v>30</v>
      </c>
      <c r="F76" s="41">
        <f t="shared" si="2"/>
        <v>3172.42</v>
      </c>
      <c r="G76" s="96" t="s">
        <v>15</v>
      </c>
    </row>
    <row r="77" spans="1:7">
      <c r="A77" s="271">
        <v>45724</v>
      </c>
      <c r="B77" s="272">
        <v>16885</v>
      </c>
      <c r="C77" s="273" t="s">
        <v>211</v>
      </c>
      <c r="D77" s="274">
        <v>20</v>
      </c>
      <c r="E77" s="275">
        <v>15</v>
      </c>
      <c r="F77" s="41">
        <f t="shared" si="2"/>
        <v>3187.42</v>
      </c>
      <c r="G77" s="96" t="s">
        <v>15</v>
      </c>
    </row>
    <row r="78" spans="1:7">
      <c r="A78" s="53">
        <v>45725</v>
      </c>
      <c r="B78" s="67">
        <v>16886</v>
      </c>
      <c r="C78" s="70" t="s">
        <v>212</v>
      </c>
      <c r="D78" s="71">
        <v>30</v>
      </c>
      <c r="E78" s="65">
        <v>15</v>
      </c>
      <c r="F78" s="41">
        <f t="shared" si="2"/>
        <v>3202.42</v>
      </c>
      <c r="G78" s="96" t="s">
        <v>15</v>
      </c>
    </row>
    <row r="79" spans="1:7">
      <c r="A79" s="53">
        <v>45726</v>
      </c>
      <c r="B79" s="67">
        <v>16887</v>
      </c>
      <c r="C79" s="70" t="s">
        <v>213</v>
      </c>
      <c r="D79" s="71">
        <v>77</v>
      </c>
      <c r="E79" s="65">
        <v>200</v>
      </c>
      <c r="F79" s="41">
        <f t="shared" si="2"/>
        <v>3402.42</v>
      </c>
      <c r="G79" s="96" t="s">
        <v>15</v>
      </c>
    </row>
    <row r="80" spans="1:7">
      <c r="A80" s="53">
        <v>45726</v>
      </c>
      <c r="B80" s="67">
        <v>16888</v>
      </c>
      <c r="C80" s="70" t="s">
        <v>214</v>
      </c>
      <c r="D80" s="71">
        <v>241</v>
      </c>
      <c r="E80" s="65">
        <v>15</v>
      </c>
      <c r="F80" s="41">
        <f t="shared" si="2"/>
        <v>3417.42</v>
      </c>
      <c r="G80" s="96" t="s">
        <v>15</v>
      </c>
    </row>
    <row r="81" spans="1:7" ht="25.5">
      <c r="A81" s="53">
        <v>45726</v>
      </c>
      <c r="B81" s="67">
        <v>16889</v>
      </c>
      <c r="C81" s="70" t="s">
        <v>215</v>
      </c>
      <c r="D81" s="71">
        <v>132</v>
      </c>
      <c r="E81" s="65">
        <v>30</v>
      </c>
      <c r="F81" s="41">
        <f t="shared" si="2"/>
        <v>3447.42</v>
      </c>
      <c r="G81" s="96" t="s">
        <v>15</v>
      </c>
    </row>
    <row r="82" spans="1:7">
      <c r="A82" s="53">
        <v>45726</v>
      </c>
      <c r="B82" s="75">
        <v>16890</v>
      </c>
      <c r="C82" s="110" t="s">
        <v>216</v>
      </c>
      <c r="D82" s="112">
        <v>111</v>
      </c>
      <c r="E82" s="66">
        <v>45</v>
      </c>
      <c r="F82" s="41">
        <f t="shared" si="2"/>
        <v>3492.42</v>
      </c>
      <c r="G82" s="96" t="s">
        <v>15</v>
      </c>
    </row>
    <row r="83" spans="1:7" ht="25.5">
      <c r="A83" s="53">
        <v>45726</v>
      </c>
      <c r="B83" s="71">
        <v>16891</v>
      </c>
      <c r="C83" s="111" t="s">
        <v>217</v>
      </c>
      <c r="D83" s="6">
        <v>245</v>
      </c>
      <c r="E83" s="78">
        <v>15</v>
      </c>
      <c r="F83" s="79">
        <f t="shared" si="2"/>
        <v>3507.42</v>
      </c>
      <c r="G83" s="88" t="s">
        <v>15</v>
      </c>
    </row>
    <row r="84" spans="1:7" ht="25.5" customHeight="1">
      <c r="A84" s="53">
        <v>45727</v>
      </c>
      <c r="B84" s="71">
        <v>16892</v>
      </c>
      <c r="C84" s="111" t="s">
        <v>218</v>
      </c>
      <c r="D84" s="6">
        <v>32</v>
      </c>
      <c r="E84" s="78">
        <v>45</v>
      </c>
      <c r="F84" s="79">
        <f t="shared" si="2"/>
        <v>3552.42</v>
      </c>
      <c r="G84" s="88" t="s">
        <v>15</v>
      </c>
    </row>
    <row r="85" spans="1:7">
      <c r="A85" s="53">
        <v>45727</v>
      </c>
      <c r="B85" s="71">
        <v>16893</v>
      </c>
      <c r="C85" s="111" t="s">
        <v>219</v>
      </c>
      <c r="D85" s="6">
        <v>92</v>
      </c>
      <c r="E85" s="78">
        <v>60</v>
      </c>
      <c r="F85" s="79">
        <f t="shared" si="2"/>
        <v>3612.42</v>
      </c>
      <c r="G85" s="88" t="s">
        <v>15</v>
      </c>
    </row>
    <row r="86" spans="1:7">
      <c r="A86" s="53">
        <v>45727</v>
      </c>
      <c r="B86" s="71">
        <v>16894</v>
      </c>
      <c r="C86" s="111" t="s">
        <v>220</v>
      </c>
      <c r="D86" s="6">
        <v>89</v>
      </c>
      <c r="E86" s="78">
        <v>30</v>
      </c>
      <c r="F86" s="79">
        <f t="shared" si="2"/>
        <v>3642.42</v>
      </c>
      <c r="G86" s="88" t="s">
        <v>15</v>
      </c>
    </row>
    <row r="87" spans="1:7">
      <c r="A87" s="53">
        <v>45727</v>
      </c>
      <c r="B87" s="71">
        <v>16895</v>
      </c>
      <c r="C87" s="76" t="s">
        <v>221</v>
      </c>
      <c r="D87" s="77">
        <v>97</v>
      </c>
      <c r="E87" s="78">
        <v>45</v>
      </c>
      <c r="F87" s="79">
        <f t="shared" si="2"/>
        <v>3687.42</v>
      </c>
      <c r="G87" s="88" t="s">
        <v>15</v>
      </c>
    </row>
    <row r="88" spans="1:7">
      <c r="A88" s="53">
        <v>45727</v>
      </c>
      <c r="B88" s="71">
        <v>16896</v>
      </c>
      <c r="C88" s="76" t="s">
        <v>222</v>
      </c>
      <c r="D88" s="77">
        <v>2</v>
      </c>
      <c r="E88" s="78">
        <v>45</v>
      </c>
      <c r="F88" s="79">
        <f t="shared" si="2"/>
        <v>3732.42</v>
      </c>
      <c r="G88" s="88" t="s">
        <v>15</v>
      </c>
    </row>
    <row r="89" spans="1:7">
      <c r="A89" s="53">
        <v>45727</v>
      </c>
      <c r="B89" s="71">
        <v>16897</v>
      </c>
      <c r="C89" s="76" t="s">
        <v>223</v>
      </c>
      <c r="D89" s="77">
        <v>148</v>
      </c>
      <c r="E89" s="78">
        <v>15</v>
      </c>
      <c r="F89" s="79">
        <f t="shared" si="2"/>
        <v>3747.42</v>
      </c>
      <c r="G89" s="88" t="s">
        <v>15</v>
      </c>
    </row>
    <row r="90" spans="1:7">
      <c r="A90" s="53">
        <v>45727</v>
      </c>
      <c r="B90" s="71">
        <v>16898</v>
      </c>
      <c r="C90" s="76" t="s">
        <v>224</v>
      </c>
      <c r="D90" s="77">
        <v>288</v>
      </c>
      <c r="E90" s="82">
        <v>45</v>
      </c>
      <c r="F90" s="79">
        <f t="shared" si="2"/>
        <v>3792.42</v>
      </c>
      <c r="G90" s="88" t="s">
        <v>15</v>
      </c>
    </row>
    <row r="91" spans="1:7">
      <c r="A91" s="53">
        <v>45727</v>
      </c>
      <c r="B91" s="71">
        <v>16899</v>
      </c>
      <c r="C91" s="76" t="s">
        <v>225</v>
      </c>
      <c r="D91" s="77">
        <v>4</v>
      </c>
      <c r="E91" s="82">
        <v>15</v>
      </c>
      <c r="F91" s="79">
        <f t="shared" si="2"/>
        <v>3807.42</v>
      </c>
      <c r="G91" s="88" t="s">
        <v>15</v>
      </c>
    </row>
    <row r="92" spans="1:7">
      <c r="A92" s="53">
        <v>45727</v>
      </c>
      <c r="B92" s="71">
        <v>16900</v>
      </c>
      <c r="C92" s="76" t="s">
        <v>226</v>
      </c>
      <c r="D92" s="77">
        <v>140</v>
      </c>
      <c r="E92" s="82">
        <v>30</v>
      </c>
      <c r="F92" s="79">
        <f t="shared" si="2"/>
        <v>3837.42</v>
      </c>
      <c r="G92" s="88" t="s">
        <v>15</v>
      </c>
    </row>
    <row r="93" spans="1:7" ht="25.5">
      <c r="A93" s="53">
        <v>45727</v>
      </c>
      <c r="B93" s="71">
        <v>16901</v>
      </c>
      <c r="C93" s="48" t="s">
        <v>227</v>
      </c>
      <c r="D93" s="77">
        <v>230</v>
      </c>
      <c r="E93" s="78">
        <v>45</v>
      </c>
      <c r="F93" s="79">
        <f t="shared" si="2"/>
        <v>3882.42</v>
      </c>
      <c r="G93" s="88" t="s">
        <v>15</v>
      </c>
    </row>
    <row r="94" spans="1:7">
      <c r="A94" s="53">
        <v>45731</v>
      </c>
      <c r="B94" s="71">
        <v>16902</v>
      </c>
      <c r="C94" s="76" t="s">
        <v>228</v>
      </c>
      <c r="D94" s="77">
        <v>253</v>
      </c>
      <c r="E94" s="78">
        <v>45</v>
      </c>
      <c r="F94" s="79">
        <f t="shared" si="2"/>
        <v>3927.42</v>
      </c>
      <c r="G94" s="88" t="s">
        <v>15</v>
      </c>
    </row>
    <row r="95" spans="1:7">
      <c r="A95" s="53">
        <v>45731</v>
      </c>
      <c r="B95" s="71">
        <v>16903</v>
      </c>
      <c r="C95" s="76" t="s">
        <v>229</v>
      </c>
      <c r="D95" s="77">
        <v>61</v>
      </c>
      <c r="E95" s="78">
        <v>45</v>
      </c>
      <c r="F95" s="79">
        <f t="shared" si="2"/>
        <v>3972.42</v>
      </c>
      <c r="G95" s="88" t="s">
        <v>15</v>
      </c>
    </row>
    <row r="96" spans="1:7">
      <c r="A96" s="53">
        <v>45733</v>
      </c>
      <c r="B96" s="71">
        <v>16904</v>
      </c>
      <c r="C96" s="76" t="s">
        <v>230</v>
      </c>
      <c r="D96" s="77">
        <v>246</v>
      </c>
      <c r="E96" s="82">
        <v>30</v>
      </c>
      <c r="F96" s="79">
        <f t="shared" si="2"/>
        <v>4002.42</v>
      </c>
      <c r="G96" s="88" t="s">
        <v>15</v>
      </c>
    </row>
    <row r="97" spans="1:7">
      <c r="A97" s="53">
        <v>45733</v>
      </c>
      <c r="B97" s="71">
        <v>16905</v>
      </c>
      <c r="C97" s="76" t="s">
        <v>231</v>
      </c>
      <c r="D97" s="77">
        <v>9</v>
      </c>
      <c r="E97" s="82">
        <v>45</v>
      </c>
      <c r="F97" s="79">
        <f t="shared" si="2"/>
        <v>4047.42</v>
      </c>
      <c r="G97" s="88" t="s">
        <v>15</v>
      </c>
    </row>
    <row r="98" spans="1:7">
      <c r="A98" s="53"/>
      <c r="B98" s="71">
        <v>16906</v>
      </c>
      <c r="C98" s="85" t="s">
        <v>92</v>
      </c>
      <c r="D98" s="114"/>
      <c r="E98" s="82"/>
      <c r="F98" s="79">
        <f t="shared" si="2"/>
        <v>4047.42</v>
      </c>
      <c r="G98" s="88" t="s">
        <v>15</v>
      </c>
    </row>
    <row r="99" spans="1:7">
      <c r="A99" s="53"/>
      <c r="B99" s="71">
        <v>16907</v>
      </c>
      <c r="C99" s="85" t="s">
        <v>92</v>
      </c>
      <c r="D99" s="114"/>
      <c r="E99" s="82"/>
      <c r="F99" s="79">
        <f t="shared" si="2"/>
        <v>4047.42</v>
      </c>
      <c r="G99" s="88" t="s">
        <v>15</v>
      </c>
    </row>
    <row r="100" spans="1:7" ht="25.5">
      <c r="A100" s="47">
        <v>45727.799699074123</v>
      </c>
      <c r="B100" s="71">
        <v>16908</v>
      </c>
      <c r="C100" s="48" t="s">
        <v>232</v>
      </c>
      <c r="D100" s="6">
        <v>324</v>
      </c>
      <c r="E100" s="80">
        <v>30</v>
      </c>
      <c r="F100" s="79">
        <f t="shared" si="2"/>
        <v>4077.42</v>
      </c>
      <c r="G100" s="88" t="s">
        <v>15</v>
      </c>
    </row>
    <row r="101" spans="1:7" ht="25.5">
      <c r="A101" s="47">
        <v>45727.799699074123</v>
      </c>
      <c r="B101" s="71">
        <v>16909</v>
      </c>
      <c r="C101" s="48" t="s">
        <v>233</v>
      </c>
      <c r="D101" s="6">
        <v>88</v>
      </c>
      <c r="E101" s="80">
        <v>60</v>
      </c>
      <c r="F101" s="79">
        <f t="shared" si="2"/>
        <v>4137.42</v>
      </c>
      <c r="G101" s="88" t="s">
        <v>15</v>
      </c>
    </row>
    <row r="102" spans="1:7">
      <c r="A102" s="47">
        <v>45727.799699074123</v>
      </c>
      <c r="B102" s="71">
        <v>16910</v>
      </c>
      <c r="C102" s="48" t="s">
        <v>234</v>
      </c>
      <c r="D102" s="6">
        <v>63</v>
      </c>
      <c r="E102" s="80">
        <v>30</v>
      </c>
      <c r="F102" s="79">
        <f t="shared" si="2"/>
        <v>4167.42</v>
      </c>
      <c r="G102" s="88" t="s">
        <v>15</v>
      </c>
    </row>
    <row r="103" spans="1:7">
      <c r="A103" s="47">
        <v>45727.799699074123</v>
      </c>
      <c r="B103" s="71">
        <v>16911</v>
      </c>
      <c r="C103" s="48" t="s">
        <v>235</v>
      </c>
      <c r="D103" s="6">
        <v>292</v>
      </c>
      <c r="E103" s="80">
        <v>15</v>
      </c>
      <c r="F103" s="79">
        <f t="shared" si="2"/>
        <v>4182.42</v>
      </c>
      <c r="G103" s="88" t="s">
        <v>15</v>
      </c>
    </row>
    <row r="104" spans="1:7" ht="25.5">
      <c r="A104" s="47">
        <v>45727.799699074123</v>
      </c>
      <c r="B104" s="71">
        <v>16912</v>
      </c>
      <c r="C104" s="48" t="s">
        <v>236</v>
      </c>
      <c r="D104" s="6">
        <v>68</v>
      </c>
      <c r="E104" s="80">
        <v>15</v>
      </c>
      <c r="F104" s="79">
        <f t="shared" si="2"/>
        <v>4197.42</v>
      </c>
      <c r="G104" s="88" t="s">
        <v>15</v>
      </c>
    </row>
    <row r="105" spans="1:7" ht="25.5">
      <c r="A105" s="47">
        <v>45728.799699074123</v>
      </c>
      <c r="B105" s="71">
        <v>16913</v>
      </c>
      <c r="C105" s="48" t="s">
        <v>237</v>
      </c>
      <c r="D105" s="6" t="s">
        <v>238</v>
      </c>
      <c r="E105" s="80">
        <v>45</v>
      </c>
      <c r="F105" s="79">
        <f t="shared" si="2"/>
        <v>4242.42</v>
      </c>
      <c r="G105" s="88" t="s">
        <v>15</v>
      </c>
    </row>
    <row r="106" spans="1:7">
      <c r="A106" s="47">
        <v>45728.799699074123</v>
      </c>
      <c r="B106" s="71">
        <v>16914</v>
      </c>
      <c r="C106" s="48" t="s">
        <v>239</v>
      </c>
      <c r="D106" s="6">
        <v>304</v>
      </c>
      <c r="E106" s="80">
        <v>15</v>
      </c>
      <c r="F106" s="79">
        <f t="shared" si="2"/>
        <v>4257.42</v>
      </c>
      <c r="G106" s="88" t="s">
        <v>15</v>
      </c>
    </row>
    <row r="107" spans="1:7">
      <c r="A107" s="47">
        <v>45728.799699074123</v>
      </c>
      <c r="B107" s="71">
        <v>16915</v>
      </c>
      <c r="C107" s="48" t="s">
        <v>240</v>
      </c>
      <c r="D107" s="6">
        <v>73</v>
      </c>
      <c r="E107" s="80">
        <v>60</v>
      </c>
      <c r="F107" s="79">
        <f t="shared" si="2"/>
        <v>4317.42</v>
      </c>
      <c r="G107" s="88" t="s">
        <v>15</v>
      </c>
    </row>
    <row r="108" spans="1:7" ht="27.75" customHeight="1">
      <c r="A108" s="47">
        <v>45728.799699074123</v>
      </c>
      <c r="B108" s="71">
        <v>16916</v>
      </c>
      <c r="C108" s="48" t="s">
        <v>241</v>
      </c>
      <c r="D108" s="6">
        <v>226</v>
      </c>
      <c r="E108" s="80">
        <v>180</v>
      </c>
      <c r="F108" s="79">
        <f t="shared" si="2"/>
        <v>4497.42</v>
      </c>
      <c r="G108" s="88" t="s">
        <v>15</v>
      </c>
    </row>
    <row r="109" spans="1:7" ht="28.5" customHeight="1">
      <c r="A109" s="47">
        <v>45728.799699074123</v>
      </c>
      <c r="B109" s="71">
        <v>16917</v>
      </c>
      <c r="C109" s="48" t="s">
        <v>242</v>
      </c>
      <c r="D109" s="6">
        <v>223</v>
      </c>
      <c r="E109" s="80">
        <v>30</v>
      </c>
      <c r="F109" s="79">
        <f t="shared" si="2"/>
        <v>4527.42</v>
      </c>
      <c r="G109" s="88" t="s">
        <v>15</v>
      </c>
    </row>
    <row r="110" spans="1:7">
      <c r="A110" s="47">
        <v>45728.799699074123</v>
      </c>
      <c r="B110" s="71">
        <v>16918</v>
      </c>
      <c r="C110" s="48" t="s">
        <v>243</v>
      </c>
      <c r="D110" s="6">
        <v>296</v>
      </c>
      <c r="E110" s="80">
        <v>30</v>
      </c>
      <c r="F110" s="79">
        <f t="shared" si="2"/>
        <v>4557.42</v>
      </c>
      <c r="G110" s="88" t="s">
        <v>15</v>
      </c>
    </row>
    <row r="111" spans="1:7" ht="25.5">
      <c r="A111" s="47">
        <v>45728.799699074123</v>
      </c>
      <c r="B111" s="71">
        <v>16919</v>
      </c>
      <c r="C111" s="48" t="s">
        <v>244</v>
      </c>
      <c r="D111" s="6">
        <v>34</v>
      </c>
      <c r="E111" s="80">
        <v>45</v>
      </c>
      <c r="F111" s="79">
        <f t="shared" si="2"/>
        <v>4602.42</v>
      </c>
      <c r="G111" s="88" t="s">
        <v>15</v>
      </c>
    </row>
    <row r="112" spans="1:7" ht="25.5">
      <c r="A112" s="47">
        <v>45728.799699074123</v>
      </c>
      <c r="B112" s="71">
        <v>16920</v>
      </c>
      <c r="C112" s="48" t="s">
        <v>245</v>
      </c>
      <c r="D112" s="6">
        <v>295</v>
      </c>
      <c r="E112" s="80">
        <v>45</v>
      </c>
      <c r="F112" s="79">
        <f t="shared" si="2"/>
        <v>4647.42</v>
      </c>
      <c r="G112" s="88" t="s">
        <v>15</v>
      </c>
    </row>
    <row r="113" spans="1:9" ht="25.5">
      <c r="A113" s="47">
        <v>45729.799699074123</v>
      </c>
      <c r="B113" s="71">
        <v>16921</v>
      </c>
      <c r="C113" s="48" t="s">
        <v>246</v>
      </c>
      <c r="D113" s="6">
        <v>33</v>
      </c>
      <c r="E113" s="80">
        <v>45</v>
      </c>
      <c r="F113" s="79">
        <f t="shared" si="2"/>
        <v>4692.42</v>
      </c>
      <c r="G113" s="88" t="s">
        <v>15</v>
      </c>
    </row>
    <row r="114" spans="1:9">
      <c r="A114" s="142">
        <v>45729.799699074123</v>
      </c>
      <c r="B114" s="143">
        <v>16922</v>
      </c>
      <c r="C114" s="144" t="s">
        <v>247</v>
      </c>
      <c r="D114" s="145">
        <v>182</v>
      </c>
      <c r="E114" s="146">
        <v>15</v>
      </c>
      <c r="F114" s="147">
        <f t="shared" si="2"/>
        <v>4707.42</v>
      </c>
      <c r="G114" s="148" t="s">
        <v>15</v>
      </c>
      <c r="H114" s="135" t="s">
        <v>248</v>
      </c>
      <c r="I114" s="135"/>
    </row>
    <row r="115" spans="1:9" ht="14.25">
      <c r="A115" s="142">
        <v>45729.799699074123</v>
      </c>
      <c r="B115" s="143">
        <v>16923</v>
      </c>
      <c r="C115" s="144" t="s">
        <v>249</v>
      </c>
      <c r="D115" s="145">
        <v>221</v>
      </c>
      <c r="E115" s="146">
        <v>30</v>
      </c>
      <c r="F115" s="147">
        <f t="shared" si="2"/>
        <v>4737.42</v>
      </c>
      <c r="G115" s="148" t="s">
        <v>15</v>
      </c>
      <c r="H115" s="135" t="s">
        <v>250</v>
      </c>
      <c r="I115" s="135"/>
    </row>
    <row r="116" spans="1:9">
      <c r="A116" s="47">
        <v>45729.799699074123</v>
      </c>
      <c r="B116" s="71">
        <v>16924</v>
      </c>
      <c r="C116" s="48" t="s">
        <v>251</v>
      </c>
      <c r="D116" s="6">
        <v>42</v>
      </c>
      <c r="E116" s="80">
        <v>15</v>
      </c>
      <c r="F116" s="79">
        <f t="shared" si="2"/>
        <v>4752.42</v>
      </c>
      <c r="G116" s="88" t="s">
        <v>15</v>
      </c>
    </row>
    <row r="117" spans="1:9" ht="25.5">
      <c r="A117" s="47">
        <v>45729.799699074123</v>
      </c>
      <c r="B117" s="71">
        <v>16925</v>
      </c>
      <c r="C117" s="48" t="s">
        <v>252</v>
      </c>
      <c r="D117" s="6">
        <v>80</v>
      </c>
      <c r="E117" s="80">
        <v>60</v>
      </c>
      <c r="F117" s="79">
        <f t="shared" si="2"/>
        <v>4812.42</v>
      </c>
      <c r="G117" s="88" t="s">
        <v>15</v>
      </c>
    </row>
    <row r="118" spans="1:9">
      <c r="A118" s="47">
        <v>45729.799699074123</v>
      </c>
      <c r="B118" s="71">
        <v>16926</v>
      </c>
      <c r="C118" s="48" t="s">
        <v>253</v>
      </c>
      <c r="D118" s="6">
        <v>323</v>
      </c>
      <c r="E118" s="80">
        <v>30</v>
      </c>
      <c r="F118" s="79">
        <f t="shared" si="2"/>
        <v>4842.42</v>
      </c>
      <c r="G118" s="88" t="s">
        <v>15</v>
      </c>
    </row>
    <row r="119" spans="1:9" ht="25.5">
      <c r="A119" s="47">
        <v>45729.799699074123</v>
      </c>
      <c r="B119" s="71">
        <v>16927</v>
      </c>
      <c r="C119" s="48" t="s">
        <v>254</v>
      </c>
      <c r="D119" s="6" t="s">
        <v>255</v>
      </c>
      <c r="E119" s="80">
        <v>30</v>
      </c>
      <c r="F119" s="79">
        <f t="shared" si="2"/>
        <v>4872.42</v>
      </c>
      <c r="G119" s="88" t="s">
        <v>15</v>
      </c>
    </row>
    <row r="120" spans="1:9">
      <c r="A120" s="47">
        <v>45730.799699074123</v>
      </c>
      <c r="B120" s="71">
        <v>16928</v>
      </c>
      <c r="C120" s="48" t="s">
        <v>256</v>
      </c>
      <c r="D120" s="6">
        <v>205</v>
      </c>
      <c r="E120" s="80">
        <v>15</v>
      </c>
      <c r="F120" s="79">
        <f t="shared" ref="F120:F185" si="3">+F119+E120</f>
        <v>4887.42</v>
      </c>
      <c r="G120" s="88" t="s">
        <v>15</v>
      </c>
    </row>
    <row r="121" spans="1:9">
      <c r="A121" s="47">
        <v>45730.799699074123</v>
      </c>
      <c r="B121" s="71">
        <v>16929</v>
      </c>
      <c r="C121" s="48" t="s">
        <v>257</v>
      </c>
      <c r="D121" s="6">
        <v>7</v>
      </c>
      <c r="E121" s="80">
        <v>45</v>
      </c>
      <c r="F121" s="79">
        <f t="shared" si="3"/>
        <v>4932.42</v>
      </c>
      <c r="G121" s="88" t="s">
        <v>15</v>
      </c>
    </row>
    <row r="122" spans="1:9">
      <c r="A122" s="47">
        <v>45735.695555555634</v>
      </c>
      <c r="B122" s="71">
        <v>16930</v>
      </c>
      <c r="C122" s="48" t="s">
        <v>258</v>
      </c>
      <c r="D122" s="6">
        <v>89</v>
      </c>
      <c r="E122" s="80">
        <v>15</v>
      </c>
      <c r="F122" s="79">
        <f t="shared" si="3"/>
        <v>4947.42</v>
      </c>
      <c r="G122" s="88" t="s">
        <v>15</v>
      </c>
    </row>
    <row r="123" spans="1:9">
      <c r="A123" s="47">
        <v>45737</v>
      </c>
      <c r="B123" s="71">
        <v>16931</v>
      </c>
      <c r="C123" s="48" t="s">
        <v>259</v>
      </c>
      <c r="D123" s="6">
        <v>57</v>
      </c>
      <c r="E123" s="4">
        <v>15</v>
      </c>
      <c r="F123" s="79">
        <f t="shared" si="3"/>
        <v>4962.42</v>
      </c>
      <c r="G123" s="88" t="s">
        <v>15</v>
      </c>
    </row>
    <row r="124" spans="1:9">
      <c r="A124" s="47">
        <v>45730.799699074123</v>
      </c>
      <c r="B124" s="71">
        <v>16932</v>
      </c>
      <c r="C124" s="48" t="s">
        <v>260</v>
      </c>
      <c r="D124" s="6">
        <v>219</v>
      </c>
      <c r="E124" s="80">
        <v>30</v>
      </c>
      <c r="F124" s="79">
        <f t="shared" si="3"/>
        <v>4992.42</v>
      </c>
      <c r="G124" s="88" t="s">
        <v>15</v>
      </c>
    </row>
    <row r="125" spans="1:9" ht="25.5">
      <c r="A125" s="47">
        <v>45730.799699074123</v>
      </c>
      <c r="B125" s="71">
        <v>16933</v>
      </c>
      <c r="C125" s="48" t="s">
        <v>261</v>
      </c>
      <c r="D125" s="6">
        <v>23</v>
      </c>
      <c r="E125" s="80">
        <v>45</v>
      </c>
      <c r="F125" s="79">
        <f t="shared" si="3"/>
        <v>5037.42</v>
      </c>
      <c r="G125" s="88" t="s">
        <v>15</v>
      </c>
    </row>
    <row r="126" spans="1:9">
      <c r="A126" s="47">
        <v>45730.799699074123</v>
      </c>
      <c r="B126" s="71">
        <v>16934</v>
      </c>
      <c r="C126" s="48" t="s">
        <v>235</v>
      </c>
      <c r="D126" s="6">
        <v>292</v>
      </c>
      <c r="E126" s="80">
        <v>15</v>
      </c>
      <c r="F126" s="79">
        <f t="shared" si="3"/>
        <v>5052.42</v>
      </c>
      <c r="G126" s="88" t="s">
        <v>15</v>
      </c>
    </row>
    <row r="127" spans="1:9" ht="25.5">
      <c r="A127" s="47">
        <v>45730.799699074123</v>
      </c>
      <c r="B127" s="71">
        <v>16935</v>
      </c>
      <c r="C127" s="48" t="s">
        <v>262</v>
      </c>
      <c r="D127" s="6">
        <v>316</v>
      </c>
      <c r="E127" s="80">
        <v>45</v>
      </c>
      <c r="F127" s="79">
        <f t="shared" si="3"/>
        <v>5097.42</v>
      </c>
      <c r="G127" s="88" t="s">
        <v>15</v>
      </c>
    </row>
    <row r="128" spans="1:9">
      <c r="A128" s="47">
        <v>45730.799699074123</v>
      </c>
      <c r="B128" s="71">
        <v>16936</v>
      </c>
      <c r="C128" s="48" t="s">
        <v>263</v>
      </c>
      <c r="D128" s="6">
        <v>257</v>
      </c>
      <c r="E128" s="80">
        <v>15</v>
      </c>
      <c r="F128" s="79">
        <f t="shared" si="3"/>
        <v>5112.42</v>
      </c>
      <c r="G128" s="88" t="s">
        <v>15</v>
      </c>
    </row>
    <row r="129" spans="1:7">
      <c r="A129" s="47">
        <v>45730.799699074123</v>
      </c>
      <c r="B129" s="71">
        <v>16937</v>
      </c>
      <c r="C129" s="48" t="s">
        <v>264</v>
      </c>
      <c r="D129" s="6">
        <v>48</v>
      </c>
      <c r="E129" s="80">
        <v>30</v>
      </c>
      <c r="F129" s="79">
        <f t="shared" si="3"/>
        <v>5142.42</v>
      </c>
      <c r="G129" s="88" t="s">
        <v>15</v>
      </c>
    </row>
    <row r="130" spans="1:7">
      <c r="A130" s="47">
        <v>45730.799699074123</v>
      </c>
      <c r="B130" s="71">
        <v>16938</v>
      </c>
      <c r="C130" s="48" t="s">
        <v>105</v>
      </c>
      <c r="D130" s="6" t="s">
        <v>106</v>
      </c>
      <c r="E130" s="80">
        <v>30</v>
      </c>
      <c r="F130" s="79">
        <f t="shared" si="3"/>
        <v>5172.42</v>
      </c>
      <c r="G130" s="88" t="s">
        <v>15</v>
      </c>
    </row>
    <row r="131" spans="1:7">
      <c r="A131" s="47">
        <v>45730.799699074123</v>
      </c>
      <c r="B131" s="71">
        <v>16939</v>
      </c>
      <c r="C131" s="48" t="s">
        <v>133</v>
      </c>
      <c r="D131" s="6">
        <v>37</v>
      </c>
      <c r="E131" s="80">
        <v>30</v>
      </c>
      <c r="F131" s="79">
        <f t="shared" si="3"/>
        <v>5202.42</v>
      </c>
      <c r="G131" s="88" t="s">
        <v>15</v>
      </c>
    </row>
    <row r="132" spans="1:7" ht="25.5">
      <c r="A132" s="47">
        <v>45730.799699074123</v>
      </c>
      <c r="B132" s="71">
        <v>16940</v>
      </c>
      <c r="C132" s="48" t="s">
        <v>265</v>
      </c>
      <c r="D132" s="6">
        <v>317</v>
      </c>
      <c r="E132" s="80">
        <v>15</v>
      </c>
      <c r="F132" s="79">
        <f t="shared" si="3"/>
        <v>5217.42</v>
      </c>
      <c r="G132" s="88" t="s">
        <v>15</v>
      </c>
    </row>
    <row r="133" spans="1:7" ht="25.5">
      <c r="A133" s="47">
        <v>45730.799699074123</v>
      </c>
      <c r="B133" s="71">
        <v>16941</v>
      </c>
      <c r="C133" s="48" t="s">
        <v>266</v>
      </c>
      <c r="D133" s="6" t="s">
        <v>267</v>
      </c>
      <c r="E133" s="80">
        <v>15</v>
      </c>
      <c r="F133" s="79">
        <f t="shared" si="3"/>
        <v>5232.42</v>
      </c>
      <c r="G133" s="88" t="s">
        <v>15</v>
      </c>
    </row>
    <row r="134" spans="1:7">
      <c r="A134" s="47">
        <v>45730.799699074123</v>
      </c>
      <c r="B134" s="71">
        <v>16942</v>
      </c>
      <c r="C134" s="48" t="s">
        <v>268</v>
      </c>
      <c r="D134" s="6">
        <v>313</v>
      </c>
      <c r="E134" s="80">
        <v>60</v>
      </c>
      <c r="F134" s="79">
        <f t="shared" si="3"/>
        <v>5292.42</v>
      </c>
      <c r="G134" s="88" t="s">
        <v>15</v>
      </c>
    </row>
    <row r="135" spans="1:7" ht="25.5">
      <c r="A135" s="47">
        <v>45730.799699074123</v>
      </c>
      <c r="B135" s="71">
        <v>16943</v>
      </c>
      <c r="C135" s="48" t="s">
        <v>269</v>
      </c>
      <c r="D135" s="6">
        <v>137</v>
      </c>
      <c r="E135" s="80">
        <v>45</v>
      </c>
      <c r="F135" s="79">
        <f t="shared" si="3"/>
        <v>5337.42</v>
      </c>
      <c r="G135" s="88" t="s">
        <v>15</v>
      </c>
    </row>
    <row r="136" spans="1:7">
      <c r="A136" s="47">
        <v>45730.799699074123</v>
      </c>
      <c r="B136" s="71">
        <v>16944</v>
      </c>
      <c r="C136" s="48" t="s">
        <v>270</v>
      </c>
      <c r="D136" s="6">
        <v>106</v>
      </c>
      <c r="E136" s="80">
        <v>30</v>
      </c>
      <c r="F136" s="79">
        <f t="shared" si="3"/>
        <v>5367.42</v>
      </c>
      <c r="G136" s="88" t="s">
        <v>15</v>
      </c>
    </row>
    <row r="137" spans="1:7" ht="33" customHeight="1">
      <c r="A137" s="47">
        <v>45730.799699074123</v>
      </c>
      <c r="B137" s="71">
        <v>16945</v>
      </c>
      <c r="C137" s="48" t="s">
        <v>271</v>
      </c>
      <c r="D137" s="6">
        <v>78</v>
      </c>
      <c r="E137" s="80">
        <v>30</v>
      </c>
      <c r="F137" s="79">
        <f t="shared" si="3"/>
        <v>5397.42</v>
      </c>
      <c r="G137" s="88" t="s">
        <v>15</v>
      </c>
    </row>
    <row r="138" spans="1:7">
      <c r="A138" s="47">
        <v>45731.799699074123</v>
      </c>
      <c r="B138" s="71">
        <v>16946</v>
      </c>
      <c r="C138" s="48" t="s">
        <v>272</v>
      </c>
      <c r="D138" s="6">
        <v>5</v>
      </c>
      <c r="E138" s="80">
        <v>15</v>
      </c>
      <c r="F138" s="79">
        <f t="shared" si="3"/>
        <v>5412.42</v>
      </c>
      <c r="G138" s="88" t="s">
        <v>15</v>
      </c>
    </row>
    <row r="139" spans="1:7" ht="25.5">
      <c r="A139" s="47">
        <v>45731.799699074123</v>
      </c>
      <c r="B139" s="71">
        <v>16947</v>
      </c>
      <c r="C139" s="48" t="s">
        <v>273</v>
      </c>
      <c r="D139" s="6">
        <v>307</v>
      </c>
      <c r="E139" s="80">
        <v>30</v>
      </c>
      <c r="F139" s="79">
        <f t="shared" si="3"/>
        <v>5442.42</v>
      </c>
      <c r="G139" s="88" t="s">
        <v>15</v>
      </c>
    </row>
    <row r="140" spans="1:7">
      <c r="A140" s="47">
        <v>45731.799699074123</v>
      </c>
      <c r="B140" s="71">
        <v>16948</v>
      </c>
      <c r="C140" s="48" t="s">
        <v>274</v>
      </c>
      <c r="D140" s="6">
        <v>150</v>
      </c>
      <c r="E140" s="80">
        <v>15</v>
      </c>
      <c r="F140" s="79">
        <f t="shared" si="3"/>
        <v>5457.42</v>
      </c>
      <c r="G140" s="88" t="s">
        <v>15</v>
      </c>
    </row>
    <row r="141" spans="1:7">
      <c r="A141" s="47">
        <v>45731.799699074123</v>
      </c>
      <c r="B141" s="71">
        <v>16949</v>
      </c>
      <c r="C141" s="48" t="s">
        <v>275</v>
      </c>
      <c r="D141" s="6">
        <v>218</v>
      </c>
      <c r="E141" s="80">
        <v>30</v>
      </c>
      <c r="F141" s="79">
        <f t="shared" si="3"/>
        <v>5487.42</v>
      </c>
      <c r="G141" s="88" t="s">
        <v>15</v>
      </c>
    </row>
    <row r="142" spans="1:7">
      <c r="A142" s="47">
        <v>45731.799699074123</v>
      </c>
      <c r="B142" s="71">
        <v>16950</v>
      </c>
      <c r="C142" s="48" t="s">
        <v>276</v>
      </c>
      <c r="D142" s="6">
        <v>173</v>
      </c>
      <c r="E142" s="80">
        <v>60</v>
      </c>
      <c r="F142" s="79">
        <f t="shared" si="3"/>
        <v>5547.42</v>
      </c>
      <c r="G142" s="88" t="s">
        <v>15</v>
      </c>
    </row>
    <row r="143" spans="1:7">
      <c r="A143" s="47">
        <v>45731.799699074123</v>
      </c>
      <c r="B143" s="71">
        <v>16951</v>
      </c>
      <c r="C143" s="48" t="s">
        <v>277</v>
      </c>
      <c r="D143" s="6">
        <v>283</v>
      </c>
      <c r="E143" s="80">
        <v>15</v>
      </c>
      <c r="F143" s="79">
        <f t="shared" si="3"/>
        <v>5562.42</v>
      </c>
      <c r="G143" s="88" t="s">
        <v>15</v>
      </c>
    </row>
    <row r="144" spans="1:7" ht="25.5">
      <c r="A144" s="47">
        <v>45731.799699074123</v>
      </c>
      <c r="B144" s="71">
        <v>16952</v>
      </c>
      <c r="C144" s="48" t="s">
        <v>278</v>
      </c>
      <c r="D144" s="6">
        <v>311</v>
      </c>
      <c r="E144" s="80">
        <v>45</v>
      </c>
      <c r="F144" s="79">
        <f t="shared" si="3"/>
        <v>5607.42</v>
      </c>
      <c r="G144" s="88" t="s">
        <v>15</v>
      </c>
    </row>
    <row r="145" spans="1:7">
      <c r="A145" s="47">
        <v>45732.799699074123</v>
      </c>
      <c r="B145" s="71">
        <v>16953</v>
      </c>
      <c r="C145" s="48" t="s">
        <v>279</v>
      </c>
      <c r="D145" s="6">
        <v>1</v>
      </c>
      <c r="E145" s="80">
        <v>30</v>
      </c>
      <c r="F145" s="79">
        <f t="shared" si="3"/>
        <v>5637.42</v>
      </c>
      <c r="G145" s="88" t="s">
        <v>15</v>
      </c>
    </row>
    <row r="146" spans="1:7" ht="25.5">
      <c r="A146" s="47">
        <v>45732.799699074123</v>
      </c>
      <c r="B146" s="71">
        <v>16954</v>
      </c>
      <c r="C146" s="48" t="s">
        <v>280</v>
      </c>
      <c r="D146" s="6">
        <v>279</v>
      </c>
      <c r="E146" s="80">
        <v>45</v>
      </c>
      <c r="F146" s="79">
        <f t="shared" si="3"/>
        <v>5682.42</v>
      </c>
      <c r="G146" s="88" t="s">
        <v>15</v>
      </c>
    </row>
    <row r="147" spans="1:7" ht="15.75" thickBot="1">
      <c r="A147" s="47">
        <v>45732.799710648134</v>
      </c>
      <c r="B147" s="71">
        <v>16955</v>
      </c>
      <c r="C147" s="103" t="s">
        <v>281</v>
      </c>
      <c r="D147" s="6">
        <v>53</v>
      </c>
      <c r="E147" s="104">
        <v>15</v>
      </c>
      <c r="F147" s="79">
        <f t="shared" si="3"/>
        <v>5697.42</v>
      </c>
      <c r="G147" s="88" t="s">
        <v>15</v>
      </c>
    </row>
    <row r="148" spans="1:7" ht="15.75" thickBot="1">
      <c r="A148" s="47">
        <v>45732.799710648134</v>
      </c>
      <c r="B148" s="71"/>
      <c r="C148" s="48" t="s">
        <v>282</v>
      </c>
      <c r="D148" s="84" t="s">
        <v>283</v>
      </c>
      <c r="E148" s="74">
        <v>-21.14</v>
      </c>
      <c r="F148" s="79">
        <f t="shared" si="3"/>
        <v>5676.28</v>
      </c>
      <c r="G148" s="88" t="s">
        <v>15</v>
      </c>
    </row>
    <row r="149" spans="1:7">
      <c r="A149" s="47">
        <v>45732.799710648134</v>
      </c>
      <c r="B149" s="71">
        <v>16956</v>
      </c>
      <c r="C149" s="48" t="s">
        <v>284</v>
      </c>
      <c r="D149" s="6">
        <v>51</v>
      </c>
      <c r="E149" s="80">
        <v>60</v>
      </c>
      <c r="F149" s="79">
        <f t="shared" si="3"/>
        <v>5736.28</v>
      </c>
      <c r="G149" s="88" t="s">
        <v>15</v>
      </c>
    </row>
    <row r="150" spans="1:7">
      <c r="A150" s="47">
        <v>45732.799710648134</v>
      </c>
      <c r="B150" s="71">
        <v>16957</v>
      </c>
      <c r="C150" s="48" t="s">
        <v>285</v>
      </c>
      <c r="D150" s="6">
        <v>91</v>
      </c>
      <c r="E150" s="80">
        <v>45</v>
      </c>
      <c r="F150" s="79">
        <f t="shared" si="3"/>
        <v>5781.28</v>
      </c>
      <c r="G150" s="88" t="s">
        <v>15</v>
      </c>
    </row>
    <row r="151" spans="1:7" ht="25.5">
      <c r="A151" s="47">
        <v>45732.799710648134</v>
      </c>
      <c r="B151" s="71">
        <v>16958</v>
      </c>
      <c r="C151" s="48" t="s">
        <v>286</v>
      </c>
      <c r="D151" s="6">
        <v>293</v>
      </c>
      <c r="E151" s="80">
        <v>30</v>
      </c>
      <c r="F151" s="79">
        <f t="shared" si="3"/>
        <v>5811.28</v>
      </c>
      <c r="G151" s="88" t="s">
        <v>15</v>
      </c>
    </row>
    <row r="152" spans="1:7">
      <c r="A152" s="47">
        <v>45732.799710648134</v>
      </c>
      <c r="B152" s="71">
        <v>16959</v>
      </c>
      <c r="C152" s="48" t="s">
        <v>287</v>
      </c>
      <c r="D152" s="6">
        <v>31</v>
      </c>
      <c r="E152" s="80">
        <v>60</v>
      </c>
      <c r="F152" s="79">
        <f t="shared" si="3"/>
        <v>5871.28</v>
      </c>
      <c r="G152" s="88" t="s">
        <v>15</v>
      </c>
    </row>
    <row r="153" spans="1:7" ht="25.5">
      <c r="A153" s="47">
        <v>45732.799710648134</v>
      </c>
      <c r="B153" s="71">
        <v>16960</v>
      </c>
      <c r="C153" s="48" t="s">
        <v>288</v>
      </c>
      <c r="D153" s="6">
        <v>194</v>
      </c>
      <c r="E153" s="80">
        <v>15</v>
      </c>
      <c r="F153" s="79">
        <f t="shared" si="3"/>
        <v>5886.28</v>
      </c>
      <c r="G153" s="88" t="s">
        <v>15</v>
      </c>
    </row>
    <row r="154" spans="1:7" ht="25.5">
      <c r="A154" s="47">
        <v>45732.799710648134</v>
      </c>
      <c r="B154" s="71">
        <v>16961</v>
      </c>
      <c r="C154" s="48" t="s">
        <v>289</v>
      </c>
      <c r="D154" s="6">
        <v>156</v>
      </c>
      <c r="E154" s="80">
        <v>15</v>
      </c>
      <c r="F154" s="79">
        <f t="shared" si="3"/>
        <v>5901.28</v>
      </c>
      <c r="G154" s="88" t="s">
        <v>15</v>
      </c>
    </row>
    <row r="155" spans="1:7">
      <c r="A155" s="47">
        <v>45732.799710648134</v>
      </c>
      <c r="B155" s="71">
        <v>16962</v>
      </c>
      <c r="C155" s="251" t="s">
        <v>290</v>
      </c>
      <c r="D155" s="6">
        <v>85</v>
      </c>
      <c r="E155" s="80">
        <v>15</v>
      </c>
      <c r="F155" s="79">
        <f t="shared" si="3"/>
        <v>5916.28</v>
      </c>
      <c r="G155" s="88" t="s">
        <v>15</v>
      </c>
    </row>
    <row r="156" spans="1:7" ht="25.5">
      <c r="A156" s="47">
        <v>45732.799710648134</v>
      </c>
      <c r="B156" s="71">
        <v>16963</v>
      </c>
      <c r="C156" s="48" t="s">
        <v>291</v>
      </c>
      <c r="D156" s="6">
        <v>210</v>
      </c>
      <c r="E156" s="80">
        <v>15</v>
      </c>
      <c r="F156" s="79">
        <f t="shared" si="3"/>
        <v>5931.28</v>
      </c>
      <c r="G156" s="88" t="s">
        <v>15</v>
      </c>
    </row>
    <row r="157" spans="1:7" ht="25.5">
      <c r="A157" s="47">
        <v>45732.799710648134</v>
      </c>
      <c r="B157" s="71">
        <v>16964</v>
      </c>
      <c r="C157" s="48" t="s">
        <v>292</v>
      </c>
      <c r="D157" s="6">
        <v>136</v>
      </c>
      <c r="E157" s="80">
        <v>15</v>
      </c>
      <c r="F157" s="79">
        <f t="shared" si="3"/>
        <v>5946.28</v>
      </c>
      <c r="G157" s="88" t="s">
        <v>15</v>
      </c>
    </row>
    <row r="158" spans="1:7" ht="25.5">
      <c r="A158" s="47">
        <v>45732.799710648134</v>
      </c>
      <c r="B158" s="71">
        <v>16965</v>
      </c>
      <c r="C158" s="48" t="s">
        <v>293</v>
      </c>
      <c r="D158" s="6" t="s">
        <v>294</v>
      </c>
      <c r="E158" s="80">
        <v>15</v>
      </c>
      <c r="F158" s="79">
        <f t="shared" si="3"/>
        <v>5961.28</v>
      </c>
      <c r="G158" s="88" t="s">
        <v>15</v>
      </c>
    </row>
    <row r="159" spans="1:7">
      <c r="A159" s="47">
        <v>45733.799710648134</v>
      </c>
      <c r="B159" s="71">
        <v>16966</v>
      </c>
      <c r="C159" s="48" t="s">
        <v>295</v>
      </c>
      <c r="D159" s="6">
        <v>71</v>
      </c>
      <c r="E159" s="80">
        <v>30</v>
      </c>
      <c r="F159" s="79">
        <f t="shared" si="3"/>
        <v>5991.28</v>
      </c>
      <c r="G159" s="88" t="s">
        <v>15</v>
      </c>
    </row>
    <row r="160" spans="1:7">
      <c r="A160" s="47">
        <v>45733.799710648134</v>
      </c>
      <c r="B160" s="71">
        <v>16967</v>
      </c>
      <c r="C160" s="285" t="s">
        <v>296</v>
      </c>
      <c r="D160" s="295">
        <v>291</v>
      </c>
      <c r="E160" s="80">
        <v>15</v>
      </c>
      <c r="F160" s="79">
        <f t="shared" si="3"/>
        <v>6006.28</v>
      </c>
      <c r="G160" s="88" t="s">
        <v>15</v>
      </c>
    </row>
    <row r="161" spans="1:7">
      <c r="A161" s="47">
        <v>45733.799710648134</v>
      </c>
      <c r="B161" s="71">
        <v>16968</v>
      </c>
      <c r="C161" s="48" t="s">
        <v>297</v>
      </c>
      <c r="D161" s="6">
        <v>139</v>
      </c>
      <c r="E161" s="80">
        <v>15</v>
      </c>
      <c r="F161" s="79">
        <f t="shared" si="3"/>
        <v>6021.28</v>
      </c>
      <c r="G161" s="88" t="s">
        <v>15</v>
      </c>
    </row>
    <row r="162" spans="1:7">
      <c r="A162" s="47">
        <v>45733.799710648134</v>
      </c>
      <c r="B162" s="71">
        <v>16969</v>
      </c>
      <c r="C162" s="48" t="s">
        <v>298</v>
      </c>
      <c r="D162" s="6">
        <v>139</v>
      </c>
      <c r="E162" s="80">
        <v>30</v>
      </c>
      <c r="F162" s="79">
        <f t="shared" si="3"/>
        <v>6051.28</v>
      </c>
      <c r="G162" s="88" t="s">
        <v>15</v>
      </c>
    </row>
    <row r="163" spans="1:7">
      <c r="A163" s="47">
        <v>45733.799710648134</v>
      </c>
      <c r="B163" s="71">
        <v>16970</v>
      </c>
      <c r="C163" s="48" t="s">
        <v>299</v>
      </c>
      <c r="D163" s="6">
        <v>82</v>
      </c>
      <c r="E163" s="80">
        <v>45</v>
      </c>
      <c r="F163" s="79">
        <f t="shared" si="3"/>
        <v>6096.28</v>
      </c>
      <c r="G163" s="88" t="s">
        <v>15</v>
      </c>
    </row>
    <row r="164" spans="1:7">
      <c r="A164" s="47">
        <v>45733.799710648134</v>
      </c>
      <c r="B164" s="71">
        <v>16971</v>
      </c>
      <c r="C164" s="48" t="s">
        <v>300</v>
      </c>
      <c r="D164" s="6">
        <v>247</v>
      </c>
      <c r="E164" s="80">
        <v>30</v>
      </c>
      <c r="F164" s="79">
        <f t="shared" si="3"/>
        <v>6126.28</v>
      </c>
      <c r="G164" s="88" t="s">
        <v>15</v>
      </c>
    </row>
    <row r="165" spans="1:7" ht="25.5">
      <c r="A165" s="47">
        <v>45733.799710648134</v>
      </c>
      <c r="B165" s="71">
        <v>16972</v>
      </c>
      <c r="C165" s="132" t="s">
        <v>301</v>
      </c>
      <c r="D165" s="6">
        <v>151</v>
      </c>
      <c r="E165" s="80">
        <v>30</v>
      </c>
      <c r="F165" s="79">
        <f t="shared" si="3"/>
        <v>6156.28</v>
      </c>
      <c r="G165" s="88" t="s">
        <v>15</v>
      </c>
    </row>
    <row r="166" spans="1:7">
      <c r="A166" s="47">
        <v>45733.799710648134</v>
      </c>
      <c r="B166" s="71">
        <v>16973</v>
      </c>
      <c r="C166" s="48" t="s">
        <v>302</v>
      </c>
      <c r="D166" s="6">
        <v>130</v>
      </c>
      <c r="E166" s="80">
        <v>30</v>
      </c>
      <c r="F166" s="79">
        <f t="shared" si="3"/>
        <v>6186.28</v>
      </c>
      <c r="G166" s="88" t="s">
        <v>15</v>
      </c>
    </row>
    <row r="167" spans="1:7">
      <c r="A167" s="47">
        <v>45733.799710648134</v>
      </c>
      <c r="B167" s="71">
        <v>16974</v>
      </c>
      <c r="C167" s="48" t="s">
        <v>303</v>
      </c>
      <c r="D167" s="6">
        <v>280</v>
      </c>
      <c r="E167" s="80">
        <v>45</v>
      </c>
      <c r="F167" s="79">
        <f t="shared" si="3"/>
        <v>6231.28</v>
      </c>
      <c r="G167" s="88" t="s">
        <v>15</v>
      </c>
    </row>
    <row r="168" spans="1:7">
      <c r="A168" s="47">
        <v>45733.799710648134</v>
      </c>
      <c r="B168" s="71">
        <v>16975</v>
      </c>
      <c r="C168" s="48" t="s">
        <v>304</v>
      </c>
      <c r="D168" s="6">
        <v>281</v>
      </c>
      <c r="E168" s="80">
        <v>60</v>
      </c>
      <c r="F168" s="79">
        <f t="shared" si="3"/>
        <v>6291.28</v>
      </c>
      <c r="G168" s="88" t="s">
        <v>15</v>
      </c>
    </row>
    <row r="169" spans="1:7">
      <c r="A169" s="47">
        <v>45733.799710648134</v>
      </c>
      <c r="B169" s="71">
        <v>16976</v>
      </c>
      <c r="C169" s="48" t="s">
        <v>305</v>
      </c>
      <c r="D169" s="6">
        <v>326</v>
      </c>
      <c r="E169" s="80">
        <v>30</v>
      </c>
      <c r="F169" s="79">
        <f t="shared" si="3"/>
        <v>6321.28</v>
      </c>
      <c r="G169" s="88" t="s">
        <v>15</v>
      </c>
    </row>
    <row r="170" spans="1:7">
      <c r="A170" s="47">
        <v>45733.799710648134</v>
      </c>
      <c r="B170" s="71">
        <v>16977</v>
      </c>
      <c r="C170" s="48" t="s">
        <v>306</v>
      </c>
      <c r="D170" s="6">
        <v>249</v>
      </c>
      <c r="E170" s="80">
        <v>30</v>
      </c>
      <c r="F170" s="79">
        <f t="shared" si="3"/>
        <v>6351.28</v>
      </c>
      <c r="G170" s="88" t="s">
        <v>15</v>
      </c>
    </row>
    <row r="171" spans="1:7">
      <c r="A171" s="47">
        <v>45733.799710648134</v>
      </c>
      <c r="B171" s="71">
        <v>16978</v>
      </c>
      <c r="C171" s="48" t="s">
        <v>307</v>
      </c>
      <c r="D171" s="6">
        <v>203</v>
      </c>
      <c r="E171" s="80">
        <v>90</v>
      </c>
      <c r="F171" s="79">
        <f t="shared" si="3"/>
        <v>6441.28</v>
      </c>
      <c r="G171" s="88" t="s">
        <v>15</v>
      </c>
    </row>
    <row r="172" spans="1:7" ht="15.75" thickBot="1">
      <c r="A172" s="47">
        <v>45733.799710648134</v>
      </c>
      <c r="B172" s="71">
        <v>16979</v>
      </c>
      <c r="C172" s="48" t="s">
        <v>308</v>
      </c>
      <c r="D172" s="6">
        <v>238</v>
      </c>
      <c r="E172" s="80">
        <v>45</v>
      </c>
      <c r="F172" s="79">
        <f t="shared" si="3"/>
        <v>6486.28</v>
      </c>
      <c r="G172" s="88" t="s">
        <v>15</v>
      </c>
    </row>
    <row r="173" spans="1:7" ht="15.75" thickBot="1">
      <c r="A173" s="47">
        <v>45733.799710648134</v>
      </c>
      <c r="B173" s="71"/>
      <c r="C173" s="48" t="s">
        <v>309</v>
      </c>
      <c r="D173" s="83" t="s">
        <v>283</v>
      </c>
      <c r="E173" s="74">
        <v>-55.62</v>
      </c>
      <c r="F173" s="79">
        <f t="shared" si="3"/>
        <v>6430.66</v>
      </c>
      <c r="G173" s="88" t="s">
        <v>15</v>
      </c>
    </row>
    <row r="174" spans="1:7" ht="15.75" thickBot="1">
      <c r="A174" s="47">
        <v>45733.799710648134</v>
      </c>
      <c r="B174" s="71"/>
      <c r="C174" s="48" t="s">
        <v>310</v>
      </c>
      <c r="D174" s="83" t="s">
        <v>283</v>
      </c>
      <c r="E174" s="74">
        <v>-1.45</v>
      </c>
      <c r="F174" s="79">
        <f t="shared" si="3"/>
        <v>6429.21</v>
      </c>
      <c r="G174" s="88" t="s">
        <v>15</v>
      </c>
    </row>
    <row r="175" spans="1:7" ht="25.5">
      <c r="A175" s="47">
        <v>45733.799710648134</v>
      </c>
      <c r="B175" s="71">
        <v>16980</v>
      </c>
      <c r="C175" s="48" t="s">
        <v>311</v>
      </c>
      <c r="D175" s="6">
        <v>245</v>
      </c>
      <c r="E175" s="80">
        <v>30</v>
      </c>
      <c r="F175" s="79">
        <f t="shared" si="3"/>
        <v>6459.21</v>
      </c>
      <c r="G175" s="88" t="s">
        <v>15</v>
      </c>
    </row>
    <row r="176" spans="1:7" ht="25.5">
      <c r="A176" s="47">
        <v>45733.799710648134</v>
      </c>
      <c r="B176" s="71">
        <v>16981</v>
      </c>
      <c r="C176" s="48" t="s">
        <v>312</v>
      </c>
      <c r="D176" s="6">
        <v>100</v>
      </c>
      <c r="E176" s="80">
        <v>45</v>
      </c>
      <c r="F176" s="79">
        <f t="shared" si="3"/>
        <v>6504.21</v>
      </c>
      <c r="G176" s="88" t="s">
        <v>15</v>
      </c>
    </row>
    <row r="177" spans="1:7">
      <c r="A177" s="47">
        <v>45733.799710648134</v>
      </c>
      <c r="B177" s="71">
        <v>16982</v>
      </c>
      <c r="C177" s="48" t="s">
        <v>313</v>
      </c>
      <c r="D177" s="6">
        <v>56</v>
      </c>
      <c r="E177" s="4">
        <v>15</v>
      </c>
      <c r="F177" s="79">
        <f t="shared" si="3"/>
        <v>6519.21</v>
      </c>
      <c r="G177" s="88" t="s">
        <v>15</v>
      </c>
    </row>
    <row r="178" spans="1:7">
      <c r="A178" s="47">
        <v>45734.695555555634</v>
      </c>
      <c r="B178" s="71">
        <v>16983</v>
      </c>
      <c r="C178" s="48" t="s">
        <v>314</v>
      </c>
      <c r="D178" s="6">
        <v>186</v>
      </c>
      <c r="E178" s="80">
        <v>15</v>
      </c>
      <c r="F178" s="79">
        <f t="shared" si="3"/>
        <v>6534.21</v>
      </c>
      <c r="G178" s="88" t="s">
        <v>15</v>
      </c>
    </row>
    <row r="179" spans="1:7" ht="25.5">
      <c r="A179" s="47">
        <v>45734.695555555634</v>
      </c>
      <c r="B179" s="71">
        <v>16984</v>
      </c>
      <c r="C179" s="48" t="s">
        <v>315</v>
      </c>
      <c r="D179" s="6">
        <v>229</v>
      </c>
      <c r="E179" s="80">
        <v>45</v>
      </c>
      <c r="F179" s="79">
        <f t="shared" si="3"/>
        <v>6579.21</v>
      </c>
      <c r="G179" s="88" t="s">
        <v>15</v>
      </c>
    </row>
    <row r="180" spans="1:7">
      <c r="A180" s="47">
        <v>45734.695555555634</v>
      </c>
      <c r="B180" s="71">
        <v>16985</v>
      </c>
      <c r="C180" s="48" t="s">
        <v>316</v>
      </c>
      <c r="D180" s="6">
        <v>27</v>
      </c>
      <c r="E180" s="80">
        <v>60</v>
      </c>
      <c r="F180" s="79">
        <f t="shared" si="3"/>
        <v>6639.21</v>
      </c>
      <c r="G180" s="88" t="s">
        <v>15</v>
      </c>
    </row>
    <row r="181" spans="1:7">
      <c r="A181" s="47">
        <v>45734.695555555634</v>
      </c>
      <c r="B181" s="71">
        <v>16986</v>
      </c>
      <c r="C181" s="48" t="s">
        <v>317</v>
      </c>
      <c r="D181" s="6">
        <v>15</v>
      </c>
      <c r="E181" s="80">
        <v>45</v>
      </c>
      <c r="F181" s="79">
        <f t="shared" si="3"/>
        <v>6684.21</v>
      </c>
      <c r="G181" s="88" t="s">
        <v>15</v>
      </c>
    </row>
    <row r="182" spans="1:7">
      <c r="A182" s="47">
        <v>45734.695555555634</v>
      </c>
      <c r="B182" s="71">
        <v>16987</v>
      </c>
      <c r="C182" s="48" t="s">
        <v>318</v>
      </c>
      <c r="D182" s="6">
        <v>13</v>
      </c>
      <c r="E182" s="80">
        <v>45</v>
      </c>
      <c r="F182" s="79">
        <f t="shared" si="3"/>
        <v>6729.21</v>
      </c>
      <c r="G182" s="88" t="s">
        <v>15</v>
      </c>
    </row>
    <row r="183" spans="1:7">
      <c r="A183" s="47">
        <v>45734.695555555634</v>
      </c>
      <c r="B183" s="71">
        <v>16988</v>
      </c>
      <c r="C183" s="48" t="s">
        <v>319</v>
      </c>
      <c r="D183" s="6">
        <v>187</v>
      </c>
      <c r="E183" s="80">
        <v>15</v>
      </c>
      <c r="F183" s="79">
        <f t="shared" si="3"/>
        <v>6744.21</v>
      </c>
      <c r="G183" s="88" t="s">
        <v>15</v>
      </c>
    </row>
    <row r="184" spans="1:7" ht="25.5">
      <c r="A184" s="47">
        <v>45734.695555555634</v>
      </c>
      <c r="B184" s="71">
        <v>16989</v>
      </c>
      <c r="C184" s="48" t="s">
        <v>320</v>
      </c>
      <c r="D184" s="6">
        <v>149</v>
      </c>
      <c r="E184" s="80">
        <v>45</v>
      </c>
      <c r="F184" s="79">
        <f t="shared" si="3"/>
        <v>6789.21</v>
      </c>
      <c r="G184" s="88" t="s">
        <v>15</v>
      </c>
    </row>
    <row r="185" spans="1:7">
      <c r="A185" s="47">
        <v>45734.695555555634</v>
      </c>
      <c r="B185" s="71">
        <v>16990</v>
      </c>
      <c r="C185" s="48" t="s">
        <v>321</v>
      </c>
      <c r="D185" s="6">
        <v>6</v>
      </c>
      <c r="E185" s="80">
        <v>30</v>
      </c>
      <c r="F185" s="79">
        <f t="shared" si="3"/>
        <v>6819.21</v>
      </c>
      <c r="G185" s="88" t="s">
        <v>15</v>
      </c>
    </row>
    <row r="186" spans="1:7" ht="25.5">
      <c r="A186" s="47">
        <v>45734.695555555634</v>
      </c>
      <c r="B186" s="71">
        <v>16991</v>
      </c>
      <c r="C186" s="48" t="s">
        <v>322</v>
      </c>
      <c r="D186" s="6">
        <v>120</v>
      </c>
      <c r="E186" s="80">
        <v>30</v>
      </c>
      <c r="F186" s="79">
        <f t="shared" ref="F186:F249" si="4">+F185+E186</f>
        <v>6849.21</v>
      </c>
      <c r="G186" s="88" t="s">
        <v>15</v>
      </c>
    </row>
    <row r="187" spans="1:7">
      <c r="A187" s="47">
        <v>45735.695555555634</v>
      </c>
      <c r="B187" s="71">
        <v>16992</v>
      </c>
      <c r="C187" s="48" t="s">
        <v>323</v>
      </c>
      <c r="D187" s="6">
        <v>108</v>
      </c>
      <c r="E187" s="80">
        <v>30</v>
      </c>
      <c r="F187" s="79">
        <f t="shared" si="4"/>
        <v>6879.21</v>
      </c>
      <c r="G187" s="88" t="s">
        <v>15</v>
      </c>
    </row>
    <row r="188" spans="1:7" ht="25.5">
      <c r="A188" s="47">
        <v>45735.695555555634</v>
      </c>
      <c r="B188" s="71"/>
      <c r="C188" s="48" t="s">
        <v>324</v>
      </c>
      <c r="D188" s="89"/>
      <c r="E188" s="86">
        <v>-2728.5</v>
      </c>
      <c r="F188" s="79">
        <f t="shared" si="4"/>
        <v>4150.71</v>
      </c>
      <c r="G188" s="88" t="s">
        <v>15</v>
      </c>
    </row>
    <row r="189" spans="1:7">
      <c r="A189" s="47">
        <v>45735.695555555634</v>
      </c>
      <c r="B189" s="71">
        <v>16993</v>
      </c>
      <c r="C189" s="48" t="s">
        <v>325</v>
      </c>
      <c r="D189" s="6">
        <v>103</v>
      </c>
      <c r="E189" s="80">
        <v>15</v>
      </c>
      <c r="F189" s="79">
        <f t="shared" si="4"/>
        <v>4165.71</v>
      </c>
      <c r="G189" s="88" t="s">
        <v>15</v>
      </c>
    </row>
    <row r="190" spans="1:7">
      <c r="A190" s="47">
        <v>45735.695555555634</v>
      </c>
      <c r="B190" s="71">
        <v>16994</v>
      </c>
      <c r="C190" s="48" t="s">
        <v>326</v>
      </c>
      <c r="D190" s="6" t="s">
        <v>71</v>
      </c>
      <c r="E190" s="80">
        <v>30</v>
      </c>
      <c r="F190" s="79">
        <f t="shared" si="4"/>
        <v>4195.71</v>
      </c>
      <c r="G190" s="88" t="s">
        <v>15</v>
      </c>
    </row>
    <row r="191" spans="1:7">
      <c r="A191" s="47">
        <v>45735.695555555634</v>
      </c>
      <c r="B191" s="71">
        <v>16995</v>
      </c>
      <c r="C191" s="48" t="s">
        <v>96</v>
      </c>
      <c r="D191" s="81"/>
      <c r="E191" s="80">
        <v>30</v>
      </c>
      <c r="F191" s="79">
        <f t="shared" si="4"/>
        <v>4225.71</v>
      </c>
      <c r="G191" s="88" t="s">
        <v>15</v>
      </c>
    </row>
    <row r="192" spans="1:7" ht="25.5">
      <c r="A192" s="47">
        <v>45735.695555555634</v>
      </c>
      <c r="B192" s="71">
        <v>16996</v>
      </c>
      <c r="C192" s="48" t="s">
        <v>327</v>
      </c>
      <c r="D192" s="6">
        <v>258</v>
      </c>
      <c r="E192" s="80">
        <v>45</v>
      </c>
      <c r="F192" s="79">
        <f t="shared" si="4"/>
        <v>4270.71</v>
      </c>
      <c r="G192" s="88" t="s">
        <v>15</v>
      </c>
    </row>
    <row r="193" spans="1:7">
      <c r="A193" s="47">
        <v>45735.695555555634</v>
      </c>
      <c r="B193" s="71">
        <v>16997</v>
      </c>
      <c r="C193" s="48" t="s">
        <v>76</v>
      </c>
      <c r="D193" s="6" t="s">
        <v>328</v>
      </c>
      <c r="E193" s="80">
        <v>15</v>
      </c>
      <c r="F193" s="79">
        <f t="shared" si="4"/>
        <v>4285.71</v>
      </c>
      <c r="G193" s="88" t="s">
        <v>15</v>
      </c>
    </row>
    <row r="194" spans="1:7" ht="25.5">
      <c r="A194" s="47">
        <v>45736.695555555634</v>
      </c>
      <c r="B194" s="71">
        <v>16998</v>
      </c>
      <c r="C194" s="48" t="s">
        <v>329</v>
      </c>
      <c r="D194" s="6">
        <v>112</v>
      </c>
      <c r="E194" s="80">
        <v>45</v>
      </c>
      <c r="F194" s="79">
        <f t="shared" si="4"/>
        <v>4330.71</v>
      </c>
      <c r="G194" s="88" t="s">
        <v>15</v>
      </c>
    </row>
    <row r="195" spans="1:7">
      <c r="A195" s="47">
        <v>45736.695555555634</v>
      </c>
      <c r="B195" s="71">
        <v>16999</v>
      </c>
      <c r="C195" s="48" t="s">
        <v>330</v>
      </c>
      <c r="D195" s="6">
        <v>113</v>
      </c>
      <c r="E195" s="80">
        <v>15</v>
      </c>
      <c r="F195" s="79">
        <f t="shared" si="4"/>
        <v>4345.71</v>
      </c>
      <c r="G195" s="88" t="s">
        <v>15</v>
      </c>
    </row>
    <row r="196" spans="1:7">
      <c r="A196" s="47">
        <v>45736.695555555634</v>
      </c>
      <c r="B196" s="71">
        <v>17000</v>
      </c>
      <c r="C196" s="48" t="s">
        <v>331</v>
      </c>
      <c r="D196" s="6">
        <v>164</v>
      </c>
      <c r="E196" s="80">
        <v>15</v>
      </c>
      <c r="F196" s="79">
        <f t="shared" si="4"/>
        <v>4360.71</v>
      </c>
      <c r="G196" s="88" t="s">
        <v>15</v>
      </c>
    </row>
    <row r="197" spans="1:7" ht="25.5">
      <c r="A197" s="47">
        <v>45736.695555555634</v>
      </c>
      <c r="B197" s="71">
        <v>17001</v>
      </c>
      <c r="C197" s="48" t="s">
        <v>332</v>
      </c>
      <c r="D197" s="6">
        <v>62</v>
      </c>
      <c r="E197" s="80">
        <v>15</v>
      </c>
      <c r="F197" s="79">
        <f t="shared" si="4"/>
        <v>4375.71</v>
      </c>
      <c r="G197" s="88" t="s">
        <v>15</v>
      </c>
    </row>
    <row r="198" spans="1:7">
      <c r="A198" s="47">
        <v>45737.695555555634</v>
      </c>
      <c r="B198" s="71">
        <v>17002</v>
      </c>
      <c r="C198" s="48" t="s">
        <v>33</v>
      </c>
      <c r="D198" s="6">
        <v>19</v>
      </c>
      <c r="E198" s="80">
        <v>30</v>
      </c>
      <c r="F198" s="79">
        <f t="shared" si="4"/>
        <v>4405.71</v>
      </c>
      <c r="G198" s="88" t="s">
        <v>15</v>
      </c>
    </row>
    <row r="199" spans="1:7">
      <c r="A199" s="47">
        <v>45737.695555555634</v>
      </c>
      <c r="B199" s="71">
        <v>17003</v>
      </c>
      <c r="C199" s="48" t="s">
        <v>333</v>
      </c>
      <c r="D199" s="6">
        <v>213</v>
      </c>
      <c r="E199" s="80">
        <v>15</v>
      </c>
      <c r="F199" s="79">
        <f t="shared" si="4"/>
        <v>4420.71</v>
      </c>
      <c r="G199" s="88" t="s">
        <v>15</v>
      </c>
    </row>
    <row r="200" spans="1:7">
      <c r="A200" s="47">
        <v>45738.695555555634</v>
      </c>
      <c r="B200" s="71">
        <v>17004</v>
      </c>
      <c r="C200" s="48" t="s">
        <v>334</v>
      </c>
      <c r="D200" s="6">
        <v>36</v>
      </c>
      <c r="E200" s="80">
        <v>15</v>
      </c>
      <c r="F200" s="79">
        <f t="shared" si="4"/>
        <v>4435.71</v>
      </c>
      <c r="G200" s="88" t="s">
        <v>15</v>
      </c>
    </row>
    <row r="201" spans="1:7">
      <c r="A201" s="47">
        <v>45738.695555555634</v>
      </c>
      <c r="B201" s="71">
        <v>17005</v>
      </c>
      <c r="C201" s="48" t="s">
        <v>335</v>
      </c>
      <c r="D201" s="6">
        <v>208</v>
      </c>
      <c r="E201" s="80">
        <v>30</v>
      </c>
      <c r="F201" s="79">
        <f t="shared" si="4"/>
        <v>4465.71</v>
      </c>
      <c r="G201" s="88" t="s">
        <v>15</v>
      </c>
    </row>
    <row r="202" spans="1:7" ht="25.5">
      <c r="A202" s="47">
        <v>45739.695555555634</v>
      </c>
      <c r="B202" s="71">
        <v>17006</v>
      </c>
      <c r="C202" s="48" t="s">
        <v>336</v>
      </c>
      <c r="D202" s="6">
        <v>44</v>
      </c>
      <c r="E202" s="80">
        <v>15</v>
      </c>
      <c r="F202" s="79">
        <f t="shared" si="4"/>
        <v>4480.71</v>
      </c>
      <c r="G202" s="88" t="s">
        <v>15</v>
      </c>
    </row>
    <row r="203" spans="1:7">
      <c r="A203" s="47">
        <v>45740.695555555634</v>
      </c>
      <c r="B203" s="71"/>
      <c r="C203" s="48" t="s">
        <v>337</v>
      </c>
      <c r="D203" s="89"/>
      <c r="E203" s="86">
        <v>-171.19</v>
      </c>
      <c r="F203" s="79">
        <f t="shared" si="4"/>
        <v>4309.5200000000004</v>
      </c>
      <c r="G203" s="88" t="s">
        <v>15</v>
      </c>
    </row>
    <row r="204" spans="1:7">
      <c r="A204" s="47">
        <v>45740.695555555634</v>
      </c>
      <c r="B204" s="71"/>
      <c r="C204" s="48" t="s">
        <v>338</v>
      </c>
      <c r="D204" s="89"/>
      <c r="E204" s="86">
        <v>-33.29</v>
      </c>
      <c r="F204" s="79">
        <f t="shared" si="4"/>
        <v>4276.2300000000005</v>
      </c>
      <c r="G204" s="88" t="s">
        <v>15</v>
      </c>
    </row>
    <row r="205" spans="1:7">
      <c r="A205" s="47">
        <v>45740.695555555634</v>
      </c>
      <c r="B205" s="71">
        <v>17007</v>
      </c>
      <c r="C205" s="48" t="s">
        <v>339</v>
      </c>
      <c r="D205" s="6">
        <v>46</v>
      </c>
      <c r="E205" s="80">
        <v>30</v>
      </c>
      <c r="F205" s="79">
        <f t="shared" si="4"/>
        <v>4306.2300000000005</v>
      </c>
      <c r="G205" s="88" t="s">
        <v>15</v>
      </c>
    </row>
    <row r="206" spans="1:7">
      <c r="A206" s="47">
        <v>45740.695555555634</v>
      </c>
      <c r="B206" s="71">
        <v>17008</v>
      </c>
      <c r="C206" s="48" t="s">
        <v>340</v>
      </c>
      <c r="D206" s="6">
        <v>296</v>
      </c>
      <c r="E206" s="80">
        <v>15</v>
      </c>
      <c r="F206" s="79">
        <f t="shared" si="4"/>
        <v>4321.2300000000005</v>
      </c>
      <c r="G206" s="88" t="s">
        <v>15</v>
      </c>
    </row>
    <row r="207" spans="1:7">
      <c r="A207" s="47">
        <v>45741.695555555634</v>
      </c>
      <c r="B207" s="71">
        <v>17009</v>
      </c>
      <c r="C207" s="48" t="s">
        <v>341</v>
      </c>
      <c r="D207" s="6">
        <v>115</v>
      </c>
      <c r="E207" s="80">
        <v>15</v>
      </c>
      <c r="F207" s="79">
        <f t="shared" si="4"/>
        <v>4336.2300000000005</v>
      </c>
      <c r="G207" s="88" t="s">
        <v>15</v>
      </c>
    </row>
    <row r="208" spans="1:7">
      <c r="A208" s="47">
        <v>45741.695555555634</v>
      </c>
      <c r="B208" s="71">
        <v>17010</v>
      </c>
      <c r="C208" s="48" t="s">
        <v>342</v>
      </c>
      <c r="D208" s="6">
        <v>277</v>
      </c>
      <c r="E208" s="80">
        <v>30</v>
      </c>
      <c r="F208" s="79">
        <f t="shared" si="4"/>
        <v>4366.2300000000005</v>
      </c>
      <c r="G208" s="88" t="s">
        <v>15</v>
      </c>
    </row>
    <row r="209" spans="1:7">
      <c r="A209" s="47">
        <v>45741</v>
      </c>
      <c r="B209" s="71"/>
      <c r="C209" s="48" t="s">
        <v>343</v>
      </c>
      <c r="D209" s="89"/>
      <c r="E209" s="87">
        <v>-8</v>
      </c>
      <c r="F209" s="79">
        <f t="shared" si="4"/>
        <v>4358.2300000000005</v>
      </c>
      <c r="G209" s="96" t="s">
        <v>15</v>
      </c>
    </row>
    <row r="210" spans="1:7">
      <c r="A210" s="47">
        <v>45743.300196759403</v>
      </c>
      <c r="B210" s="71">
        <v>17011</v>
      </c>
      <c r="C210" s="48" t="s">
        <v>344</v>
      </c>
      <c r="D210" s="105">
        <v>189</v>
      </c>
      <c r="E210" s="64">
        <v>30</v>
      </c>
      <c r="F210" s="79">
        <f t="shared" si="4"/>
        <v>4388.2300000000005</v>
      </c>
      <c r="G210" s="96" t="s">
        <v>15</v>
      </c>
    </row>
    <row r="211" spans="1:7">
      <c r="A211" s="47">
        <v>45743</v>
      </c>
      <c r="B211" s="71">
        <v>17012</v>
      </c>
      <c r="C211" s="48" t="s">
        <v>345</v>
      </c>
      <c r="D211" s="105">
        <v>318</v>
      </c>
      <c r="E211" s="64">
        <v>45</v>
      </c>
      <c r="F211" s="79">
        <f t="shared" si="4"/>
        <v>4433.2300000000005</v>
      </c>
      <c r="G211" s="96" t="s">
        <v>15</v>
      </c>
    </row>
    <row r="212" spans="1:7">
      <c r="A212" s="47"/>
      <c r="B212" s="119">
        <v>17013</v>
      </c>
      <c r="C212" s="118" t="s">
        <v>346</v>
      </c>
      <c r="D212" s="105"/>
      <c r="E212" s="64"/>
      <c r="F212" s="79">
        <f t="shared" si="4"/>
        <v>4433.2300000000005</v>
      </c>
      <c r="G212" s="96"/>
    </row>
    <row r="213" spans="1:7">
      <c r="A213" s="47"/>
      <c r="B213" s="119">
        <v>17014</v>
      </c>
      <c r="C213" s="118" t="s">
        <v>346</v>
      </c>
      <c r="D213" s="105"/>
      <c r="E213" s="64"/>
      <c r="F213" s="79">
        <f t="shared" si="4"/>
        <v>4433.2300000000005</v>
      </c>
      <c r="G213" s="96"/>
    </row>
    <row r="214" spans="1:7">
      <c r="A214" s="47">
        <v>45742.300196759403</v>
      </c>
      <c r="B214" s="71">
        <v>17015</v>
      </c>
      <c r="C214" s="48" t="s">
        <v>347</v>
      </c>
      <c r="D214" s="105">
        <v>118</v>
      </c>
      <c r="E214" s="64">
        <v>45</v>
      </c>
      <c r="F214" s="79">
        <f t="shared" si="4"/>
        <v>4478.2300000000005</v>
      </c>
      <c r="G214" s="96" t="s">
        <v>15</v>
      </c>
    </row>
    <row r="215" spans="1:7" ht="25.5">
      <c r="A215" s="47">
        <v>45743.300196759403</v>
      </c>
      <c r="B215" s="71">
        <v>17016</v>
      </c>
      <c r="C215" s="285" t="s">
        <v>348</v>
      </c>
      <c r="D215" s="286">
        <v>328</v>
      </c>
      <c r="E215" s="289">
        <v>30</v>
      </c>
      <c r="F215" s="79">
        <f t="shared" si="4"/>
        <v>4508.2300000000005</v>
      </c>
      <c r="G215" s="96" t="s">
        <v>15</v>
      </c>
    </row>
    <row r="216" spans="1:7">
      <c r="A216" s="47">
        <v>45743.300196759403</v>
      </c>
      <c r="B216" s="71">
        <v>17017</v>
      </c>
      <c r="C216" s="48" t="s">
        <v>349</v>
      </c>
      <c r="D216" s="105">
        <v>175</v>
      </c>
      <c r="E216" s="64">
        <v>15</v>
      </c>
      <c r="F216" s="79">
        <f t="shared" si="4"/>
        <v>4523.2300000000005</v>
      </c>
      <c r="G216" s="96" t="s">
        <v>15</v>
      </c>
    </row>
    <row r="217" spans="1:7" ht="25.5">
      <c r="A217" s="47">
        <v>45743.300196759403</v>
      </c>
      <c r="B217" s="71">
        <v>17018</v>
      </c>
      <c r="C217" s="48" t="s">
        <v>350</v>
      </c>
      <c r="D217" s="105">
        <v>138</v>
      </c>
      <c r="E217" s="64">
        <v>30</v>
      </c>
      <c r="F217" s="79">
        <f t="shared" si="4"/>
        <v>4553.2300000000005</v>
      </c>
      <c r="G217" s="96" t="s">
        <v>15</v>
      </c>
    </row>
    <row r="218" spans="1:7">
      <c r="A218" s="47">
        <v>45743.300196759403</v>
      </c>
      <c r="B218" s="71">
        <v>17019</v>
      </c>
      <c r="C218" s="48" t="s">
        <v>351</v>
      </c>
      <c r="D218" s="105">
        <v>198</v>
      </c>
      <c r="E218" s="64">
        <v>15</v>
      </c>
      <c r="F218" s="79">
        <f t="shared" si="4"/>
        <v>4568.2300000000005</v>
      </c>
      <c r="G218" s="96" t="s">
        <v>15</v>
      </c>
    </row>
    <row r="219" spans="1:7">
      <c r="A219" s="47">
        <v>45743.300196759403</v>
      </c>
      <c r="B219" s="71">
        <v>17020</v>
      </c>
      <c r="C219" s="48" t="s">
        <v>352</v>
      </c>
      <c r="D219" s="105">
        <v>273</v>
      </c>
      <c r="E219" s="64">
        <v>30</v>
      </c>
      <c r="F219" s="79">
        <f t="shared" si="4"/>
        <v>4598.2300000000005</v>
      </c>
      <c r="G219" s="96" t="s">
        <v>15</v>
      </c>
    </row>
    <row r="220" spans="1:7">
      <c r="A220" s="47">
        <v>45744.300196759403</v>
      </c>
      <c r="B220" s="71">
        <v>17021</v>
      </c>
      <c r="C220" s="48" t="s">
        <v>353</v>
      </c>
      <c r="D220" s="105">
        <v>134</v>
      </c>
      <c r="E220" s="64">
        <v>15</v>
      </c>
      <c r="F220" s="79">
        <f t="shared" si="4"/>
        <v>4613.2300000000005</v>
      </c>
      <c r="G220" s="96" t="s">
        <v>15</v>
      </c>
    </row>
    <row r="221" spans="1:7">
      <c r="A221" s="47">
        <v>45744.300196759403</v>
      </c>
      <c r="B221" s="71">
        <v>17022</v>
      </c>
      <c r="C221" s="48" t="s">
        <v>354</v>
      </c>
      <c r="D221" s="105">
        <v>107</v>
      </c>
      <c r="E221" s="64">
        <v>15</v>
      </c>
      <c r="F221" s="79">
        <f t="shared" si="4"/>
        <v>4628.2300000000005</v>
      </c>
      <c r="G221" s="96" t="s">
        <v>15</v>
      </c>
    </row>
    <row r="222" spans="1:7">
      <c r="A222" s="47">
        <v>45744.300196759403</v>
      </c>
      <c r="B222" s="71">
        <v>17023</v>
      </c>
      <c r="C222" s="285" t="s">
        <v>355</v>
      </c>
      <c r="D222" s="286">
        <v>291</v>
      </c>
      <c r="E222" s="289">
        <v>15</v>
      </c>
      <c r="F222" s="79">
        <f t="shared" si="4"/>
        <v>4643.2300000000005</v>
      </c>
      <c r="G222" s="96" t="s">
        <v>15</v>
      </c>
    </row>
    <row r="223" spans="1:7" ht="25.5">
      <c r="A223" s="47">
        <v>45744.300196759403</v>
      </c>
      <c r="B223" s="71">
        <v>17024</v>
      </c>
      <c r="C223" s="48" t="s">
        <v>356</v>
      </c>
      <c r="D223" s="105">
        <v>240</v>
      </c>
      <c r="E223" s="64">
        <v>30</v>
      </c>
      <c r="F223" s="79">
        <f t="shared" si="4"/>
        <v>4673.2300000000005</v>
      </c>
      <c r="G223" s="96" t="s">
        <v>15</v>
      </c>
    </row>
    <row r="224" spans="1:7" ht="31.5" customHeight="1">
      <c r="A224" s="47">
        <v>45744.300196759403</v>
      </c>
      <c r="B224" s="71">
        <v>17025</v>
      </c>
      <c r="C224" s="48" t="s">
        <v>357</v>
      </c>
      <c r="D224" s="105">
        <v>265</v>
      </c>
      <c r="E224" s="64">
        <v>15</v>
      </c>
      <c r="F224" s="79">
        <f t="shared" si="4"/>
        <v>4688.2300000000005</v>
      </c>
      <c r="G224" s="96" t="s">
        <v>15</v>
      </c>
    </row>
    <row r="225" spans="1:7">
      <c r="A225" s="47">
        <v>45744.300196759403</v>
      </c>
      <c r="B225" s="71">
        <v>17026</v>
      </c>
      <c r="C225" s="48" t="s">
        <v>358</v>
      </c>
      <c r="D225" s="105">
        <v>106</v>
      </c>
      <c r="E225" s="64">
        <v>15</v>
      </c>
      <c r="F225" s="79">
        <f t="shared" si="4"/>
        <v>4703.2300000000005</v>
      </c>
      <c r="G225" s="96" t="s">
        <v>15</v>
      </c>
    </row>
    <row r="226" spans="1:7">
      <c r="A226" s="47">
        <v>45744.300196759403</v>
      </c>
      <c r="B226" s="71">
        <v>17027</v>
      </c>
      <c r="C226" s="48" t="s">
        <v>359</v>
      </c>
      <c r="D226" s="105">
        <v>174</v>
      </c>
      <c r="E226" s="64">
        <v>15</v>
      </c>
      <c r="F226" s="79">
        <f t="shared" si="4"/>
        <v>4718.2300000000005</v>
      </c>
      <c r="G226" s="96" t="s">
        <v>15</v>
      </c>
    </row>
    <row r="227" spans="1:7" ht="25.5">
      <c r="A227" s="47">
        <v>45744.300196759403</v>
      </c>
      <c r="B227" s="71">
        <v>17028</v>
      </c>
      <c r="C227" s="48" t="s">
        <v>117</v>
      </c>
      <c r="D227" s="105">
        <v>236</v>
      </c>
      <c r="E227" s="64">
        <v>15</v>
      </c>
      <c r="F227" s="79">
        <f t="shared" si="4"/>
        <v>4733.2300000000005</v>
      </c>
      <c r="G227" s="96" t="s">
        <v>15</v>
      </c>
    </row>
    <row r="228" spans="1:7">
      <c r="A228" s="47">
        <v>45744.300196759403</v>
      </c>
      <c r="B228" s="71">
        <v>17029</v>
      </c>
      <c r="C228" s="48" t="s">
        <v>360</v>
      </c>
      <c r="D228" s="105">
        <v>3</v>
      </c>
      <c r="E228" s="64">
        <v>15</v>
      </c>
      <c r="F228" s="79">
        <f t="shared" si="4"/>
        <v>4748.2300000000005</v>
      </c>
      <c r="G228" s="96" t="s">
        <v>15</v>
      </c>
    </row>
    <row r="229" spans="1:7">
      <c r="A229" s="47">
        <v>45744.300196759403</v>
      </c>
      <c r="B229" s="71">
        <v>17030</v>
      </c>
      <c r="C229" s="48" t="s">
        <v>361</v>
      </c>
      <c r="D229" s="105">
        <v>204</v>
      </c>
      <c r="E229" s="64">
        <v>15</v>
      </c>
      <c r="F229" s="79">
        <f t="shared" si="4"/>
        <v>4763.2300000000005</v>
      </c>
      <c r="G229" s="96" t="s">
        <v>15</v>
      </c>
    </row>
    <row r="230" spans="1:7">
      <c r="A230" s="47">
        <v>45744.300196759403</v>
      </c>
      <c r="B230" s="71">
        <v>17031</v>
      </c>
      <c r="C230" s="48" t="s">
        <v>137</v>
      </c>
      <c r="D230" s="105">
        <v>172</v>
      </c>
      <c r="E230" s="64">
        <v>15</v>
      </c>
      <c r="F230" s="79">
        <f t="shared" si="4"/>
        <v>4778.2300000000005</v>
      </c>
      <c r="G230" s="96" t="s">
        <v>15</v>
      </c>
    </row>
    <row r="231" spans="1:7">
      <c r="A231" s="47">
        <v>45744.300196759403</v>
      </c>
      <c r="B231" s="71">
        <v>17032</v>
      </c>
      <c r="C231" s="48" t="s">
        <v>362</v>
      </c>
      <c r="D231" s="105" t="s">
        <v>255</v>
      </c>
      <c r="E231" s="64">
        <v>15</v>
      </c>
      <c r="F231" s="79">
        <f t="shared" si="4"/>
        <v>4793.2300000000005</v>
      </c>
      <c r="G231" s="96" t="s">
        <v>15</v>
      </c>
    </row>
    <row r="232" spans="1:7" ht="25.5">
      <c r="A232" s="47">
        <v>45744.300196759403</v>
      </c>
      <c r="B232" s="71">
        <v>17033</v>
      </c>
      <c r="C232" s="48" t="s">
        <v>363</v>
      </c>
      <c r="D232" s="105">
        <v>251</v>
      </c>
      <c r="E232" s="64">
        <v>15</v>
      </c>
      <c r="F232" s="79">
        <f t="shared" si="4"/>
        <v>4808.2300000000005</v>
      </c>
      <c r="G232" s="96" t="s">
        <v>15</v>
      </c>
    </row>
    <row r="233" spans="1:7">
      <c r="A233" s="47">
        <v>45745.300196759403</v>
      </c>
      <c r="B233" s="71">
        <v>17034</v>
      </c>
      <c r="C233" s="48" t="s">
        <v>364</v>
      </c>
      <c r="D233" s="105">
        <v>75</v>
      </c>
      <c r="E233" s="64">
        <v>15</v>
      </c>
      <c r="F233" s="79">
        <f t="shared" si="4"/>
        <v>4823.2300000000005</v>
      </c>
      <c r="G233" s="96" t="s">
        <v>15</v>
      </c>
    </row>
    <row r="234" spans="1:7">
      <c r="A234" s="47">
        <v>45745.300196759403</v>
      </c>
      <c r="B234" s="71">
        <v>17035</v>
      </c>
      <c r="C234" s="48" t="s">
        <v>365</v>
      </c>
      <c r="D234" s="105">
        <v>304</v>
      </c>
      <c r="E234" s="64">
        <v>15</v>
      </c>
      <c r="F234" s="79">
        <f t="shared" si="4"/>
        <v>4838.2300000000005</v>
      </c>
      <c r="G234" s="96" t="s">
        <v>15</v>
      </c>
    </row>
    <row r="235" spans="1:7" ht="25.5">
      <c r="A235" s="47">
        <v>45745.300196759403</v>
      </c>
      <c r="B235" s="71"/>
      <c r="C235" s="48" t="s">
        <v>366</v>
      </c>
      <c r="D235" s="89"/>
      <c r="E235" s="86">
        <v>-90</v>
      </c>
      <c r="F235" s="79">
        <f t="shared" si="4"/>
        <v>4748.2300000000005</v>
      </c>
      <c r="G235" s="96" t="s">
        <v>15</v>
      </c>
    </row>
    <row r="236" spans="1:7" ht="25.5">
      <c r="A236" s="47">
        <v>45745.300196759403</v>
      </c>
      <c r="B236" s="71">
        <v>17036</v>
      </c>
      <c r="C236" s="48" t="s">
        <v>367</v>
      </c>
      <c r="D236" s="105">
        <v>166</v>
      </c>
      <c r="E236" s="64">
        <v>15</v>
      </c>
      <c r="F236" s="79">
        <f t="shared" si="4"/>
        <v>4763.2300000000005</v>
      </c>
      <c r="G236" s="96" t="s">
        <v>15</v>
      </c>
    </row>
    <row r="237" spans="1:7">
      <c r="A237" s="47">
        <v>45745.300196759403</v>
      </c>
      <c r="B237" s="71">
        <v>17037</v>
      </c>
      <c r="C237" s="48" t="s">
        <v>368</v>
      </c>
      <c r="D237" s="105">
        <v>199</v>
      </c>
      <c r="E237" s="64">
        <v>15</v>
      </c>
      <c r="F237" s="79">
        <f t="shared" si="4"/>
        <v>4778.2300000000005</v>
      </c>
      <c r="G237" s="96" t="s">
        <v>15</v>
      </c>
    </row>
    <row r="238" spans="1:7">
      <c r="A238" s="47">
        <v>45746.300196759403</v>
      </c>
      <c r="B238" s="71">
        <v>17038</v>
      </c>
      <c r="C238" s="48" t="s">
        <v>97</v>
      </c>
      <c r="D238" s="105">
        <v>10</v>
      </c>
      <c r="E238" s="64">
        <v>15</v>
      </c>
      <c r="F238" s="79">
        <f t="shared" si="4"/>
        <v>4793.2300000000005</v>
      </c>
      <c r="G238" s="96" t="s">
        <v>15</v>
      </c>
    </row>
    <row r="239" spans="1:7">
      <c r="A239" s="47">
        <v>45746.300196759403</v>
      </c>
      <c r="B239" s="71">
        <v>17039</v>
      </c>
      <c r="C239" s="48" t="s">
        <v>147</v>
      </c>
      <c r="D239" s="105" t="s">
        <v>148</v>
      </c>
      <c r="E239" s="64">
        <v>15</v>
      </c>
      <c r="F239" s="79">
        <f t="shared" si="4"/>
        <v>4808.2300000000005</v>
      </c>
      <c r="G239" s="96" t="s">
        <v>15</v>
      </c>
    </row>
    <row r="240" spans="1:7">
      <c r="A240" s="47">
        <v>45746.300196759403</v>
      </c>
      <c r="B240" s="71">
        <v>17040</v>
      </c>
      <c r="C240" s="48" t="s">
        <v>27</v>
      </c>
      <c r="D240" s="105">
        <v>143</v>
      </c>
      <c r="E240" s="64">
        <v>30</v>
      </c>
      <c r="F240" s="79">
        <f t="shared" si="4"/>
        <v>4838.2300000000005</v>
      </c>
      <c r="G240" s="96" t="s">
        <v>15</v>
      </c>
    </row>
    <row r="241" spans="1:8" ht="25.5">
      <c r="A241" s="47">
        <v>45746.300196759403</v>
      </c>
      <c r="B241" s="71"/>
      <c r="C241" s="48" t="s">
        <v>369</v>
      </c>
      <c r="D241" s="89"/>
      <c r="E241" s="86">
        <v>-126.1</v>
      </c>
      <c r="F241" s="79">
        <f t="shared" si="4"/>
        <v>4712.13</v>
      </c>
      <c r="G241" s="96" t="s">
        <v>15</v>
      </c>
    </row>
    <row r="242" spans="1:8" ht="25.5">
      <c r="A242" s="47">
        <v>45746.300196759403</v>
      </c>
      <c r="B242" s="71"/>
      <c r="C242" s="48" t="s">
        <v>369</v>
      </c>
      <c r="D242" s="89"/>
      <c r="E242" s="86">
        <v>-38.619999999999997</v>
      </c>
      <c r="F242" s="79">
        <f t="shared" si="4"/>
        <v>4673.51</v>
      </c>
      <c r="G242" s="96" t="s">
        <v>15</v>
      </c>
    </row>
    <row r="243" spans="1:8" ht="25.5" customHeight="1">
      <c r="A243" s="47">
        <v>45746.300196759403</v>
      </c>
      <c r="B243" s="71">
        <v>17041</v>
      </c>
      <c r="C243" s="48" t="s">
        <v>370</v>
      </c>
      <c r="D243" s="105">
        <v>317</v>
      </c>
      <c r="E243" s="64">
        <v>15</v>
      </c>
      <c r="F243" s="79">
        <f t="shared" si="4"/>
        <v>4688.51</v>
      </c>
      <c r="G243" s="96" t="s">
        <v>15</v>
      </c>
    </row>
    <row r="244" spans="1:8">
      <c r="A244" s="47">
        <v>45746.300196759403</v>
      </c>
      <c r="B244" s="71">
        <v>17042</v>
      </c>
      <c r="C244" s="48" t="s">
        <v>371</v>
      </c>
      <c r="D244" s="105">
        <v>315</v>
      </c>
      <c r="E244" s="64">
        <v>30</v>
      </c>
      <c r="F244" s="79">
        <f t="shared" si="4"/>
        <v>4718.51</v>
      </c>
      <c r="G244" s="96" t="s">
        <v>15</v>
      </c>
    </row>
    <row r="245" spans="1:8">
      <c r="A245" s="47">
        <v>45746.300196759403</v>
      </c>
      <c r="B245" s="71">
        <v>17043</v>
      </c>
      <c r="C245" s="48" t="s">
        <v>171</v>
      </c>
      <c r="D245" s="105">
        <v>20</v>
      </c>
      <c r="E245" s="64">
        <v>15</v>
      </c>
      <c r="F245" s="79">
        <f t="shared" si="4"/>
        <v>4733.51</v>
      </c>
      <c r="G245" s="96" t="s">
        <v>15</v>
      </c>
    </row>
    <row r="246" spans="1:8">
      <c r="A246" s="47">
        <v>45746.300196759403</v>
      </c>
      <c r="B246" s="71">
        <v>17044</v>
      </c>
      <c r="C246" s="285" t="s">
        <v>164</v>
      </c>
      <c r="D246" s="286">
        <v>16</v>
      </c>
      <c r="E246" s="289">
        <v>30</v>
      </c>
      <c r="F246" s="79">
        <f t="shared" si="4"/>
        <v>4763.51</v>
      </c>
      <c r="G246" s="96" t="s">
        <v>15</v>
      </c>
    </row>
    <row r="247" spans="1:8" ht="25.5">
      <c r="A247" s="47">
        <v>45747.300196759403</v>
      </c>
      <c r="B247" s="71">
        <v>17045</v>
      </c>
      <c r="C247" s="48" t="s">
        <v>372</v>
      </c>
      <c r="D247" s="105">
        <v>178</v>
      </c>
      <c r="E247" s="64">
        <v>15</v>
      </c>
      <c r="F247" s="79">
        <f t="shared" si="4"/>
        <v>4778.51</v>
      </c>
      <c r="G247" s="96" t="s">
        <v>15</v>
      </c>
    </row>
    <row r="248" spans="1:8">
      <c r="A248" s="47">
        <v>45747.300196759403</v>
      </c>
      <c r="B248" s="71">
        <v>17046</v>
      </c>
      <c r="C248" s="48" t="s">
        <v>373</v>
      </c>
      <c r="D248" s="105" t="s">
        <v>132</v>
      </c>
      <c r="E248" s="64">
        <v>30</v>
      </c>
      <c r="F248" s="79">
        <f t="shared" si="4"/>
        <v>4808.51</v>
      </c>
      <c r="G248" s="96" t="s">
        <v>15</v>
      </c>
    </row>
    <row r="249" spans="1:8" ht="25.5">
      <c r="A249" s="47">
        <v>45747.300196759403</v>
      </c>
      <c r="B249" s="71">
        <v>17047</v>
      </c>
      <c r="C249" s="48" t="s">
        <v>374</v>
      </c>
      <c r="D249" s="105">
        <v>324</v>
      </c>
      <c r="E249" s="64">
        <v>45</v>
      </c>
      <c r="F249" s="79">
        <f t="shared" si="4"/>
        <v>4853.51</v>
      </c>
      <c r="G249" s="96" t="s">
        <v>15</v>
      </c>
      <c r="H249" s="131" t="s">
        <v>375</v>
      </c>
    </row>
    <row r="250" spans="1:8">
      <c r="A250" s="47">
        <v>45747.300196759403</v>
      </c>
      <c r="B250" s="71">
        <v>17049</v>
      </c>
      <c r="C250" s="48" t="s">
        <v>376</v>
      </c>
      <c r="D250" s="105">
        <v>95</v>
      </c>
      <c r="E250" s="64">
        <v>15</v>
      </c>
      <c r="F250" s="79">
        <f t="shared" ref="F250:F261" si="5">+F249+E250</f>
        <v>4868.51</v>
      </c>
      <c r="G250" s="96" t="s">
        <v>15</v>
      </c>
    </row>
    <row r="251" spans="1:8" ht="25.5">
      <c r="A251" s="47">
        <v>45747.300196759403</v>
      </c>
      <c r="B251" s="71"/>
      <c r="C251" s="48" t="s">
        <v>377</v>
      </c>
      <c r="D251" s="89"/>
      <c r="E251" s="86">
        <v>-40</v>
      </c>
      <c r="F251" s="79">
        <f t="shared" si="5"/>
        <v>4828.51</v>
      </c>
      <c r="G251" s="96" t="s">
        <v>15</v>
      </c>
    </row>
    <row r="252" spans="1:8">
      <c r="A252" s="47">
        <v>45747.300196759403</v>
      </c>
      <c r="B252" s="71">
        <v>17050</v>
      </c>
      <c r="C252" s="48" t="s">
        <v>140</v>
      </c>
      <c r="D252" s="105">
        <v>270</v>
      </c>
      <c r="E252" s="64">
        <v>15</v>
      </c>
      <c r="F252" s="79">
        <f t="shared" si="5"/>
        <v>4843.51</v>
      </c>
      <c r="G252" s="96" t="s">
        <v>15</v>
      </c>
    </row>
    <row r="253" spans="1:8">
      <c r="A253" s="47">
        <v>45747.300196759403</v>
      </c>
      <c r="B253" s="71">
        <v>17051</v>
      </c>
      <c r="C253" s="48" t="s">
        <v>378</v>
      </c>
      <c r="D253" s="105">
        <v>242</v>
      </c>
      <c r="E253" s="64">
        <v>15</v>
      </c>
      <c r="F253" s="79">
        <f t="shared" si="5"/>
        <v>4858.51</v>
      </c>
      <c r="G253" s="96" t="s">
        <v>15</v>
      </c>
    </row>
    <row r="254" spans="1:8">
      <c r="A254" s="47">
        <v>45747.300196759403</v>
      </c>
      <c r="B254" s="71">
        <v>17052</v>
      </c>
      <c r="C254" s="48" t="s">
        <v>379</v>
      </c>
      <c r="D254" s="105">
        <v>319</v>
      </c>
      <c r="E254" s="64">
        <v>45</v>
      </c>
      <c r="F254" s="79">
        <f t="shared" si="5"/>
        <v>4903.51</v>
      </c>
      <c r="G254" s="96" t="s">
        <v>15</v>
      </c>
    </row>
    <row r="255" spans="1:8" ht="25.5">
      <c r="A255" s="47">
        <v>45747.300196759403</v>
      </c>
      <c r="B255" s="71">
        <v>17053</v>
      </c>
      <c r="C255" s="48" t="s">
        <v>380</v>
      </c>
      <c r="D255" s="105">
        <v>54</v>
      </c>
      <c r="E255" s="64">
        <v>15</v>
      </c>
      <c r="F255" s="79">
        <f t="shared" si="5"/>
        <v>4918.51</v>
      </c>
      <c r="G255" s="96" t="s">
        <v>15</v>
      </c>
    </row>
    <row r="256" spans="1:8" ht="25.5">
      <c r="A256" s="47">
        <v>45747.300196759403</v>
      </c>
      <c r="B256" s="71"/>
      <c r="C256" s="48" t="s">
        <v>369</v>
      </c>
      <c r="D256" s="89"/>
      <c r="E256" s="86">
        <v>-100</v>
      </c>
      <c r="F256" s="79">
        <f t="shared" si="5"/>
        <v>4818.51</v>
      </c>
      <c r="G256" s="96" t="s">
        <v>15</v>
      </c>
    </row>
    <row r="257" spans="1:7" ht="25.5">
      <c r="A257" s="47">
        <v>45747.300196759403</v>
      </c>
      <c r="B257" s="71">
        <v>17054</v>
      </c>
      <c r="C257" s="48" t="s">
        <v>381</v>
      </c>
      <c r="D257" s="105">
        <v>202</v>
      </c>
      <c r="E257" s="64">
        <v>15</v>
      </c>
      <c r="F257" s="79">
        <f t="shared" si="5"/>
        <v>4833.51</v>
      </c>
      <c r="G257" s="96" t="s">
        <v>15</v>
      </c>
    </row>
    <row r="258" spans="1:7" ht="25.5">
      <c r="A258" s="47">
        <v>45747.300196759403</v>
      </c>
      <c r="B258" s="71">
        <v>17055</v>
      </c>
      <c r="C258" s="48" t="s">
        <v>382</v>
      </c>
      <c r="D258" s="105">
        <v>14</v>
      </c>
      <c r="E258" s="64">
        <v>15</v>
      </c>
      <c r="F258" s="79">
        <f t="shared" si="5"/>
        <v>4848.51</v>
      </c>
      <c r="G258" s="96" t="s">
        <v>15</v>
      </c>
    </row>
    <row r="259" spans="1:7">
      <c r="A259" s="47">
        <v>45747.300196759403</v>
      </c>
      <c r="B259" s="71">
        <v>17056</v>
      </c>
      <c r="C259" s="48" t="s">
        <v>383</v>
      </c>
      <c r="D259" s="105">
        <v>41</v>
      </c>
      <c r="E259" s="64">
        <v>30</v>
      </c>
      <c r="F259" s="79">
        <f t="shared" si="5"/>
        <v>4878.51</v>
      </c>
      <c r="G259" s="96" t="s">
        <v>15</v>
      </c>
    </row>
    <row r="260" spans="1:7">
      <c r="A260" s="47">
        <v>45747.300196759403</v>
      </c>
      <c r="B260" s="71">
        <v>17057</v>
      </c>
      <c r="C260" s="48" t="s">
        <v>384</v>
      </c>
      <c r="D260" s="105">
        <v>110</v>
      </c>
      <c r="E260" s="64">
        <v>30</v>
      </c>
      <c r="F260" s="79">
        <f t="shared" si="5"/>
        <v>4908.51</v>
      </c>
      <c r="G260" s="96" t="s">
        <v>15</v>
      </c>
    </row>
    <row r="261" spans="1:7">
      <c r="A261" s="47">
        <v>45747.300196759403</v>
      </c>
      <c r="B261" s="47"/>
      <c r="C261" s="48" t="s">
        <v>141</v>
      </c>
      <c r="D261" s="105"/>
      <c r="E261" s="64">
        <v>3.42</v>
      </c>
      <c r="F261" s="41">
        <f t="shared" si="5"/>
        <v>4911.93</v>
      </c>
      <c r="G261" s="1"/>
    </row>
    <row r="281" spans="7:7">
      <c r="G281" t="s">
        <v>15</v>
      </c>
    </row>
  </sheetData>
  <mergeCells count="4">
    <mergeCell ref="A1:F1"/>
    <mergeCell ref="B2:E2"/>
    <mergeCell ref="A4:F4"/>
    <mergeCell ref="A6:F6"/>
  </mergeCells>
  <pageMargins left="0.23622047244094491" right="0.23622047244094491" top="0.74803149606299213" bottom="0.74803149606299213" header="0.31496062992125984" footer="0.31496062992125984"/>
  <pageSetup scale="80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topLeftCell="A5" workbookViewId="0">
      <selection activeCell="C13" sqref="C13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8.28515625" customWidth="1"/>
    <col min="7" max="7" width="6.5703125" customWidth="1"/>
    <col min="13" max="13" width="9.140625" customWidth="1"/>
    <col min="16" max="16" width="35.42578125" customWidth="1"/>
  </cols>
  <sheetData>
    <row r="1" spans="1:8" ht="45" customHeight="1">
      <c r="A1" s="720" t="s">
        <v>0</v>
      </c>
      <c r="B1" s="720"/>
      <c r="C1" s="720"/>
      <c r="D1" s="720"/>
      <c r="E1" s="720"/>
      <c r="F1" s="720"/>
      <c r="G1" s="91"/>
    </row>
    <row r="2" spans="1:8" ht="14.45" customHeight="1">
      <c r="A2" s="14"/>
      <c r="B2" s="724" t="s">
        <v>385</v>
      </c>
      <c r="C2" s="724"/>
      <c r="D2" s="724"/>
      <c r="E2" s="724"/>
      <c r="F2" s="14"/>
      <c r="G2" s="91"/>
    </row>
    <row r="3" spans="1:8">
      <c r="A3" s="14"/>
      <c r="B3" s="14"/>
      <c r="C3" s="14"/>
      <c r="D3" s="710"/>
      <c r="E3" s="58"/>
      <c r="F3" s="14"/>
      <c r="G3" s="91"/>
    </row>
    <row r="4" spans="1:8" ht="38.25" customHeight="1">
      <c r="A4" s="722" t="s">
        <v>2</v>
      </c>
      <c r="B4" s="722"/>
      <c r="C4" s="722"/>
      <c r="D4" s="722"/>
      <c r="E4" s="722"/>
      <c r="F4" s="722"/>
      <c r="G4" s="91"/>
    </row>
    <row r="5" spans="1:8" ht="15.75" thickBot="1">
      <c r="A5" s="14"/>
      <c r="B5" s="14"/>
      <c r="C5" s="14"/>
      <c r="D5" s="710"/>
      <c r="E5" s="58"/>
      <c r="F5" s="14"/>
      <c r="G5" s="91"/>
    </row>
    <row r="6" spans="1:8">
      <c r="A6" s="723"/>
      <c r="B6" s="723"/>
      <c r="C6" s="723"/>
      <c r="D6" s="723"/>
      <c r="E6" s="723"/>
      <c r="F6" s="723"/>
      <c r="G6" s="91"/>
    </row>
    <row r="7" spans="1:8">
      <c r="A7" s="14"/>
      <c r="B7" s="14"/>
      <c r="C7" s="14"/>
      <c r="D7" s="710"/>
      <c r="E7" s="58"/>
      <c r="F7" s="14"/>
      <c r="G7" s="91"/>
    </row>
    <row r="8" spans="1:8" ht="42.75" customHeight="1">
      <c r="A8" s="120" t="s">
        <v>3</v>
      </c>
      <c r="B8" s="120" t="s">
        <v>4</v>
      </c>
      <c r="C8" s="120" t="s">
        <v>5</v>
      </c>
      <c r="D8" s="120" t="s">
        <v>6</v>
      </c>
      <c r="E8" s="121" t="s">
        <v>7</v>
      </c>
      <c r="F8" s="120" t="s">
        <v>8</v>
      </c>
      <c r="G8" s="91"/>
    </row>
    <row r="9" spans="1:8">
      <c r="A9" s="122"/>
      <c r="B9" s="123"/>
      <c r="C9" s="48"/>
      <c r="D9" s="105"/>
      <c r="E9" s="124"/>
      <c r="F9" s="125"/>
      <c r="G9" s="126"/>
    </row>
    <row r="11" spans="1:8" ht="25.5">
      <c r="A11" s="47">
        <v>45748.326539352071</v>
      </c>
      <c r="B11" s="45">
        <v>17057</v>
      </c>
      <c r="C11" s="48" t="s">
        <v>386</v>
      </c>
      <c r="D11" s="129">
        <v>310</v>
      </c>
      <c r="E11" s="80">
        <v>15</v>
      </c>
      <c r="F11" s="41">
        <f>+'abril Saraliz'!G9+E11</f>
        <v>4926.93</v>
      </c>
      <c r="G11" s="96" t="s">
        <v>15</v>
      </c>
      <c r="H11" s="14"/>
    </row>
    <row r="12" spans="1:8">
      <c r="A12" s="47">
        <v>45748.326539352071</v>
      </c>
      <c r="B12" s="45">
        <v>17058</v>
      </c>
      <c r="C12" s="48" t="s">
        <v>387</v>
      </c>
      <c r="D12" s="129">
        <v>195</v>
      </c>
      <c r="E12" s="80">
        <v>15</v>
      </c>
      <c r="F12" s="41">
        <f t="shared" ref="F12:F24" si="0">+F11+E12</f>
        <v>4941.93</v>
      </c>
      <c r="G12" s="96" t="s">
        <v>15</v>
      </c>
      <c r="H12" s="14"/>
    </row>
    <row r="13" spans="1:8" ht="25.5">
      <c r="A13" s="47">
        <v>45748.326539352071</v>
      </c>
      <c r="B13" s="45">
        <v>17059</v>
      </c>
      <c r="C13" s="48" t="s">
        <v>388</v>
      </c>
      <c r="D13" s="129">
        <v>306</v>
      </c>
      <c r="E13" s="80">
        <v>30</v>
      </c>
      <c r="F13" s="41">
        <f t="shared" si="0"/>
        <v>4971.93</v>
      </c>
      <c r="G13" s="96" t="s">
        <v>15</v>
      </c>
      <c r="H13" s="14"/>
    </row>
    <row r="14" spans="1:8" ht="25.5">
      <c r="A14" s="47">
        <v>45748.326539352071</v>
      </c>
      <c r="B14" s="45">
        <v>17060</v>
      </c>
      <c r="C14" s="48" t="s">
        <v>389</v>
      </c>
      <c r="D14" s="129">
        <v>28</v>
      </c>
      <c r="E14" s="80">
        <v>30</v>
      </c>
      <c r="F14" s="41">
        <f t="shared" si="0"/>
        <v>5001.93</v>
      </c>
      <c r="G14" s="96" t="s">
        <v>15</v>
      </c>
      <c r="H14" s="14"/>
    </row>
    <row r="15" spans="1:8">
      <c r="A15" s="47">
        <v>45748.326539352071</v>
      </c>
      <c r="B15" s="45">
        <v>17061</v>
      </c>
      <c r="C15" s="48" t="s">
        <v>390</v>
      </c>
      <c r="D15" s="129">
        <v>250</v>
      </c>
      <c r="E15" s="80">
        <v>30</v>
      </c>
      <c r="F15" s="41">
        <f t="shared" si="0"/>
        <v>5031.93</v>
      </c>
      <c r="G15" s="96"/>
      <c r="H15" s="14"/>
    </row>
    <row r="16" spans="1:8">
      <c r="A16" s="47">
        <v>45748.326539352071</v>
      </c>
      <c r="B16" s="45">
        <v>17062</v>
      </c>
      <c r="C16" s="48" t="s">
        <v>391</v>
      </c>
      <c r="D16" s="129">
        <v>58</v>
      </c>
      <c r="E16" s="80">
        <v>15</v>
      </c>
      <c r="F16" s="41">
        <f t="shared" si="0"/>
        <v>5046.93</v>
      </c>
      <c r="G16" s="96"/>
      <c r="H16" s="14"/>
    </row>
    <row r="17" spans="1:8">
      <c r="A17" s="47">
        <v>45748.326539352071</v>
      </c>
      <c r="B17" s="45">
        <v>17063</v>
      </c>
      <c r="C17" s="48" t="s">
        <v>392</v>
      </c>
      <c r="D17" s="130">
        <v>79</v>
      </c>
      <c r="E17" s="80">
        <v>15</v>
      </c>
      <c r="F17" s="41">
        <f t="shared" si="0"/>
        <v>5061.93</v>
      </c>
      <c r="G17" s="96"/>
      <c r="H17" s="14"/>
    </row>
    <row r="18" spans="1:8">
      <c r="A18" s="47">
        <v>45748.326539352071</v>
      </c>
      <c r="B18" s="45">
        <v>17064</v>
      </c>
      <c r="C18" s="48" t="s">
        <v>64</v>
      </c>
      <c r="D18" s="129">
        <v>289</v>
      </c>
      <c r="E18" s="80">
        <v>15</v>
      </c>
      <c r="F18" s="41">
        <f t="shared" si="0"/>
        <v>5076.93</v>
      </c>
      <c r="G18" s="96"/>
      <c r="H18" s="14"/>
    </row>
    <row r="19" spans="1:8" ht="25.5">
      <c r="A19" s="47">
        <v>45748.326539352071</v>
      </c>
      <c r="B19" s="45">
        <v>17065</v>
      </c>
      <c r="C19" s="48" t="s">
        <v>150</v>
      </c>
      <c r="D19" s="129">
        <v>47</v>
      </c>
      <c r="E19" s="80">
        <v>15</v>
      </c>
      <c r="F19" s="41">
        <f t="shared" si="0"/>
        <v>5091.93</v>
      </c>
      <c r="G19" s="96"/>
      <c r="H19" s="14"/>
    </row>
    <row r="20" spans="1:8">
      <c r="A20" s="47">
        <v>45748.326539352071</v>
      </c>
      <c r="B20" s="45">
        <v>17066</v>
      </c>
      <c r="C20" s="48" t="s">
        <v>393</v>
      </c>
      <c r="D20" s="129">
        <v>29</v>
      </c>
      <c r="E20" s="80">
        <v>30</v>
      </c>
      <c r="F20" s="41">
        <f t="shared" si="0"/>
        <v>5121.93</v>
      </c>
      <c r="G20" s="96"/>
      <c r="H20" s="14"/>
    </row>
    <row r="21" spans="1:8" ht="25.5">
      <c r="A21" s="47">
        <v>45749.326539352071</v>
      </c>
      <c r="B21" s="45">
        <v>17067</v>
      </c>
      <c r="C21" s="48" t="s">
        <v>394</v>
      </c>
      <c r="D21" s="129">
        <v>278</v>
      </c>
      <c r="E21" s="80">
        <v>30</v>
      </c>
      <c r="F21" s="41">
        <f t="shared" si="0"/>
        <v>5151.93</v>
      </c>
      <c r="G21" s="96"/>
      <c r="H21" s="14"/>
    </row>
    <row r="22" spans="1:8">
      <c r="A22" s="47">
        <v>45749.326539352071</v>
      </c>
      <c r="B22" s="45">
        <v>17068</v>
      </c>
      <c r="C22" s="48" t="s">
        <v>395</v>
      </c>
      <c r="D22" s="129">
        <v>217</v>
      </c>
      <c r="E22" s="80">
        <v>15</v>
      </c>
      <c r="F22" s="41">
        <f t="shared" si="0"/>
        <v>5166.93</v>
      </c>
      <c r="G22" s="96"/>
      <c r="H22" s="14"/>
    </row>
    <row r="23" spans="1:8">
      <c r="A23" s="47">
        <v>45749.326539352071</v>
      </c>
      <c r="B23" s="45">
        <v>17069</v>
      </c>
      <c r="C23" s="48" t="s">
        <v>396</v>
      </c>
      <c r="D23" s="129">
        <v>53</v>
      </c>
      <c r="E23" s="80">
        <v>15</v>
      </c>
      <c r="F23" s="41">
        <f t="shared" si="0"/>
        <v>5181.93</v>
      </c>
      <c r="G23" s="96"/>
      <c r="H23" s="14"/>
    </row>
    <row r="24" spans="1:8">
      <c r="A24" s="47"/>
      <c r="B24" s="45"/>
      <c r="C24" s="48"/>
      <c r="D24" s="129"/>
      <c r="E24" s="64"/>
      <c r="F24" s="41">
        <f t="shared" si="0"/>
        <v>5181.93</v>
      </c>
      <c r="G24" s="96"/>
      <c r="H24" s="14"/>
    </row>
  </sheetData>
  <mergeCells count="4">
    <mergeCell ref="A1:F1"/>
    <mergeCell ref="B2:E2"/>
    <mergeCell ref="A4:F4"/>
    <mergeCell ref="A6:F6"/>
  </mergeCells>
  <pageMargins left="0.23622047244094491" right="0.23622047244094491" top="0.74803149606299213" bottom="0.74803149606299213" header="0.31496062992125984" footer="0.31496062992125984"/>
  <pageSetup scale="80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66"/>
  <sheetViews>
    <sheetView workbookViewId="0">
      <pane ySplit="8" topLeftCell="A123" activePane="bottomLeft" state="frozen"/>
      <selection pane="bottomLeft" activeCell="C129" sqref="C129"/>
    </sheetView>
  </sheetViews>
  <sheetFormatPr defaultColWidth="9.140625" defaultRowHeight="15"/>
  <cols>
    <col min="1" max="1" width="12.140625" customWidth="1"/>
    <col min="2" max="2" width="12.7109375" style="7" bestFit="1" customWidth="1"/>
    <col min="3" max="3" width="50" customWidth="1"/>
    <col min="4" max="4" width="9.85546875" style="225" bestFit="1" customWidth="1"/>
    <col min="5" max="5" width="9.85546875" customWidth="1"/>
    <col min="6" max="7" width="9.85546875" bestFit="1" customWidth="1"/>
    <col min="8" max="8" width="4.5703125" customWidth="1"/>
    <col min="9" max="9" width="3.5703125" bestFit="1" customWidth="1"/>
    <col min="10" max="10" width="8.5703125" bestFit="1" customWidth="1"/>
    <col min="11" max="11" width="13.7109375" style="137" bestFit="1" customWidth="1"/>
    <col min="12" max="12" width="16.140625" customWidth="1"/>
  </cols>
  <sheetData>
    <row r="1" spans="1:11">
      <c r="A1" s="14"/>
      <c r="B1" s="710"/>
      <c r="C1" s="14"/>
      <c r="D1" s="213"/>
      <c r="E1" s="14"/>
      <c r="F1" s="14"/>
      <c r="G1" s="14"/>
      <c r="H1" s="14"/>
    </row>
    <row r="2" spans="1:11" ht="15" customHeight="1">
      <c r="A2" s="711" t="s">
        <v>397</v>
      </c>
      <c r="B2" s="711"/>
      <c r="C2" s="711"/>
      <c r="D2" s="214"/>
      <c r="F2" s="14"/>
      <c r="G2" s="14"/>
      <c r="H2" s="14"/>
    </row>
    <row r="3" spans="1:11">
      <c r="A3" s="14"/>
      <c r="B3" s="710"/>
      <c r="C3" s="14"/>
      <c r="D3" s="213"/>
      <c r="E3" s="14"/>
      <c r="F3" s="14"/>
      <c r="G3" s="14"/>
      <c r="H3" s="14"/>
    </row>
    <row r="4" spans="1:11" ht="24" customHeight="1">
      <c r="A4" s="726" t="s">
        <v>398</v>
      </c>
      <c r="B4" s="726"/>
      <c r="C4" s="726"/>
      <c r="D4" s="726"/>
      <c r="E4" s="726"/>
      <c r="F4" s="726"/>
      <c r="G4" s="726"/>
      <c r="H4" s="14"/>
    </row>
    <row r="5" spans="1:11" ht="15.75" thickBot="1">
      <c r="A5" s="14"/>
      <c r="B5" s="710"/>
      <c r="C5" s="14"/>
      <c r="D5" s="213"/>
      <c r="E5" s="14"/>
      <c r="F5" s="14"/>
      <c r="G5" s="14"/>
      <c r="H5" s="14"/>
    </row>
    <row r="6" spans="1:11">
      <c r="A6" s="723"/>
      <c r="B6" s="723"/>
      <c r="C6" s="723"/>
      <c r="D6" s="723"/>
      <c r="E6" s="723"/>
      <c r="F6" s="723"/>
      <c r="G6" s="723"/>
      <c r="H6" s="14"/>
    </row>
    <row r="7" spans="1:11" ht="15.75" thickBot="1">
      <c r="A7" s="14"/>
      <c r="B7" s="710"/>
      <c r="C7" s="14"/>
      <c r="D7" s="213"/>
      <c r="E7" s="14"/>
      <c r="F7" s="14"/>
      <c r="G7" s="14"/>
      <c r="H7" s="14"/>
    </row>
    <row r="8" spans="1:11" ht="25.5">
      <c r="A8" s="187" t="s">
        <v>3</v>
      </c>
      <c r="B8" s="149" t="s">
        <v>4</v>
      </c>
      <c r="C8" s="149" t="s">
        <v>5</v>
      </c>
      <c r="D8" s="149" t="s">
        <v>10</v>
      </c>
      <c r="E8" s="727" t="s">
        <v>399</v>
      </c>
      <c r="F8" s="727"/>
      <c r="G8" s="150" t="s">
        <v>8</v>
      </c>
      <c r="H8" s="14"/>
    </row>
    <row r="9" spans="1:11">
      <c r="A9" s="47">
        <v>45747</v>
      </c>
      <c r="B9" s="45"/>
      <c r="C9" s="48" t="s">
        <v>400</v>
      </c>
      <c r="D9" s="127"/>
      <c r="E9" s="64">
        <f>+'pagos marzo 2025'!F261</f>
        <v>4911.93</v>
      </c>
      <c r="G9" s="41">
        <f>+E9</f>
        <v>4911.93</v>
      </c>
      <c r="H9" s="14"/>
      <c r="K9"/>
    </row>
    <row r="10" spans="1:11" ht="25.5">
      <c r="A10" s="47">
        <v>45748.10023148125</v>
      </c>
      <c r="B10" s="123">
        <v>17058</v>
      </c>
      <c r="C10" s="48" t="s">
        <v>386</v>
      </c>
      <c r="D10" s="215">
        <v>310</v>
      </c>
      <c r="E10" s="80">
        <v>15</v>
      </c>
      <c r="F10" s="80"/>
      <c r="G10" s="125">
        <f>+G9+E10+F10</f>
        <v>4926.93</v>
      </c>
      <c r="H10" s="14"/>
    </row>
    <row r="11" spans="1:11" ht="25.5">
      <c r="A11" s="47">
        <v>45748.10023148125</v>
      </c>
      <c r="B11" s="123">
        <v>17059</v>
      </c>
      <c r="C11" s="48" t="s">
        <v>387</v>
      </c>
      <c r="D11" s="215">
        <v>195</v>
      </c>
      <c r="E11" s="80">
        <v>15</v>
      </c>
      <c r="F11" s="80"/>
      <c r="G11" s="125">
        <f>+G10+E11+F11</f>
        <v>4941.93</v>
      </c>
      <c r="H11" s="14"/>
    </row>
    <row r="12" spans="1:11" ht="25.5">
      <c r="A12" s="47">
        <v>45748.10023148125</v>
      </c>
      <c r="B12" s="123">
        <v>17060</v>
      </c>
      <c r="C12" s="48" t="s">
        <v>388</v>
      </c>
      <c r="D12" s="215">
        <v>306</v>
      </c>
      <c r="E12" s="80">
        <v>30</v>
      </c>
      <c r="F12" s="80"/>
      <c r="G12" s="125">
        <f t="shared" ref="G12:G75" si="0">+G11+E12+F12</f>
        <v>4971.93</v>
      </c>
      <c r="H12" s="14"/>
    </row>
    <row r="13" spans="1:11" ht="25.5">
      <c r="A13" s="47">
        <v>45748.10023148125</v>
      </c>
      <c r="B13" s="123">
        <v>17061</v>
      </c>
      <c r="C13" s="48" t="s">
        <v>389</v>
      </c>
      <c r="D13" s="215">
        <v>28</v>
      </c>
      <c r="E13" s="80">
        <v>30</v>
      </c>
      <c r="F13" s="80"/>
      <c r="G13" s="125">
        <f t="shared" si="0"/>
        <v>5001.93</v>
      </c>
      <c r="H13" s="14"/>
    </row>
    <row r="14" spans="1:11" ht="25.5">
      <c r="A14" s="47">
        <v>45748.10023148125</v>
      </c>
      <c r="B14" s="123">
        <v>17062</v>
      </c>
      <c r="C14" s="48" t="s">
        <v>390</v>
      </c>
      <c r="D14" s="215">
        <v>250</v>
      </c>
      <c r="E14" s="80">
        <v>30</v>
      </c>
      <c r="F14" s="80"/>
      <c r="G14" s="125">
        <f t="shared" si="0"/>
        <v>5031.93</v>
      </c>
      <c r="H14" s="14"/>
    </row>
    <row r="15" spans="1:11">
      <c r="A15" s="47">
        <v>45748.10023148125</v>
      </c>
      <c r="B15" s="123">
        <v>17063</v>
      </c>
      <c r="C15" s="48" t="s">
        <v>391</v>
      </c>
      <c r="D15" s="215">
        <v>58</v>
      </c>
      <c r="E15" s="80">
        <v>15</v>
      </c>
      <c r="F15" s="80"/>
      <c r="G15" s="125">
        <f t="shared" si="0"/>
        <v>5046.93</v>
      </c>
      <c r="H15" s="14"/>
    </row>
    <row r="16" spans="1:11">
      <c r="A16" s="47">
        <v>45748.10023148125</v>
      </c>
      <c r="B16" s="123">
        <v>17064</v>
      </c>
      <c r="C16" s="48" t="s">
        <v>139</v>
      </c>
      <c r="D16" s="215">
        <v>79</v>
      </c>
      <c r="E16" s="80">
        <v>15</v>
      </c>
      <c r="F16" s="80"/>
      <c r="G16" s="125">
        <f t="shared" si="0"/>
        <v>5061.93</v>
      </c>
      <c r="H16" s="14"/>
    </row>
    <row r="17" spans="1:8">
      <c r="A17" s="47">
        <v>45748.10023148125</v>
      </c>
      <c r="B17" s="123">
        <v>17065</v>
      </c>
      <c r="C17" s="48" t="s">
        <v>64</v>
      </c>
      <c r="D17" s="215">
        <v>289</v>
      </c>
      <c r="E17" s="80">
        <v>15</v>
      </c>
      <c r="F17" s="80"/>
      <c r="G17" s="125">
        <f t="shared" si="0"/>
        <v>5076.93</v>
      </c>
      <c r="H17" s="14"/>
    </row>
    <row r="18" spans="1:8" ht="25.5">
      <c r="A18" s="47">
        <v>45748.10023148125</v>
      </c>
      <c r="B18" s="123">
        <v>17066</v>
      </c>
      <c r="C18" s="48" t="s">
        <v>150</v>
      </c>
      <c r="D18" s="215">
        <v>47</v>
      </c>
      <c r="E18" s="80">
        <v>15</v>
      </c>
      <c r="F18" s="80"/>
      <c r="G18" s="125">
        <f t="shared" si="0"/>
        <v>5091.93</v>
      </c>
      <c r="H18" s="14"/>
    </row>
    <row r="19" spans="1:8" ht="25.5">
      <c r="A19" s="47">
        <v>45748.10023148125</v>
      </c>
      <c r="B19" s="123">
        <v>17067</v>
      </c>
      <c r="C19" s="48" t="s">
        <v>393</v>
      </c>
      <c r="D19" s="215">
        <v>29</v>
      </c>
      <c r="E19" s="80">
        <v>30</v>
      </c>
      <c r="F19" s="80"/>
      <c r="G19" s="125">
        <f t="shared" si="0"/>
        <v>5121.93</v>
      </c>
      <c r="H19" s="14"/>
    </row>
    <row r="20" spans="1:8" ht="25.5">
      <c r="A20" s="47">
        <v>45749.10023148125</v>
      </c>
      <c r="B20" s="123">
        <v>17068</v>
      </c>
      <c r="C20" s="48" t="s">
        <v>394</v>
      </c>
      <c r="D20" s="215">
        <v>278</v>
      </c>
      <c r="E20" s="80">
        <v>30</v>
      </c>
      <c r="F20" s="80"/>
      <c r="G20" s="125">
        <f t="shared" si="0"/>
        <v>5151.93</v>
      </c>
      <c r="H20" s="14"/>
    </row>
    <row r="21" spans="1:8">
      <c r="A21" s="47">
        <v>45749.10023148125</v>
      </c>
      <c r="B21" s="123">
        <v>17069</v>
      </c>
      <c r="C21" s="48" t="s">
        <v>395</v>
      </c>
      <c r="D21" s="215">
        <v>217</v>
      </c>
      <c r="E21" s="80">
        <v>15</v>
      </c>
      <c r="F21" s="80"/>
      <c r="G21" s="125">
        <f t="shared" si="0"/>
        <v>5166.93</v>
      </c>
      <c r="H21" s="14"/>
    </row>
    <row r="22" spans="1:8" ht="26.25" thickBot="1">
      <c r="A22" s="47">
        <v>45749.10023148125</v>
      </c>
      <c r="B22" s="123">
        <v>17070</v>
      </c>
      <c r="C22" s="48" t="s">
        <v>396</v>
      </c>
      <c r="D22" s="215">
        <v>53</v>
      </c>
      <c r="E22" s="80">
        <v>15</v>
      </c>
      <c r="F22" s="80"/>
      <c r="G22" s="125">
        <f t="shared" si="0"/>
        <v>5181.93</v>
      </c>
      <c r="H22" s="14"/>
    </row>
    <row r="23" spans="1:8" ht="75" thickBot="1">
      <c r="A23" s="195">
        <v>45759.069212962873</v>
      </c>
      <c r="B23" s="200" t="s">
        <v>401</v>
      </c>
      <c r="C23" s="205" t="s">
        <v>402</v>
      </c>
      <c r="D23" s="216" t="s">
        <v>403</v>
      </c>
      <c r="E23" s="209">
        <v>360</v>
      </c>
      <c r="F23" s="209"/>
      <c r="G23" s="125">
        <f t="shared" si="0"/>
        <v>5541.93</v>
      </c>
      <c r="H23" s="14"/>
    </row>
    <row r="24" spans="1:8">
      <c r="A24" s="47">
        <v>45750.10023148125</v>
      </c>
      <c r="B24" s="123">
        <v>17076</v>
      </c>
      <c r="C24" s="252" t="s">
        <v>90</v>
      </c>
      <c r="D24" s="253">
        <v>185</v>
      </c>
      <c r="E24" s="227">
        <v>15</v>
      </c>
      <c r="F24" s="80"/>
      <c r="G24" s="125">
        <f t="shared" si="0"/>
        <v>5556.93</v>
      </c>
      <c r="H24" s="14"/>
    </row>
    <row r="25" spans="1:8" ht="25.5">
      <c r="A25" s="47">
        <v>45749.10023148125</v>
      </c>
      <c r="B25" s="123">
        <v>17077</v>
      </c>
      <c r="C25" s="48" t="s">
        <v>404</v>
      </c>
      <c r="D25" s="215">
        <v>56</v>
      </c>
      <c r="E25" s="80">
        <v>15</v>
      </c>
      <c r="F25" s="80"/>
      <c r="G25" s="125">
        <f t="shared" si="0"/>
        <v>5571.93</v>
      </c>
      <c r="H25" s="14"/>
    </row>
    <row r="26" spans="1:8" ht="25.5">
      <c r="A26" s="47">
        <v>45749.10023148125</v>
      </c>
      <c r="B26" s="123">
        <v>17078</v>
      </c>
      <c r="C26" s="48" t="s">
        <v>405</v>
      </c>
      <c r="D26" s="215">
        <v>271</v>
      </c>
      <c r="E26" s="80">
        <v>20</v>
      </c>
      <c r="F26" s="80"/>
      <c r="G26" s="125">
        <f t="shared" si="0"/>
        <v>5591.93</v>
      </c>
      <c r="H26" s="14"/>
    </row>
    <row r="27" spans="1:8" ht="25.5">
      <c r="A27" s="47">
        <v>45749.10023148125</v>
      </c>
      <c r="B27" s="123">
        <v>17079</v>
      </c>
      <c r="C27" s="48" t="s">
        <v>406</v>
      </c>
      <c r="D27" s="215">
        <v>157</v>
      </c>
      <c r="E27" s="80">
        <v>15</v>
      </c>
      <c r="F27" s="80"/>
      <c r="G27" s="125">
        <f t="shared" si="0"/>
        <v>5606.93</v>
      </c>
      <c r="H27" s="14"/>
    </row>
    <row r="28" spans="1:8">
      <c r="A28" s="47">
        <v>45749.10023148125</v>
      </c>
      <c r="B28" s="123">
        <v>17080</v>
      </c>
      <c r="C28" s="285" t="s">
        <v>120</v>
      </c>
      <c r="D28" s="291">
        <v>64</v>
      </c>
      <c r="E28" s="292">
        <v>30</v>
      </c>
      <c r="F28" s="80"/>
      <c r="G28" s="125">
        <f t="shared" si="0"/>
        <v>5636.93</v>
      </c>
      <c r="H28" s="14"/>
    </row>
    <row r="29" spans="1:8">
      <c r="A29" s="47">
        <v>45750.10023148125</v>
      </c>
      <c r="B29" s="123">
        <v>17081</v>
      </c>
      <c r="C29" s="48" t="s">
        <v>214</v>
      </c>
      <c r="D29" s="215">
        <v>241</v>
      </c>
      <c r="E29" s="80">
        <v>15</v>
      </c>
      <c r="F29" s="80"/>
      <c r="G29" s="125">
        <f t="shared" si="0"/>
        <v>5651.93</v>
      </c>
      <c r="H29" s="14"/>
    </row>
    <row r="30" spans="1:8" ht="25.5">
      <c r="A30" s="47">
        <v>45749.10023148125</v>
      </c>
      <c r="B30" s="123">
        <v>17082</v>
      </c>
      <c r="C30" s="48" t="s">
        <v>407</v>
      </c>
      <c r="D30" s="215">
        <v>192</v>
      </c>
      <c r="E30" s="80">
        <v>15</v>
      </c>
      <c r="F30" s="80"/>
      <c r="G30" s="125">
        <f t="shared" si="0"/>
        <v>5666.93</v>
      </c>
      <c r="H30" s="14"/>
    </row>
    <row r="31" spans="1:8">
      <c r="A31" s="47">
        <v>45750.10023148125</v>
      </c>
      <c r="B31" s="123">
        <v>17083</v>
      </c>
      <c r="C31" s="48" t="s">
        <v>113</v>
      </c>
      <c r="D31" s="215">
        <v>49</v>
      </c>
      <c r="E31" s="80">
        <v>15</v>
      </c>
      <c r="F31" s="80"/>
      <c r="G31" s="125">
        <f t="shared" si="0"/>
        <v>5681.93</v>
      </c>
      <c r="H31" s="14"/>
    </row>
    <row r="32" spans="1:8">
      <c r="A32" s="47">
        <v>45750.10023148125</v>
      </c>
      <c r="B32" s="123">
        <v>17084</v>
      </c>
      <c r="C32" s="48" t="s">
        <v>408</v>
      </c>
      <c r="D32" s="215">
        <v>148</v>
      </c>
      <c r="E32" s="80">
        <v>15</v>
      </c>
      <c r="F32" s="80"/>
      <c r="G32" s="125">
        <f t="shared" si="0"/>
        <v>5696.93</v>
      </c>
      <c r="H32" s="14"/>
    </row>
    <row r="33" spans="1:13">
      <c r="A33" s="47">
        <v>45750.10023148125</v>
      </c>
      <c r="B33" s="123">
        <v>17085</v>
      </c>
      <c r="C33" s="48" t="s">
        <v>163</v>
      </c>
      <c r="D33" s="215">
        <v>5</v>
      </c>
      <c r="E33" s="80">
        <v>15</v>
      </c>
      <c r="F33" s="80"/>
      <c r="G33" s="125">
        <f t="shared" si="0"/>
        <v>5711.93</v>
      </c>
      <c r="H33" s="14"/>
    </row>
    <row r="34" spans="1:13" ht="26.25" thickBot="1">
      <c r="A34" s="47">
        <v>45750.10023148125</v>
      </c>
      <c r="B34" s="123">
        <v>17086</v>
      </c>
      <c r="C34" s="285" t="s">
        <v>409</v>
      </c>
      <c r="D34" s="291">
        <v>117</v>
      </c>
      <c r="E34" s="292">
        <v>30</v>
      </c>
      <c r="F34" s="80"/>
      <c r="G34" s="125">
        <f t="shared" si="0"/>
        <v>5741.93</v>
      </c>
      <c r="H34" s="14"/>
      <c r="K34" s="725" t="s">
        <v>410</v>
      </c>
      <c r="L34" s="725"/>
      <c r="M34" s="725"/>
    </row>
    <row r="35" spans="1:13" ht="26.25" thickBot="1">
      <c r="A35" s="196">
        <v>45750.10023148125</v>
      </c>
      <c r="B35" s="201" t="s">
        <v>411</v>
      </c>
      <c r="C35" s="206" t="s">
        <v>412</v>
      </c>
      <c r="D35" s="217" t="s">
        <v>413</v>
      </c>
      <c r="E35" s="208"/>
      <c r="F35" s="211">
        <v>-21.35</v>
      </c>
      <c r="G35" s="125">
        <f t="shared" si="0"/>
        <v>5720.58</v>
      </c>
      <c r="H35" s="14"/>
      <c r="K35" s="160" t="s">
        <v>414</v>
      </c>
      <c r="L35" s="161" t="s">
        <v>415</v>
      </c>
      <c r="M35" s="160" t="s">
        <v>416</v>
      </c>
    </row>
    <row r="36" spans="1:13" ht="15.75" thickBot="1">
      <c r="A36" s="196">
        <v>45750.10023148125</v>
      </c>
      <c r="B36" s="201" t="s">
        <v>417</v>
      </c>
      <c r="C36" s="206" t="s">
        <v>123</v>
      </c>
      <c r="D36" s="217" t="s">
        <v>413</v>
      </c>
      <c r="E36" s="208"/>
      <c r="F36" s="211">
        <v>-90.19</v>
      </c>
      <c r="G36" s="125">
        <f t="shared" si="0"/>
        <v>5630.39</v>
      </c>
      <c r="H36" s="14"/>
      <c r="K36" s="6">
        <v>59</v>
      </c>
      <c r="L36" s="138">
        <v>30</v>
      </c>
      <c r="M36" s="6">
        <v>17071</v>
      </c>
    </row>
    <row r="37" spans="1:13" ht="15.75" thickBot="1">
      <c r="A37" s="196">
        <v>45750.10023148125</v>
      </c>
      <c r="B37" s="201" t="s">
        <v>417</v>
      </c>
      <c r="C37" s="206" t="s">
        <v>418</v>
      </c>
      <c r="D37" s="217" t="s">
        <v>413</v>
      </c>
      <c r="E37" s="208"/>
      <c r="F37" s="211">
        <v>-22.68</v>
      </c>
      <c r="G37" s="125">
        <f t="shared" si="0"/>
        <v>5607.71</v>
      </c>
      <c r="H37" s="14"/>
      <c r="K37" s="6">
        <v>179</v>
      </c>
      <c r="L37" s="138">
        <v>30</v>
      </c>
      <c r="M37" s="6">
        <v>17072</v>
      </c>
    </row>
    <row r="38" spans="1:13" ht="15.75" thickBot="1">
      <c r="A38" s="174">
        <v>45750.10023148125</v>
      </c>
      <c r="B38" s="245">
        <v>17231</v>
      </c>
      <c r="C38" s="175" t="s">
        <v>419</v>
      </c>
      <c r="D38" s="223">
        <v>145</v>
      </c>
      <c r="E38" s="193">
        <v>15</v>
      </c>
      <c r="F38" s="193"/>
      <c r="G38" s="125">
        <f t="shared" si="0"/>
        <v>5622.71</v>
      </c>
      <c r="H38" s="14"/>
      <c r="K38" s="6">
        <v>285</v>
      </c>
      <c r="L38" s="138">
        <v>15</v>
      </c>
      <c r="M38" s="6">
        <v>17073</v>
      </c>
    </row>
    <row r="39" spans="1:13">
      <c r="A39" s="47">
        <v>45751.10023148125</v>
      </c>
      <c r="B39" s="123">
        <v>17088</v>
      </c>
      <c r="C39" s="48" t="s">
        <v>130</v>
      </c>
      <c r="D39" s="215">
        <v>67</v>
      </c>
      <c r="E39" s="80">
        <v>30</v>
      </c>
      <c r="F39" s="80"/>
      <c r="G39" s="125">
        <f t="shared" si="0"/>
        <v>5652.71</v>
      </c>
      <c r="H39" s="14"/>
      <c r="K39" s="6">
        <v>4</v>
      </c>
      <c r="L39" s="138">
        <v>30</v>
      </c>
      <c r="M39" s="6">
        <v>17074</v>
      </c>
    </row>
    <row r="40" spans="1:13" ht="25.5">
      <c r="A40" s="47">
        <v>45752.10023148125</v>
      </c>
      <c r="B40" s="123">
        <v>17089</v>
      </c>
      <c r="C40" s="48" t="s">
        <v>420</v>
      </c>
      <c r="D40" s="215">
        <v>323</v>
      </c>
      <c r="E40" s="80">
        <v>30</v>
      </c>
      <c r="F40" s="80"/>
      <c r="G40" s="125">
        <f t="shared" si="0"/>
        <v>5682.71</v>
      </c>
      <c r="H40" s="14"/>
      <c r="K40" s="6">
        <v>116</v>
      </c>
      <c r="L40" s="138">
        <v>15</v>
      </c>
      <c r="M40" s="6">
        <v>17075</v>
      </c>
    </row>
    <row r="41" spans="1:13">
      <c r="A41" s="47">
        <v>45754.10023148125</v>
      </c>
      <c r="B41" s="123">
        <v>17090</v>
      </c>
      <c r="C41" s="48" t="s">
        <v>421</v>
      </c>
      <c r="D41" s="215">
        <v>303</v>
      </c>
      <c r="E41" s="80">
        <v>45</v>
      </c>
      <c r="F41" s="80"/>
      <c r="G41" s="125">
        <f t="shared" si="0"/>
        <v>5727.71</v>
      </c>
      <c r="H41" s="14"/>
      <c r="K41" s="6">
        <v>294</v>
      </c>
      <c r="L41" s="138">
        <v>90</v>
      </c>
      <c r="M41" s="6">
        <v>17087</v>
      </c>
    </row>
    <row r="42" spans="1:13">
      <c r="A42" s="47">
        <v>45754.10023148125</v>
      </c>
      <c r="B42" s="123">
        <v>17091</v>
      </c>
      <c r="C42" s="48" t="s">
        <v>422</v>
      </c>
      <c r="D42" s="215">
        <v>177</v>
      </c>
      <c r="E42" s="80">
        <v>45</v>
      </c>
      <c r="F42" s="80"/>
      <c r="G42" s="125">
        <f t="shared" si="0"/>
        <v>5772.71</v>
      </c>
      <c r="H42" s="14"/>
      <c r="K42" s="6">
        <v>57</v>
      </c>
      <c r="L42" s="138">
        <v>15</v>
      </c>
      <c r="M42" s="6">
        <v>17094</v>
      </c>
    </row>
    <row r="43" spans="1:13" ht="25.5">
      <c r="A43" s="47">
        <v>45751.10023148125</v>
      </c>
      <c r="B43" s="123">
        <v>17092</v>
      </c>
      <c r="C43" s="48" t="s">
        <v>423</v>
      </c>
      <c r="D43" s="215">
        <v>32</v>
      </c>
      <c r="E43" s="80">
        <v>15</v>
      </c>
      <c r="F43" s="80"/>
      <c r="G43" s="125">
        <f t="shared" si="0"/>
        <v>5787.71</v>
      </c>
      <c r="H43" s="14"/>
      <c r="K43" s="6">
        <v>55</v>
      </c>
      <c r="L43" s="138">
        <v>45</v>
      </c>
      <c r="M43" s="6">
        <v>17096</v>
      </c>
    </row>
    <row r="44" spans="1:13">
      <c r="A44" s="47">
        <v>45752.10023148125</v>
      </c>
      <c r="B44" s="123">
        <v>17093</v>
      </c>
      <c r="C44" s="48" t="s">
        <v>424</v>
      </c>
      <c r="D44" s="215">
        <v>25</v>
      </c>
      <c r="E44" s="80">
        <v>30</v>
      </c>
      <c r="F44" s="80"/>
      <c r="G44" s="125">
        <f t="shared" si="0"/>
        <v>5817.71</v>
      </c>
      <c r="H44" s="14"/>
      <c r="K44" s="6">
        <v>334</v>
      </c>
      <c r="L44" s="138">
        <v>60</v>
      </c>
      <c r="M44" s="6">
        <v>17101</v>
      </c>
    </row>
    <row r="45" spans="1:13">
      <c r="A45" s="47">
        <v>45753.10023148125</v>
      </c>
      <c r="B45" s="123">
        <v>17095</v>
      </c>
      <c r="C45" s="48" t="s">
        <v>425</v>
      </c>
      <c r="D45" s="215">
        <v>30</v>
      </c>
      <c r="E45" s="80">
        <v>15</v>
      </c>
      <c r="F45" s="80"/>
      <c r="G45" s="125">
        <f t="shared" si="0"/>
        <v>5832.71</v>
      </c>
      <c r="H45" s="14"/>
      <c r="K45" s="6">
        <v>318</v>
      </c>
      <c r="L45" s="138">
        <v>15</v>
      </c>
      <c r="M45" s="6">
        <v>17102</v>
      </c>
    </row>
    <row r="46" spans="1:13" ht="25.5">
      <c r="A46" s="47">
        <v>45753.10023148125</v>
      </c>
      <c r="B46" s="123">
        <v>17097</v>
      </c>
      <c r="C46" s="48" t="s">
        <v>426</v>
      </c>
      <c r="D46" s="215">
        <v>186</v>
      </c>
      <c r="E46" s="80">
        <v>15</v>
      </c>
      <c r="F46" s="80"/>
      <c r="G46" s="125">
        <f t="shared" si="0"/>
        <v>5847.71</v>
      </c>
      <c r="H46" s="14"/>
      <c r="K46" s="6">
        <v>246</v>
      </c>
      <c r="L46" s="138">
        <v>15</v>
      </c>
      <c r="M46" s="6">
        <v>17105</v>
      </c>
    </row>
    <row r="47" spans="1:13" ht="25.5">
      <c r="A47" s="47">
        <v>45754.10023148125</v>
      </c>
      <c r="B47" s="123">
        <v>17098</v>
      </c>
      <c r="C47" s="48" t="s">
        <v>427</v>
      </c>
      <c r="D47" s="215">
        <v>332</v>
      </c>
      <c r="E47" s="80">
        <v>45</v>
      </c>
      <c r="F47" s="80"/>
      <c r="G47" s="125">
        <f t="shared" si="0"/>
        <v>5892.71</v>
      </c>
      <c r="H47" s="14"/>
      <c r="K47" s="139"/>
      <c r="L47" s="140">
        <f>SUM(L36:L46)</f>
        <v>360</v>
      </c>
      <c r="M47" s="139"/>
    </row>
    <row r="48" spans="1:13" ht="25.5">
      <c r="A48" s="47">
        <v>45755.10023148125</v>
      </c>
      <c r="B48" s="123">
        <v>17099</v>
      </c>
      <c r="C48" s="48" t="s">
        <v>428</v>
      </c>
      <c r="D48" s="215">
        <v>315</v>
      </c>
      <c r="E48" s="80">
        <v>15</v>
      </c>
      <c r="F48" s="80"/>
      <c r="G48" s="125">
        <f t="shared" si="0"/>
        <v>5907.71</v>
      </c>
      <c r="H48" s="14"/>
    </row>
    <row r="49" spans="1:14">
      <c r="A49" s="122">
        <v>45755.10023148125</v>
      </c>
      <c r="B49" s="123">
        <v>17100</v>
      </c>
      <c r="C49" s="48" t="s">
        <v>429</v>
      </c>
      <c r="D49" s="215">
        <v>150</v>
      </c>
      <c r="E49" s="125">
        <v>15</v>
      </c>
      <c r="F49" s="80"/>
      <c r="G49" s="125">
        <f t="shared" si="0"/>
        <v>5922.71</v>
      </c>
      <c r="H49" s="14"/>
      <c r="K49" s="728" t="s">
        <v>430</v>
      </c>
      <c r="L49" s="729"/>
      <c r="M49" s="729"/>
      <c r="N49" s="226" t="s">
        <v>431</v>
      </c>
    </row>
    <row r="50" spans="1:14" ht="25.5">
      <c r="A50" s="151">
        <v>45756.069212962873</v>
      </c>
      <c r="B50" s="152">
        <v>17103</v>
      </c>
      <c r="C50" s="153" t="s">
        <v>432</v>
      </c>
      <c r="D50" s="218">
        <v>181</v>
      </c>
      <c r="E50" s="188">
        <v>15</v>
      </c>
      <c r="F50" s="188"/>
      <c r="G50" s="125">
        <f t="shared" si="0"/>
        <v>5937.71</v>
      </c>
      <c r="K50" s="1">
        <v>2</v>
      </c>
      <c r="L50" s="138" t="s">
        <v>433</v>
      </c>
      <c r="M50" s="4">
        <v>30</v>
      </c>
      <c r="N50">
        <v>17163</v>
      </c>
    </row>
    <row r="51" spans="1:14" ht="25.5">
      <c r="A51" s="151">
        <v>45756.069212962873</v>
      </c>
      <c r="B51" s="152">
        <v>17104</v>
      </c>
      <c r="C51" s="153" t="s">
        <v>434</v>
      </c>
      <c r="D51" s="218">
        <v>330</v>
      </c>
      <c r="E51" s="188">
        <v>30</v>
      </c>
      <c r="F51" s="188"/>
      <c r="G51" s="125">
        <f t="shared" si="0"/>
        <v>5967.71</v>
      </c>
      <c r="J51" t="s">
        <v>435</v>
      </c>
      <c r="K51" s="159">
        <v>200</v>
      </c>
      <c r="L51" s="1" t="s">
        <v>436</v>
      </c>
      <c r="M51" s="4">
        <v>30</v>
      </c>
      <c r="N51">
        <v>17189</v>
      </c>
    </row>
    <row r="52" spans="1:14" ht="25.5">
      <c r="A52" s="151">
        <v>45757.069212962873</v>
      </c>
      <c r="B52" s="152">
        <v>17106</v>
      </c>
      <c r="C52" s="153" t="s">
        <v>437</v>
      </c>
      <c r="D52" s="218" t="s">
        <v>438</v>
      </c>
      <c r="E52" s="188">
        <v>75</v>
      </c>
      <c r="F52" s="188"/>
      <c r="G52" s="125">
        <f t="shared" si="0"/>
        <v>6042.71</v>
      </c>
    </row>
    <row r="53" spans="1:14" ht="25.5">
      <c r="A53" s="151">
        <v>45757.069212962873</v>
      </c>
      <c r="B53" s="152">
        <v>17107</v>
      </c>
      <c r="C53" s="153" t="s">
        <v>439</v>
      </c>
      <c r="D53" s="218">
        <v>196</v>
      </c>
      <c r="E53" s="188">
        <v>15</v>
      </c>
      <c r="F53" s="188"/>
      <c r="G53" s="125">
        <f t="shared" si="0"/>
        <v>6057.71</v>
      </c>
    </row>
    <row r="54" spans="1:14">
      <c r="A54" s="151">
        <v>45757.069212962873</v>
      </c>
      <c r="B54" s="152">
        <v>17108</v>
      </c>
      <c r="C54" s="153" t="s">
        <v>440</v>
      </c>
      <c r="D54" s="218">
        <v>329</v>
      </c>
      <c r="E54" s="188">
        <v>45</v>
      </c>
      <c r="F54" s="188"/>
      <c r="G54" s="125">
        <f t="shared" si="0"/>
        <v>6102.71</v>
      </c>
    </row>
    <row r="55" spans="1:14" ht="25.5">
      <c r="A55" s="151">
        <v>45757.069212962873</v>
      </c>
      <c r="B55" s="152">
        <v>17109</v>
      </c>
      <c r="C55" s="153" t="s">
        <v>441</v>
      </c>
      <c r="D55" s="218">
        <v>223</v>
      </c>
      <c r="E55" s="188">
        <v>30</v>
      </c>
      <c r="F55" s="188"/>
      <c r="G55" s="125">
        <f t="shared" si="0"/>
        <v>6132.71</v>
      </c>
    </row>
    <row r="56" spans="1:14" ht="25.5">
      <c r="A56" s="151">
        <v>45757.069212962873</v>
      </c>
      <c r="B56" s="152">
        <v>17110</v>
      </c>
      <c r="C56" s="153" t="s">
        <v>442</v>
      </c>
      <c r="D56" s="218">
        <v>327</v>
      </c>
      <c r="E56" s="188">
        <v>30</v>
      </c>
      <c r="F56" s="188"/>
      <c r="G56" s="125">
        <f t="shared" si="0"/>
        <v>6162.71</v>
      </c>
    </row>
    <row r="57" spans="1:14" ht="25.5">
      <c r="A57" s="122">
        <v>45755.10023148125</v>
      </c>
      <c r="B57" s="123">
        <v>17111</v>
      </c>
      <c r="C57" s="48" t="s">
        <v>443</v>
      </c>
      <c r="D57" s="215">
        <v>99</v>
      </c>
      <c r="E57" s="80">
        <v>90</v>
      </c>
      <c r="G57" s="125">
        <f t="shared" si="0"/>
        <v>6252.71</v>
      </c>
    </row>
    <row r="58" spans="1:14" ht="26.25" thickBot="1">
      <c r="A58" s="151">
        <v>45758.069212962873</v>
      </c>
      <c r="B58" s="152">
        <v>17112</v>
      </c>
      <c r="C58" s="153" t="s">
        <v>444</v>
      </c>
      <c r="D58" s="218">
        <v>304</v>
      </c>
      <c r="E58" s="188">
        <v>15</v>
      </c>
      <c r="F58" s="188"/>
      <c r="G58" s="125">
        <f t="shared" si="0"/>
        <v>6267.71</v>
      </c>
    </row>
    <row r="59" spans="1:14" ht="26.25" thickBot="1">
      <c r="A59" s="194">
        <v>45758.069212962873</v>
      </c>
      <c r="B59" s="198" t="s">
        <v>417</v>
      </c>
      <c r="C59" s="204" t="s">
        <v>445</v>
      </c>
      <c r="D59" s="217" t="s">
        <v>413</v>
      </c>
      <c r="E59" s="207"/>
      <c r="F59" s="210">
        <v>-60</v>
      </c>
      <c r="G59" s="125">
        <f t="shared" si="0"/>
        <v>6207.71</v>
      </c>
    </row>
    <row r="60" spans="1:14" ht="25.5">
      <c r="A60" s="151">
        <v>45759.069212962873</v>
      </c>
      <c r="B60" s="152">
        <v>17113</v>
      </c>
      <c r="C60" s="153" t="s">
        <v>446</v>
      </c>
      <c r="D60" s="218" t="s">
        <v>447</v>
      </c>
      <c r="E60" s="188">
        <v>30</v>
      </c>
      <c r="F60" s="188"/>
      <c r="G60" s="125">
        <f t="shared" si="0"/>
        <v>6237.71</v>
      </c>
    </row>
    <row r="61" spans="1:14" ht="25.5">
      <c r="A61" s="151">
        <v>45759.069212962873</v>
      </c>
      <c r="B61" s="152">
        <v>17114</v>
      </c>
      <c r="C61" s="153" t="s">
        <v>448</v>
      </c>
      <c r="D61" s="218">
        <v>137</v>
      </c>
      <c r="E61" s="188">
        <v>15</v>
      </c>
      <c r="F61" s="188"/>
      <c r="G61" s="125">
        <f t="shared" si="0"/>
        <v>6252.71</v>
      </c>
    </row>
    <row r="62" spans="1:14">
      <c r="A62" s="151">
        <v>45759.069212962873</v>
      </c>
      <c r="B62" s="152">
        <v>17115</v>
      </c>
      <c r="C62" s="153" t="s">
        <v>169</v>
      </c>
      <c r="D62" s="218">
        <v>18</v>
      </c>
      <c r="E62" s="188">
        <v>15</v>
      </c>
      <c r="F62" s="188"/>
      <c r="G62" s="125">
        <f t="shared" si="0"/>
        <v>6267.71</v>
      </c>
    </row>
    <row r="63" spans="1:14" ht="25.5">
      <c r="A63" s="151">
        <v>45760.069212962873</v>
      </c>
      <c r="B63" s="152">
        <v>17116</v>
      </c>
      <c r="C63" s="153" t="s">
        <v>449</v>
      </c>
      <c r="D63" s="218">
        <v>267</v>
      </c>
      <c r="E63" s="188">
        <v>15</v>
      </c>
      <c r="F63" s="188"/>
      <c r="G63" s="125">
        <f t="shared" si="0"/>
        <v>6282.71</v>
      </c>
      <c r="I63" s="136"/>
    </row>
    <row r="64" spans="1:14" ht="25.5">
      <c r="A64" s="151">
        <v>45761.069212962873</v>
      </c>
      <c r="B64" s="152">
        <v>17117</v>
      </c>
      <c r="C64" s="153" t="s">
        <v>450</v>
      </c>
      <c r="D64" s="218">
        <v>309</v>
      </c>
      <c r="E64" s="188">
        <v>30</v>
      </c>
      <c r="F64" s="188"/>
      <c r="G64" s="125">
        <f t="shared" si="0"/>
        <v>6312.71</v>
      </c>
    </row>
    <row r="65" spans="1:7">
      <c r="A65" s="151">
        <v>45761.069212962873</v>
      </c>
      <c r="B65" s="152">
        <v>17118</v>
      </c>
      <c r="C65" s="153" t="s">
        <v>451</v>
      </c>
      <c r="D65" s="218">
        <v>257</v>
      </c>
      <c r="E65" s="188">
        <v>15</v>
      </c>
      <c r="F65" s="188"/>
      <c r="G65" s="125">
        <f t="shared" si="0"/>
        <v>6327.71</v>
      </c>
    </row>
    <row r="66" spans="1:7" ht="25.5">
      <c r="A66" s="151">
        <v>45761.069212962873</v>
      </c>
      <c r="B66" s="152">
        <v>17119</v>
      </c>
      <c r="C66" s="153" t="s">
        <v>452</v>
      </c>
      <c r="D66" s="218">
        <v>136</v>
      </c>
      <c r="E66" s="188">
        <v>15</v>
      </c>
      <c r="F66" s="188"/>
      <c r="G66" s="125">
        <f t="shared" si="0"/>
        <v>6342.71</v>
      </c>
    </row>
    <row r="67" spans="1:7">
      <c r="A67" s="151">
        <v>45761.069212962873</v>
      </c>
      <c r="B67" s="152">
        <v>17120</v>
      </c>
      <c r="C67" s="153" t="s">
        <v>453</v>
      </c>
      <c r="D67" s="218">
        <v>296</v>
      </c>
      <c r="E67" s="188">
        <v>15</v>
      </c>
      <c r="F67" s="188"/>
      <c r="G67" s="125">
        <f t="shared" si="0"/>
        <v>6357.71</v>
      </c>
    </row>
    <row r="68" spans="1:7">
      <c r="A68" s="151">
        <v>45759.069212962873</v>
      </c>
      <c r="B68" s="152">
        <v>17121</v>
      </c>
      <c r="C68" s="153" t="s">
        <v>33</v>
      </c>
      <c r="D68" s="218">
        <v>19</v>
      </c>
      <c r="E68" s="188">
        <v>15</v>
      </c>
      <c r="F68" s="188"/>
      <c r="G68" s="125">
        <f t="shared" si="0"/>
        <v>6372.71</v>
      </c>
    </row>
    <row r="69" spans="1:7" ht="25.5">
      <c r="A69" s="151">
        <v>45761.069212962873</v>
      </c>
      <c r="B69" s="152">
        <v>17122</v>
      </c>
      <c r="C69" s="153" t="s">
        <v>454</v>
      </c>
      <c r="D69" s="218">
        <v>156</v>
      </c>
      <c r="E69" s="188">
        <v>15</v>
      </c>
      <c r="F69" s="188"/>
      <c r="G69" s="125">
        <f t="shared" si="0"/>
        <v>6387.71</v>
      </c>
    </row>
    <row r="70" spans="1:7">
      <c r="A70" s="151">
        <v>45760.069212962873</v>
      </c>
      <c r="B70" s="152">
        <v>17123</v>
      </c>
      <c r="C70" s="153" t="s">
        <v>455</v>
      </c>
      <c r="D70" s="218">
        <v>292</v>
      </c>
      <c r="E70" s="188">
        <v>15</v>
      </c>
      <c r="F70" s="188"/>
      <c r="G70" s="125">
        <f t="shared" si="0"/>
        <v>6402.71</v>
      </c>
    </row>
    <row r="71" spans="1:7" ht="25.5">
      <c r="A71" s="151">
        <v>45758.069212962873</v>
      </c>
      <c r="B71" s="152">
        <v>17124</v>
      </c>
      <c r="C71" s="153" t="s">
        <v>456</v>
      </c>
      <c r="D71" s="218">
        <v>43</v>
      </c>
      <c r="E71" s="188">
        <v>30</v>
      </c>
      <c r="F71" s="188"/>
      <c r="G71" s="125">
        <f t="shared" si="0"/>
        <v>6432.71</v>
      </c>
    </row>
    <row r="72" spans="1:7" ht="25.5">
      <c r="A72" s="151">
        <v>45761.069212962873</v>
      </c>
      <c r="B72" s="152">
        <v>17125</v>
      </c>
      <c r="C72" s="153" t="s">
        <v>457</v>
      </c>
      <c r="D72" s="218">
        <v>105</v>
      </c>
      <c r="E72" s="188">
        <v>15</v>
      </c>
      <c r="F72" s="188"/>
      <c r="G72" s="125">
        <f t="shared" si="0"/>
        <v>6447.71</v>
      </c>
    </row>
    <row r="73" spans="1:7" ht="25.5">
      <c r="A73" s="151">
        <v>45761.069212962873</v>
      </c>
      <c r="B73" s="152">
        <v>17126</v>
      </c>
      <c r="C73" s="153" t="s">
        <v>458</v>
      </c>
      <c r="D73" s="218">
        <v>8</v>
      </c>
      <c r="E73" s="188">
        <v>30</v>
      </c>
      <c r="F73" s="188"/>
      <c r="G73" s="125">
        <f t="shared" si="0"/>
        <v>6477.71</v>
      </c>
    </row>
    <row r="74" spans="1:7">
      <c r="A74" s="276">
        <v>45761.069212962873</v>
      </c>
      <c r="B74" s="277">
        <v>17127</v>
      </c>
      <c r="C74" s="278" t="s">
        <v>171</v>
      </c>
      <c r="D74" s="279">
        <v>20</v>
      </c>
      <c r="E74" s="280">
        <v>15</v>
      </c>
      <c r="F74" s="188"/>
      <c r="G74" s="125">
        <f t="shared" si="0"/>
        <v>6492.71</v>
      </c>
    </row>
    <row r="75" spans="1:7">
      <c r="A75" s="47">
        <v>45762.464687500149</v>
      </c>
      <c r="B75" s="141" t="s">
        <v>459</v>
      </c>
      <c r="C75" s="48" t="s">
        <v>460</v>
      </c>
      <c r="D75" s="215">
        <v>1</v>
      </c>
      <c r="E75" s="80">
        <v>45</v>
      </c>
      <c r="F75" s="80"/>
      <c r="G75" s="125">
        <f t="shared" si="0"/>
        <v>6537.71</v>
      </c>
    </row>
    <row r="76" spans="1:7">
      <c r="A76" s="151">
        <v>45761.069212962873</v>
      </c>
      <c r="B76" s="152">
        <v>17129</v>
      </c>
      <c r="C76" s="153" t="s">
        <v>461</v>
      </c>
      <c r="D76" s="218">
        <v>319</v>
      </c>
      <c r="E76" s="188">
        <v>45</v>
      </c>
      <c r="F76" s="188"/>
      <c r="G76" s="125">
        <f t="shared" ref="G76:G139" si="1">+G75+E76+F76</f>
        <v>6582.71</v>
      </c>
    </row>
    <row r="77" spans="1:7">
      <c r="A77" s="47">
        <v>45762.464687500149</v>
      </c>
      <c r="B77" s="141" t="s">
        <v>462</v>
      </c>
      <c r="C77" s="48" t="s">
        <v>463</v>
      </c>
      <c r="D77" s="215">
        <v>302</v>
      </c>
      <c r="E77" s="80">
        <v>30</v>
      </c>
      <c r="F77" s="80"/>
      <c r="G77" s="125">
        <f t="shared" si="1"/>
        <v>6612.71</v>
      </c>
    </row>
    <row r="78" spans="1:7">
      <c r="A78" s="47">
        <v>45762.464687500149</v>
      </c>
      <c r="B78" s="141" t="s">
        <v>464</v>
      </c>
      <c r="C78" s="48" t="s">
        <v>465</v>
      </c>
      <c r="D78" s="215">
        <v>247</v>
      </c>
      <c r="E78" s="80">
        <v>15</v>
      </c>
      <c r="F78" s="80"/>
      <c r="G78" s="125">
        <f t="shared" si="1"/>
        <v>6627.71</v>
      </c>
    </row>
    <row r="79" spans="1:7" ht="25.5">
      <c r="A79" s="151">
        <v>45761.069212962873</v>
      </c>
      <c r="B79" s="152">
        <v>17132</v>
      </c>
      <c r="C79" s="153" t="s">
        <v>466</v>
      </c>
      <c r="D79" s="218">
        <v>236</v>
      </c>
      <c r="E79" s="188">
        <v>15</v>
      </c>
      <c r="F79" s="188"/>
      <c r="G79" s="125">
        <f t="shared" si="1"/>
        <v>6642.71</v>
      </c>
    </row>
    <row r="80" spans="1:7">
      <c r="A80" s="47">
        <v>45750.10023148125</v>
      </c>
      <c r="B80" s="123">
        <v>17133</v>
      </c>
      <c r="C80" s="48" t="s">
        <v>467</v>
      </c>
      <c r="D80" s="215">
        <v>164</v>
      </c>
      <c r="E80" s="80">
        <v>15</v>
      </c>
      <c r="F80" s="80"/>
      <c r="G80" s="125">
        <f t="shared" si="1"/>
        <v>6657.71</v>
      </c>
    </row>
    <row r="81" spans="1:7" ht="25.5">
      <c r="A81" s="151">
        <v>45757.069212962873</v>
      </c>
      <c r="B81" s="152">
        <v>17134</v>
      </c>
      <c r="C81" s="153" t="s">
        <v>468</v>
      </c>
      <c r="D81" s="218">
        <v>62</v>
      </c>
      <c r="E81" s="188">
        <v>15</v>
      </c>
      <c r="F81" s="188"/>
      <c r="G81" s="125">
        <f t="shared" si="1"/>
        <v>6672.71</v>
      </c>
    </row>
    <row r="82" spans="1:7">
      <c r="A82" s="47">
        <v>45762.464687500149</v>
      </c>
      <c r="B82" s="141">
        <v>17135</v>
      </c>
      <c r="C82" s="48" t="s">
        <v>23</v>
      </c>
      <c r="D82" s="215">
        <v>205</v>
      </c>
      <c r="E82" s="80">
        <v>15</v>
      </c>
      <c r="F82" s="80"/>
      <c r="G82" s="125">
        <f t="shared" si="1"/>
        <v>6687.71</v>
      </c>
    </row>
    <row r="83" spans="1:7" ht="25.5">
      <c r="A83" s="47">
        <v>45762.464687500149</v>
      </c>
      <c r="B83" s="141" t="s">
        <v>469</v>
      </c>
      <c r="C83" s="48" t="s">
        <v>470</v>
      </c>
      <c r="D83" s="215">
        <v>219</v>
      </c>
      <c r="E83" s="80">
        <v>30</v>
      </c>
      <c r="F83" s="80"/>
      <c r="G83" s="125">
        <f t="shared" si="1"/>
        <v>6717.71</v>
      </c>
    </row>
    <row r="84" spans="1:7" ht="25.5">
      <c r="A84" s="47">
        <v>45762.464687500149</v>
      </c>
      <c r="B84" s="141" t="s">
        <v>471</v>
      </c>
      <c r="C84" s="48" t="s">
        <v>472</v>
      </c>
      <c r="D84" s="215">
        <v>119</v>
      </c>
      <c r="E84" s="80">
        <v>30</v>
      </c>
      <c r="F84" s="80"/>
      <c r="G84" s="125">
        <f t="shared" si="1"/>
        <v>6747.71</v>
      </c>
    </row>
    <row r="85" spans="1:7" ht="25.5">
      <c r="A85" s="47">
        <v>45762.464687500149</v>
      </c>
      <c r="B85" s="141" t="s">
        <v>473</v>
      </c>
      <c r="C85" s="48" t="s">
        <v>474</v>
      </c>
      <c r="D85" s="215">
        <v>23</v>
      </c>
      <c r="E85" s="80">
        <v>45</v>
      </c>
      <c r="F85" s="80"/>
      <c r="G85" s="125">
        <f t="shared" si="1"/>
        <v>6792.71</v>
      </c>
    </row>
    <row r="86" spans="1:7" ht="25.5">
      <c r="A86" s="47">
        <v>45762.464687500149</v>
      </c>
      <c r="B86" s="141" t="s">
        <v>475</v>
      </c>
      <c r="C86" s="48" t="s">
        <v>476</v>
      </c>
      <c r="D86" s="215" t="s">
        <v>477</v>
      </c>
      <c r="E86" s="80">
        <v>15</v>
      </c>
      <c r="F86" s="80"/>
      <c r="G86" s="125">
        <f t="shared" si="1"/>
        <v>6807.71</v>
      </c>
    </row>
    <row r="87" spans="1:7" ht="25.5">
      <c r="A87" s="47">
        <v>45762.464687500149</v>
      </c>
      <c r="B87" s="141" t="s">
        <v>478</v>
      </c>
      <c r="C87" s="48" t="s">
        <v>479</v>
      </c>
      <c r="D87" s="215">
        <v>210</v>
      </c>
      <c r="E87" s="80">
        <v>15</v>
      </c>
      <c r="F87" s="80"/>
      <c r="G87" s="125">
        <f t="shared" si="1"/>
        <v>6822.71</v>
      </c>
    </row>
    <row r="88" spans="1:7" ht="25.5">
      <c r="A88" s="47">
        <v>45762.464687500149</v>
      </c>
      <c r="B88" s="141" t="s">
        <v>480</v>
      </c>
      <c r="C88" s="48" t="s">
        <v>481</v>
      </c>
      <c r="D88" s="215">
        <v>304</v>
      </c>
      <c r="E88" s="80">
        <v>15</v>
      </c>
      <c r="F88" s="80"/>
      <c r="G88" s="125">
        <f t="shared" si="1"/>
        <v>6837.71</v>
      </c>
    </row>
    <row r="89" spans="1:7" ht="25.5">
      <c r="A89" s="47">
        <v>45762.464687500149</v>
      </c>
      <c r="B89" s="141" t="s">
        <v>482</v>
      </c>
      <c r="C89" s="48" t="s">
        <v>483</v>
      </c>
      <c r="D89" s="215">
        <v>311</v>
      </c>
      <c r="E89" s="80">
        <v>15</v>
      </c>
      <c r="F89" s="80"/>
      <c r="G89" s="125">
        <f t="shared" si="1"/>
        <v>6852.71</v>
      </c>
    </row>
    <row r="90" spans="1:7" ht="25.5">
      <c r="A90" s="47">
        <v>45762.464687500149</v>
      </c>
      <c r="B90" s="141" t="s">
        <v>484</v>
      </c>
      <c r="C90" s="48" t="s">
        <v>485</v>
      </c>
      <c r="D90" s="215">
        <v>187</v>
      </c>
      <c r="E90" s="80">
        <v>15</v>
      </c>
      <c r="F90" s="80"/>
      <c r="G90" s="125">
        <f t="shared" si="1"/>
        <v>6867.71</v>
      </c>
    </row>
    <row r="91" spans="1:7" ht="25.5">
      <c r="A91" s="47">
        <v>45762.464687500149</v>
      </c>
      <c r="B91" s="141" t="s">
        <v>486</v>
      </c>
      <c r="C91" s="154" t="s">
        <v>487</v>
      </c>
      <c r="D91" s="215">
        <v>312</v>
      </c>
      <c r="E91" s="80">
        <v>30</v>
      </c>
      <c r="F91" s="80"/>
      <c r="G91" s="125">
        <f t="shared" si="1"/>
        <v>6897.71</v>
      </c>
    </row>
    <row r="92" spans="1:7">
      <c r="A92" s="47">
        <v>45762.464687500149</v>
      </c>
      <c r="B92" s="141" t="s">
        <v>488</v>
      </c>
      <c r="C92" s="48" t="s">
        <v>489</v>
      </c>
      <c r="D92" s="215" t="s">
        <v>490</v>
      </c>
      <c r="E92" s="80">
        <v>15</v>
      </c>
      <c r="F92" s="80"/>
      <c r="G92" s="125">
        <f t="shared" si="1"/>
        <v>6912.71</v>
      </c>
    </row>
    <row r="93" spans="1:7" ht="25.5">
      <c r="A93" s="151">
        <v>45761.069212962873</v>
      </c>
      <c r="B93" s="152">
        <v>17146</v>
      </c>
      <c r="C93" s="153" t="s">
        <v>491</v>
      </c>
      <c r="D93" s="218">
        <v>37</v>
      </c>
      <c r="E93" s="188">
        <v>15</v>
      </c>
      <c r="F93" s="188"/>
      <c r="G93" s="125">
        <f t="shared" si="1"/>
        <v>6927.71</v>
      </c>
    </row>
    <row r="94" spans="1:7" ht="25.5">
      <c r="A94" s="151">
        <v>45758.069212962873</v>
      </c>
      <c r="B94" s="152">
        <v>17147</v>
      </c>
      <c r="C94" s="153" t="s">
        <v>492</v>
      </c>
      <c r="D94" s="218">
        <v>34</v>
      </c>
      <c r="E94" s="188">
        <v>15</v>
      </c>
      <c r="F94" s="188"/>
      <c r="G94" s="125">
        <f t="shared" si="1"/>
        <v>6942.71</v>
      </c>
    </row>
    <row r="95" spans="1:7">
      <c r="A95" s="47">
        <v>45763.464687500149</v>
      </c>
      <c r="B95" s="141" t="s">
        <v>493</v>
      </c>
      <c r="C95" s="48" t="s">
        <v>95</v>
      </c>
      <c r="D95" s="215">
        <v>35</v>
      </c>
      <c r="E95" s="80">
        <v>30</v>
      </c>
      <c r="F95" s="80"/>
      <c r="G95" s="125">
        <f t="shared" si="1"/>
        <v>6972.71</v>
      </c>
    </row>
    <row r="96" spans="1:7">
      <c r="A96" s="47">
        <v>45763.464687500149</v>
      </c>
      <c r="B96" s="141" t="s">
        <v>494</v>
      </c>
      <c r="C96" s="252" t="s">
        <v>495</v>
      </c>
      <c r="D96" s="253">
        <v>185</v>
      </c>
      <c r="E96" s="80">
        <v>15</v>
      </c>
      <c r="F96" s="80"/>
      <c r="G96" s="125">
        <f t="shared" si="1"/>
        <v>6987.71</v>
      </c>
    </row>
    <row r="97" spans="1:11">
      <c r="A97" s="47">
        <v>45763.464687500149</v>
      </c>
      <c r="B97" s="141" t="s">
        <v>496</v>
      </c>
      <c r="C97" s="48" t="s">
        <v>497</v>
      </c>
      <c r="D97" s="215">
        <v>193</v>
      </c>
      <c r="E97" s="80">
        <v>15</v>
      </c>
      <c r="F97" s="80"/>
      <c r="G97" s="125">
        <f t="shared" si="1"/>
        <v>7002.71</v>
      </c>
    </row>
    <row r="98" spans="1:11" ht="25.5">
      <c r="A98" s="47">
        <v>45763.464687500149</v>
      </c>
      <c r="B98" s="141" t="s">
        <v>498</v>
      </c>
      <c r="C98" s="48" t="s">
        <v>499</v>
      </c>
      <c r="D98" s="215">
        <v>188</v>
      </c>
      <c r="E98" s="80">
        <v>15</v>
      </c>
      <c r="F98" s="80"/>
      <c r="G98" s="125">
        <f t="shared" si="1"/>
        <v>7017.71</v>
      </c>
    </row>
    <row r="99" spans="1:11" ht="25.5">
      <c r="A99" s="47">
        <v>45763.464687500149</v>
      </c>
      <c r="B99" s="141" t="s">
        <v>500</v>
      </c>
      <c r="C99" s="48" t="s">
        <v>501</v>
      </c>
      <c r="D99" s="215">
        <v>149</v>
      </c>
      <c r="E99" s="80">
        <v>15</v>
      </c>
      <c r="F99" s="80"/>
      <c r="G99" s="125">
        <f t="shared" si="1"/>
        <v>7032.71</v>
      </c>
    </row>
    <row r="100" spans="1:11" ht="25.5">
      <c r="A100" s="47">
        <v>45763.464687500149</v>
      </c>
      <c r="B100" s="141" t="s">
        <v>502</v>
      </c>
      <c r="C100" s="48" t="s">
        <v>503</v>
      </c>
      <c r="D100" s="215">
        <v>317</v>
      </c>
      <c r="E100" s="80">
        <v>15</v>
      </c>
      <c r="F100" s="80"/>
      <c r="G100" s="125">
        <f t="shared" si="1"/>
        <v>7047.71</v>
      </c>
    </row>
    <row r="101" spans="1:11" ht="25.5">
      <c r="A101" s="47">
        <v>45763.464687500149</v>
      </c>
      <c r="B101" s="141" t="s">
        <v>504</v>
      </c>
      <c r="C101" s="48" t="s">
        <v>505</v>
      </c>
      <c r="D101" s="215" t="s">
        <v>506</v>
      </c>
      <c r="E101" s="80">
        <v>15</v>
      </c>
      <c r="F101" s="80"/>
      <c r="G101" s="125">
        <f t="shared" si="1"/>
        <v>7062.71</v>
      </c>
    </row>
    <row r="102" spans="1:11" ht="25.5">
      <c r="A102" s="47">
        <v>45763.464687500149</v>
      </c>
      <c r="B102" s="141" t="s">
        <v>507</v>
      </c>
      <c r="C102" s="48" t="s">
        <v>508</v>
      </c>
      <c r="D102" s="215">
        <v>134</v>
      </c>
      <c r="E102" s="80">
        <v>15</v>
      </c>
      <c r="F102" s="80"/>
      <c r="G102" s="125">
        <f t="shared" si="1"/>
        <v>7077.71</v>
      </c>
    </row>
    <row r="103" spans="1:11" ht="25.5">
      <c r="A103" s="47">
        <v>45763.464687500149</v>
      </c>
      <c r="B103" s="6">
        <v>17156</v>
      </c>
      <c r="C103" s="48" t="s">
        <v>509</v>
      </c>
      <c r="D103" s="69">
        <v>139</v>
      </c>
      <c r="E103" s="80">
        <v>15</v>
      </c>
      <c r="F103" s="80"/>
      <c r="G103" s="125">
        <f t="shared" si="1"/>
        <v>7092.71</v>
      </c>
    </row>
    <row r="104" spans="1:11" ht="25.5">
      <c r="A104" s="47">
        <v>45764.464687500149</v>
      </c>
      <c r="B104" s="141" t="s">
        <v>510</v>
      </c>
      <c r="C104" s="48" t="s">
        <v>511</v>
      </c>
      <c r="D104" s="215">
        <v>26</v>
      </c>
      <c r="E104" s="80">
        <v>15</v>
      </c>
      <c r="F104" s="80"/>
      <c r="G104" s="125">
        <f t="shared" si="1"/>
        <v>7107.71</v>
      </c>
    </row>
    <row r="105" spans="1:11" ht="25.5">
      <c r="A105" s="47">
        <v>45764.464687500149</v>
      </c>
      <c r="B105" s="141" t="s">
        <v>512</v>
      </c>
      <c r="C105" s="48" t="s">
        <v>513</v>
      </c>
      <c r="D105" s="215">
        <v>178</v>
      </c>
      <c r="E105" s="80">
        <v>15</v>
      </c>
      <c r="F105" s="80"/>
      <c r="G105" s="125">
        <f t="shared" si="1"/>
        <v>7122.71</v>
      </c>
    </row>
    <row r="106" spans="1:11" ht="25.5">
      <c r="A106" s="47">
        <v>45764.464687500149</v>
      </c>
      <c r="B106" s="141" t="s">
        <v>514</v>
      </c>
      <c r="C106" s="285" t="s">
        <v>515</v>
      </c>
      <c r="D106" s="291">
        <v>201</v>
      </c>
      <c r="E106" s="292">
        <v>15</v>
      </c>
      <c r="F106" s="80"/>
      <c r="G106" s="125">
        <f t="shared" si="1"/>
        <v>7137.71</v>
      </c>
    </row>
    <row r="107" spans="1:11" ht="25.5">
      <c r="A107" s="47">
        <v>45764.99790509278</v>
      </c>
      <c r="B107" s="141">
        <v>17160</v>
      </c>
      <c r="C107" s="48" t="s">
        <v>516</v>
      </c>
      <c r="D107" s="213">
        <v>261</v>
      </c>
      <c r="E107" s="80">
        <v>15</v>
      </c>
      <c r="F107" s="80"/>
      <c r="G107" s="125">
        <f t="shared" si="1"/>
        <v>7152.71</v>
      </c>
    </row>
    <row r="108" spans="1:11" ht="33.75" customHeight="1">
      <c r="A108" s="47">
        <v>45764.464687500149</v>
      </c>
      <c r="B108" s="141" t="s">
        <v>517</v>
      </c>
      <c r="C108" s="48" t="s">
        <v>518</v>
      </c>
      <c r="D108" s="215">
        <v>13</v>
      </c>
      <c r="E108" s="80">
        <v>30</v>
      </c>
      <c r="F108" s="80"/>
      <c r="G108" s="125">
        <f t="shared" si="1"/>
        <v>7182.71</v>
      </c>
    </row>
    <row r="109" spans="1:11" ht="25.5">
      <c r="A109" s="47">
        <v>45764.99790509278</v>
      </c>
      <c r="B109" s="141" t="s">
        <v>519</v>
      </c>
      <c r="C109" s="48" t="s">
        <v>520</v>
      </c>
      <c r="D109" s="215">
        <v>218</v>
      </c>
      <c r="E109" s="80">
        <v>30</v>
      </c>
      <c r="F109" s="80"/>
      <c r="G109" s="125">
        <f t="shared" si="1"/>
        <v>7212.71</v>
      </c>
    </row>
    <row r="110" spans="1:11" ht="25.5">
      <c r="A110" s="47">
        <v>45764.99790509278</v>
      </c>
      <c r="B110" s="141" t="s">
        <v>521</v>
      </c>
      <c r="C110" s="48" t="s">
        <v>522</v>
      </c>
      <c r="D110" s="215">
        <v>307</v>
      </c>
      <c r="E110" s="80">
        <v>30</v>
      </c>
      <c r="F110" s="80"/>
      <c r="G110" s="125">
        <f t="shared" si="1"/>
        <v>7242.71</v>
      </c>
    </row>
    <row r="111" spans="1:11" ht="49.5" customHeight="1" thickBot="1">
      <c r="A111" s="47">
        <v>45764.99790509278</v>
      </c>
      <c r="B111" s="141">
        <v>17165</v>
      </c>
      <c r="C111" s="48" t="s">
        <v>523</v>
      </c>
      <c r="D111" s="215">
        <v>212</v>
      </c>
      <c r="E111" s="80">
        <v>30</v>
      </c>
      <c r="F111" s="80"/>
      <c r="G111" s="125">
        <f t="shared" si="1"/>
        <v>7272.71</v>
      </c>
      <c r="J111" s="137"/>
      <c r="K111"/>
    </row>
    <row r="112" spans="1:11" ht="44.25" customHeight="1" thickBot="1">
      <c r="A112" s="39">
        <v>45764.464687500149</v>
      </c>
      <c r="B112" s="202" t="s">
        <v>524</v>
      </c>
      <c r="C112" s="206" t="s">
        <v>525</v>
      </c>
      <c r="D112" s="219" t="s">
        <v>413</v>
      </c>
      <c r="E112" s="208"/>
      <c r="F112" s="211">
        <v>-50.5</v>
      </c>
      <c r="G112" s="125">
        <f t="shared" si="1"/>
        <v>7222.21</v>
      </c>
      <c r="J112" s="137"/>
      <c r="K112"/>
    </row>
    <row r="113" spans="1:11" ht="15.75" thickBot="1">
      <c r="A113" s="39">
        <v>45764.99790509278</v>
      </c>
      <c r="B113" s="199" t="s">
        <v>524</v>
      </c>
      <c r="C113" s="15" t="s">
        <v>526</v>
      </c>
      <c r="D113" s="219"/>
      <c r="E113" s="208"/>
      <c r="F113" s="212">
        <v>-64.2</v>
      </c>
      <c r="G113" s="125">
        <f t="shared" si="1"/>
        <v>7158.01</v>
      </c>
      <c r="J113" s="137"/>
      <c r="K113"/>
    </row>
    <row r="114" spans="1:11" ht="26.25" thickBot="1">
      <c r="A114" s="39">
        <v>45766.99790509278</v>
      </c>
      <c r="B114" s="199" t="s">
        <v>524</v>
      </c>
      <c r="C114" s="15" t="s">
        <v>527</v>
      </c>
      <c r="D114" s="219" t="s">
        <v>413</v>
      </c>
      <c r="E114" s="208"/>
      <c r="F114" s="211">
        <v>-191.1</v>
      </c>
      <c r="G114" s="125">
        <f t="shared" si="1"/>
        <v>6966.91</v>
      </c>
      <c r="J114" s="137"/>
      <c r="K114"/>
    </row>
    <row r="115" spans="1:11" ht="26.25" thickBot="1">
      <c r="A115" s="39">
        <v>45766.99790509278</v>
      </c>
      <c r="B115" s="199" t="s">
        <v>524</v>
      </c>
      <c r="C115" s="15" t="s">
        <v>528</v>
      </c>
      <c r="D115" s="219" t="s">
        <v>413</v>
      </c>
      <c r="E115" s="208"/>
      <c r="F115" s="211">
        <v>-90</v>
      </c>
      <c r="G115" s="125">
        <f t="shared" si="1"/>
        <v>6876.91</v>
      </c>
      <c r="J115" s="137"/>
      <c r="K115"/>
    </row>
    <row r="116" spans="1:11" ht="26.25" thickBot="1">
      <c r="A116" s="39">
        <v>45766.99790509278</v>
      </c>
      <c r="B116" s="199" t="s">
        <v>524</v>
      </c>
      <c r="C116" s="15" t="s">
        <v>529</v>
      </c>
      <c r="D116" s="219" t="s">
        <v>413</v>
      </c>
      <c r="E116" s="208"/>
      <c r="F116" s="211">
        <v>-63.62</v>
      </c>
      <c r="G116" s="125">
        <f t="shared" si="1"/>
        <v>6813.29</v>
      </c>
      <c r="J116" s="137"/>
      <c r="K116"/>
    </row>
    <row r="117" spans="1:11">
      <c r="A117" s="47">
        <v>45769.99790509278</v>
      </c>
      <c r="B117" s="141" t="s">
        <v>530</v>
      </c>
      <c r="C117" s="48" t="s">
        <v>531</v>
      </c>
      <c r="D117" s="215">
        <v>42</v>
      </c>
      <c r="E117" s="80">
        <v>15</v>
      </c>
      <c r="F117" s="80"/>
      <c r="G117" s="125">
        <f t="shared" si="1"/>
        <v>6828.29</v>
      </c>
      <c r="J117" s="137"/>
      <c r="K117"/>
    </row>
    <row r="118" spans="1:11" ht="25.5">
      <c r="A118" s="47">
        <v>45768.99790509278</v>
      </c>
      <c r="B118" s="141" t="s">
        <v>532</v>
      </c>
      <c r="C118" s="48" t="s">
        <v>533</v>
      </c>
      <c r="D118" s="215">
        <v>209</v>
      </c>
      <c r="E118" s="80">
        <v>30</v>
      </c>
      <c r="F118" s="80"/>
      <c r="G118" s="125">
        <f t="shared" si="1"/>
        <v>6858.29</v>
      </c>
      <c r="J118" s="137"/>
      <c r="K118"/>
    </row>
    <row r="119" spans="1:11" ht="25.5">
      <c r="A119" s="47">
        <v>45769.99790509278</v>
      </c>
      <c r="B119" s="141" t="s">
        <v>534</v>
      </c>
      <c r="C119" s="48" t="s">
        <v>535</v>
      </c>
      <c r="D119" s="215">
        <v>132</v>
      </c>
      <c r="E119" s="80">
        <v>45</v>
      </c>
      <c r="F119" s="80"/>
      <c r="G119" s="125">
        <f t="shared" si="1"/>
        <v>6903.29</v>
      </c>
      <c r="J119" s="137"/>
      <c r="K119"/>
    </row>
    <row r="120" spans="1:11" ht="25.5">
      <c r="A120" s="47">
        <v>45764.464687500149</v>
      </c>
      <c r="B120" s="141" t="s">
        <v>536</v>
      </c>
      <c r="C120" s="48" t="s">
        <v>537</v>
      </c>
      <c r="D120" s="215">
        <v>280</v>
      </c>
      <c r="E120" s="80">
        <v>45</v>
      </c>
      <c r="F120" s="80"/>
      <c r="G120" s="125">
        <f t="shared" si="1"/>
        <v>6948.29</v>
      </c>
      <c r="J120" s="137"/>
      <c r="K120"/>
    </row>
    <row r="121" spans="1:11">
      <c r="A121" s="47">
        <v>45771.226631944533</v>
      </c>
      <c r="B121" s="141">
        <v>17170</v>
      </c>
      <c r="C121" s="48" t="s">
        <v>440</v>
      </c>
      <c r="D121" s="215">
        <v>329</v>
      </c>
      <c r="E121" s="80">
        <v>15</v>
      </c>
      <c r="F121" s="80"/>
      <c r="G121" s="125">
        <f t="shared" si="1"/>
        <v>6963.29</v>
      </c>
      <c r="J121" s="137"/>
      <c r="K121"/>
    </row>
    <row r="122" spans="1:11" ht="25.5">
      <c r="A122" s="47">
        <v>45771.226631944533</v>
      </c>
      <c r="B122" s="141">
        <v>17171</v>
      </c>
      <c r="C122" s="48" t="s">
        <v>538</v>
      </c>
      <c r="D122" s="215">
        <v>162</v>
      </c>
      <c r="E122" s="80">
        <v>30</v>
      </c>
      <c r="F122" s="80"/>
      <c r="G122" s="125">
        <f t="shared" si="1"/>
        <v>6993.29</v>
      </c>
      <c r="J122" s="137"/>
      <c r="K122"/>
    </row>
    <row r="123" spans="1:11" ht="25.5">
      <c r="A123" s="47">
        <v>45770.226631944533</v>
      </c>
      <c r="B123" s="141" t="s">
        <v>539</v>
      </c>
      <c r="C123" s="48" t="s">
        <v>540</v>
      </c>
      <c r="D123" s="215">
        <v>44</v>
      </c>
      <c r="E123" s="80">
        <v>15</v>
      </c>
      <c r="F123" s="80"/>
      <c r="G123" s="125">
        <f t="shared" si="1"/>
        <v>7008.29</v>
      </c>
      <c r="J123" s="137"/>
      <c r="K123"/>
    </row>
    <row r="124" spans="1:11" ht="25.5">
      <c r="A124" s="47">
        <v>45771.226631944533</v>
      </c>
      <c r="B124" s="141" t="s">
        <v>541</v>
      </c>
      <c r="C124" s="48" t="s">
        <v>542</v>
      </c>
      <c r="D124" s="215">
        <v>306</v>
      </c>
      <c r="E124" s="80">
        <v>30</v>
      </c>
      <c r="F124" s="80"/>
      <c r="G124" s="125">
        <f t="shared" si="1"/>
        <v>7038.29</v>
      </c>
    </row>
    <row r="125" spans="1:11" ht="25.5">
      <c r="A125" s="47">
        <v>45771.226631944533</v>
      </c>
      <c r="B125" s="141" t="s">
        <v>543</v>
      </c>
      <c r="C125" s="48" t="s">
        <v>544</v>
      </c>
      <c r="D125" s="215">
        <v>63</v>
      </c>
      <c r="E125" s="80">
        <v>30</v>
      </c>
      <c r="F125" s="80"/>
      <c r="G125" s="125">
        <f t="shared" si="1"/>
        <v>7068.29</v>
      </c>
    </row>
    <row r="126" spans="1:11">
      <c r="A126" s="246">
        <v>45756.069212962873</v>
      </c>
      <c r="B126" s="247">
        <v>17175</v>
      </c>
      <c r="C126" s="248" t="s">
        <v>545</v>
      </c>
      <c r="D126" s="249">
        <v>228</v>
      </c>
      <c r="E126" s="250">
        <v>15</v>
      </c>
      <c r="F126" s="189"/>
      <c r="G126" s="125">
        <f t="shared" si="1"/>
        <v>7083.29</v>
      </c>
      <c r="I126" t="s">
        <v>435</v>
      </c>
    </row>
    <row r="127" spans="1:11">
      <c r="A127" s="47">
        <v>45766.99790509278</v>
      </c>
      <c r="B127" s="141" t="s">
        <v>546</v>
      </c>
      <c r="C127" s="48" t="s">
        <v>467</v>
      </c>
      <c r="D127" s="215">
        <v>164</v>
      </c>
      <c r="E127" s="80">
        <v>15</v>
      </c>
      <c r="F127" s="80"/>
      <c r="G127" s="125">
        <f t="shared" si="1"/>
        <v>7098.29</v>
      </c>
      <c r="J127" s="137"/>
      <c r="K127"/>
    </row>
    <row r="128" spans="1:11" ht="25.5">
      <c r="A128" s="47">
        <v>45767.99790509278</v>
      </c>
      <c r="B128" s="141" t="s">
        <v>547</v>
      </c>
      <c r="C128" s="48" t="s">
        <v>548</v>
      </c>
      <c r="D128" s="215">
        <v>221</v>
      </c>
      <c r="E128" s="80">
        <v>15</v>
      </c>
      <c r="F128" s="80"/>
      <c r="G128" s="125">
        <f t="shared" si="1"/>
        <v>7113.29</v>
      </c>
      <c r="J128" s="137"/>
      <c r="K128"/>
    </row>
    <row r="129" spans="1:13">
      <c r="A129" s="47">
        <v>45767.99790509278</v>
      </c>
      <c r="B129" s="141" t="s">
        <v>549</v>
      </c>
      <c r="C129" s="48" t="s">
        <v>550</v>
      </c>
      <c r="D129" s="215">
        <v>213</v>
      </c>
      <c r="E129" s="80">
        <v>15</v>
      </c>
      <c r="F129" s="80"/>
      <c r="G129" s="125">
        <f t="shared" si="1"/>
        <v>7128.29</v>
      </c>
      <c r="J129" s="137"/>
      <c r="K129"/>
    </row>
    <row r="130" spans="1:13" ht="35.25" customHeight="1">
      <c r="A130" s="47">
        <v>45769.99790509278</v>
      </c>
      <c r="B130" s="141" t="s">
        <v>551</v>
      </c>
      <c r="C130" s="48" t="s">
        <v>552</v>
      </c>
      <c r="D130" s="215">
        <v>122</v>
      </c>
      <c r="E130" s="80">
        <v>30</v>
      </c>
      <c r="F130" s="80"/>
      <c r="G130" s="125">
        <f t="shared" si="1"/>
        <v>7158.29</v>
      </c>
      <c r="J130" s="137"/>
      <c r="K130"/>
    </row>
    <row r="131" spans="1:13" ht="25.5">
      <c r="A131" s="47">
        <v>45771.226631944533</v>
      </c>
      <c r="B131" s="141" t="s">
        <v>553</v>
      </c>
      <c r="C131" s="48" t="s">
        <v>554</v>
      </c>
      <c r="D131" s="215">
        <v>118</v>
      </c>
      <c r="E131" s="80">
        <v>15</v>
      </c>
      <c r="F131" s="80"/>
      <c r="G131" s="125">
        <f t="shared" si="1"/>
        <v>7173.29</v>
      </c>
      <c r="J131" s="137"/>
      <c r="K131"/>
    </row>
    <row r="132" spans="1:13">
      <c r="A132" s="47">
        <v>45772.226631944533</v>
      </c>
      <c r="B132" s="141" t="s">
        <v>555</v>
      </c>
      <c r="C132" s="48" t="s">
        <v>155</v>
      </c>
      <c r="D132" s="215">
        <v>175</v>
      </c>
      <c r="E132" s="80">
        <v>15</v>
      </c>
      <c r="F132" s="80"/>
      <c r="G132" s="125">
        <f t="shared" si="1"/>
        <v>7188.29</v>
      </c>
      <c r="J132" s="137"/>
      <c r="K132"/>
    </row>
    <row r="133" spans="1:13" ht="25.5">
      <c r="A133" s="47">
        <v>45772.802141203545</v>
      </c>
      <c r="B133" s="141">
        <v>17182</v>
      </c>
      <c r="C133" s="48" t="s">
        <v>556</v>
      </c>
      <c r="D133" s="215">
        <v>101</v>
      </c>
      <c r="E133" s="80">
        <v>60</v>
      </c>
      <c r="F133" s="80"/>
      <c r="G133" s="125">
        <f t="shared" si="1"/>
        <v>7248.29</v>
      </c>
      <c r="J133" s="137"/>
      <c r="K133"/>
    </row>
    <row r="134" spans="1:13" ht="25.5">
      <c r="A134" s="47">
        <v>45772.802141203545</v>
      </c>
      <c r="B134" s="141" t="s">
        <v>557</v>
      </c>
      <c r="C134" s="48" t="s">
        <v>558</v>
      </c>
      <c r="D134" s="215">
        <v>106</v>
      </c>
      <c r="E134" s="80">
        <v>15</v>
      </c>
      <c r="F134" s="80"/>
      <c r="G134" s="125">
        <f t="shared" si="1"/>
        <v>7263.29</v>
      </c>
      <c r="J134" s="137"/>
      <c r="K134"/>
    </row>
    <row r="135" spans="1:13" ht="26.25" thickBot="1">
      <c r="A135" s="47">
        <v>45773.802141203545</v>
      </c>
      <c r="B135" s="141" t="s">
        <v>559</v>
      </c>
      <c r="C135" s="48" t="s">
        <v>560</v>
      </c>
      <c r="D135" s="215">
        <v>249</v>
      </c>
      <c r="E135" s="80">
        <v>30</v>
      </c>
      <c r="F135" s="80"/>
      <c r="G135" s="125">
        <f t="shared" si="1"/>
        <v>7293.29</v>
      </c>
      <c r="J135" s="137"/>
      <c r="K135"/>
    </row>
    <row r="136" spans="1:13" ht="26.25" thickBot="1">
      <c r="A136" s="39">
        <v>45772.802141203545</v>
      </c>
      <c r="B136" s="171" t="s">
        <v>561</v>
      </c>
      <c r="C136" s="15" t="s">
        <v>562</v>
      </c>
      <c r="D136" s="220">
        <v>217</v>
      </c>
      <c r="E136" s="190">
        <v>30</v>
      </c>
      <c r="F136" s="190"/>
      <c r="G136" s="125">
        <f t="shared" si="1"/>
        <v>7323.29</v>
      </c>
      <c r="J136" s="137"/>
      <c r="K136"/>
      <c r="M136" s="256"/>
    </row>
    <row r="137" spans="1:13" ht="26.25" thickBot="1">
      <c r="A137" s="39">
        <v>45772.802141203545</v>
      </c>
      <c r="B137" s="171" t="s">
        <v>563</v>
      </c>
      <c r="C137" s="15" t="s">
        <v>564</v>
      </c>
      <c r="D137" s="220">
        <v>36</v>
      </c>
      <c r="E137" s="190">
        <v>15</v>
      </c>
      <c r="F137" s="190"/>
      <c r="G137" s="125">
        <f t="shared" si="1"/>
        <v>7338.29</v>
      </c>
      <c r="I137" s="137"/>
      <c r="K137"/>
    </row>
    <row r="138" spans="1:13" ht="15.75" thickBot="1">
      <c r="A138" s="39">
        <v>45773.802141203545</v>
      </c>
      <c r="B138" s="171" t="s">
        <v>565</v>
      </c>
      <c r="C138" s="15" t="s">
        <v>137</v>
      </c>
      <c r="D138" s="220">
        <v>172</v>
      </c>
      <c r="E138" s="190">
        <v>15</v>
      </c>
      <c r="F138" s="190"/>
      <c r="G138" s="125">
        <f t="shared" si="1"/>
        <v>7353.29</v>
      </c>
      <c r="I138" s="137"/>
      <c r="K138"/>
    </row>
    <row r="139" spans="1:13" ht="26.25" thickBot="1">
      <c r="A139" s="39">
        <v>45773.802141203545</v>
      </c>
      <c r="B139" s="171" t="s">
        <v>566</v>
      </c>
      <c r="C139" s="15" t="s">
        <v>567</v>
      </c>
      <c r="D139" s="220">
        <v>198</v>
      </c>
      <c r="E139" s="190">
        <v>15</v>
      </c>
      <c r="F139" s="190"/>
      <c r="G139" s="125">
        <f t="shared" si="1"/>
        <v>7368.29</v>
      </c>
      <c r="J139" s="137"/>
      <c r="K139"/>
    </row>
    <row r="140" spans="1:13" ht="26.25" thickBot="1">
      <c r="A140" s="39">
        <v>45771.226631944533</v>
      </c>
      <c r="B140" s="171" t="s">
        <v>568</v>
      </c>
      <c r="C140" s="15" t="s">
        <v>569</v>
      </c>
      <c r="D140" s="220">
        <v>293</v>
      </c>
      <c r="E140" s="190">
        <v>15</v>
      </c>
      <c r="F140" s="190"/>
      <c r="G140" s="125">
        <f t="shared" ref="G140:G166" si="2">+G139+E140+F140</f>
        <v>7383.29</v>
      </c>
      <c r="J140" s="137"/>
      <c r="K140"/>
    </row>
    <row r="141" spans="1:13" ht="26.25" thickBot="1">
      <c r="A141" s="39">
        <v>45771.226631944533</v>
      </c>
      <c r="B141" s="171" t="s">
        <v>570</v>
      </c>
      <c r="C141" s="15" t="s">
        <v>571</v>
      </c>
      <c r="D141" s="220">
        <v>272</v>
      </c>
      <c r="E141" s="190">
        <v>30</v>
      </c>
      <c r="F141" s="190"/>
      <c r="G141" s="125">
        <f t="shared" si="2"/>
        <v>7413.29</v>
      </c>
      <c r="J141" s="137"/>
      <c r="K141"/>
    </row>
    <row r="142" spans="1:13" ht="26.25" thickBot="1">
      <c r="A142" s="39">
        <v>45771.226631944533</v>
      </c>
      <c r="B142" s="171" t="s">
        <v>572</v>
      </c>
      <c r="C142" s="15" t="s">
        <v>573</v>
      </c>
      <c r="D142" s="220">
        <v>208</v>
      </c>
      <c r="E142" s="190">
        <v>30</v>
      </c>
      <c r="F142" s="190"/>
      <c r="G142" s="125">
        <f t="shared" si="2"/>
        <v>7443.29</v>
      </c>
      <c r="J142" s="137"/>
      <c r="K142"/>
    </row>
    <row r="143" spans="1:13" ht="26.25" thickBot="1">
      <c r="A143" s="39">
        <v>45774.802141203545</v>
      </c>
      <c r="B143" s="171" t="s">
        <v>574</v>
      </c>
      <c r="C143" s="15" t="s">
        <v>575</v>
      </c>
      <c r="D143" s="220">
        <v>277</v>
      </c>
      <c r="E143" s="190">
        <v>15</v>
      </c>
      <c r="F143" s="190"/>
      <c r="G143" s="125">
        <f t="shared" si="2"/>
        <v>7458.29</v>
      </c>
      <c r="J143" s="137"/>
      <c r="K143"/>
    </row>
    <row r="144" spans="1:13" ht="25.5">
      <c r="A144" s="46">
        <v>45775.802141203545</v>
      </c>
      <c r="B144" s="172" t="s">
        <v>576</v>
      </c>
      <c r="C144" s="23" t="s">
        <v>577</v>
      </c>
      <c r="D144" s="221">
        <v>204</v>
      </c>
      <c r="E144" s="191">
        <v>15</v>
      </c>
      <c r="F144" s="191"/>
      <c r="G144" s="125">
        <f t="shared" si="2"/>
        <v>7473.29</v>
      </c>
      <c r="J144" s="137"/>
      <c r="K144"/>
    </row>
    <row r="145" spans="1:13">
      <c r="A145" s="47">
        <v>45776.802141203545</v>
      </c>
      <c r="B145" s="141" t="s">
        <v>578</v>
      </c>
      <c r="C145" s="48" t="s">
        <v>579</v>
      </c>
      <c r="D145" s="215">
        <v>283</v>
      </c>
      <c r="E145" s="80">
        <v>30</v>
      </c>
      <c r="F145" s="80"/>
      <c r="G145" s="125">
        <f t="shared" si="2"/>
        <v>7503.29</v>
      </c>
      <c r="J145" s="137"/>
      <c r="K145"/>
    </row>
    <row r="146" spans="1:13">
      <c r="A146" s="47">
        <v>45776.802141203545</v>
      </c>
      <c r="B146" s="141" t="s">
        <v>580</v>
      </c>
      <c r="C146" s="48" t="s">
        <v>581</v>
      </c>
      <c r="D146" s="215">
        <v>155</v>
      </c>
      <c r="E146" s="80">
        <v>15</v>
      </c>
      <c r="F146" s="80"/>
      <c r="G146" s="125">
        <f t="shared" si="2"/>
        <v>7518.29</v>
      </c>
      <c r="J146" s="137"/>
      <c r="K146"/>
    </row>
    <row r="147" spans="1:13" ht="25.5">
      <c r="A147" s="47">
        <v>45776.802141203545</v>
      </c>
      <c r="B147" s="141" t="s">
        <v>582</v>
      </c>
      <c r="C147" s="48" t="s">
        <v>583</v>
      </c>
      <c r="D147" s="215">
        <v>58</v>
      </c>
      <c r="E147" s="80">
        <v>15</v>
      </c>
      <c r="F147" s="80"/>
      <c r="G147" s="125">
        <f t="shared" si="2"/>
        <v>7533.29</v>
      </c>
      <c r="J147" s="137"/>
      <c r="K147"/>
    </row>
    <row r="148" spans="1:13" ht="15.75" thickBot="1">
      <c r="A148" s="44">
        <v>45776.802141203545</v>
      </c>
      <c r="B148" s="173" t="s">
        <v>584</v>
      </c>
      <c r="C148" s="20" t="s">
        <v>585</v>
      </c>
      <c r="D148" s="222">
        <v>315</v>
      </c>
      <c r="E148" s="192">
        <v>15</v>
      </c>
      <c r="F148" s="192"/>
      <c r="G148" s="125">
        <f t="shared" si="2"/>
        <v>7548.29</v>
      </c>
      <c r="J148" s="137"/>
      <c r="K148"/>
    </row>
    <row r="149" spans="1:13" ht="26.25" thickBot="1">
      <c r="A149" s="39">
        <v>45775.802141203545</v>
      </c>
      <c r="B149" s="171" t="s">
        <v>586</v>
      </c>
      <c r="C149" s="15" t="s">
        <v>587</v>
      </c>
      <c r="D149" s="220">
        <v>251</v>
      </c>
      <c r="E149" s="190">
        <v>15</v>
      </c>
      <c r="F149" s="190"/>
      <c r="G149" s="125">
        <f t="shared" si="2"/>
        <v>7563.29</v>
      </c>
      <c r="J149" s="137"/>
      <c r="K149"/>
    </row>
    <row r="150" spans="1:13" ht="15.75" thickBot="1">
      <c r="A150" s="39">
        <v>45776.802141203545</v>
      </c>
      <c r="B150" s="171" t="s">
        <v>588</v>
      </c>
      <c r="C150" s="15" t="s">
        <v>589</v>
      </c>
      <c r="D150" s="220">
        <v>269</v>
      </c>
      <c r="E150" s="190">
        <v>15</v>
      </c>
      <c r="F150" s="190"/>
      <c r="G150" s="125">
        <f t="shared" si="2"/>
        <v>7578.29</v>
      </c>
      <c r="J150" s="137"/>
      <c r="K150"/>
    </row>
    <row r="151" spans="1:13" ht="26.25" thickBot="1">
      <c r="A151" s="46">
        <v>45776.802141203545</v>
      </c>
      <c r="B151" s="172" t="s">
        <v>590</v>
      </c>
      <c r="C151" s="23" t="s">
        <v>591</v>
      </c>
      <c r="D151" s="221">
        <v>236</v>
      </c>
      <c r="E151" s="191">
        <v>15</v>
      </c>
      <c r="F151" s="191"/>
      <c r="G151" s="125">
        <f t="shared" si="2"/>
        <v>7593.29</v>
      </c>
      <c r="J151" s="137"/>
      <c r="K151"/>
    </row>
    <row r="152" spans="1:13" ht="26.25" thickBot="1">
      <c r="A152" s="39">
        <v>45776.357222222257</v>
      </c>
      <c r="B152" s="17">
        <v>17202</v>
      </c>
      <c r="C152" s="15" t="s">
        <v>592</v>
      </c>
      <c r="D152" s="220">
        <v>3</v>
      </c>
      <c r="E152" s="190">
        <v>15</v>
      </c>
      <c r="F152" s="190"/>
      <c r="G152" s="125">
        <f t="shared" si="2"/>
        <v>7608.29</v>
      </c>
      <c r="J152" s="137"/>
      <c r="K152" t="s">
        <v>593</v>
      </c>
    </row>
    <row r="153" spans="1:13" ht="15.75" thickBot="1">
      <c r="A153" s="174">
        <v>45770.226631944533</v>
      </c>
      <c r="B153" s="197" t="s">
        <v>594</v>
      </c>
      <c r="C153" s="175" t="s">
        <v>421</v>
      </c>
      <c r="D153" s="223">
        <v>303</v>
      </c>
      <c r="E153" s="193">
        <v>15</v>
      </c>
      <c r="F153" s="193"/>
      <c r="G153" s="125">
        <f t="shared" si="2"/>
        <v>7623.29</v>
      </c>
    </row>
    <row r="154" spans="1:13" ht="15.75" thickBot="1">
      <c r="A154" s="39">
        <v>45777</v>
      </c>
      <c r="B154" s="17">
        <v>17204</v>
      </c>
      <c r="C154" s="15" t="s">
        <v>595</v>
      </c>
      <c r="D154" s="220">
        <v>244</v>
      </c>
      <c r="E154" s="22">
        <v>30</v>
      </c>
      <c r="F154" s="22"/>
      <c r="G154" s="125">
        <f t="shared" si="2"/>
        <v>7653.29</v>
      </c>
    </row>
    <row r="155" spans="1:13" ht="25.5">
      <c r="A155" s="47">
        <v>45777.357222222257</v>
      </c>
      <c r="B155" s="123">
        <v>17205</v>
      </c>
      <c r="C155" s="48" t="s">
        <v>596</v>
      </c>
      <c r="D155" s="215">
        <v>107</v>
      </c>
      <c r="E155" s="80">
        <v>15</v>
      </c>
      <c r="F155" s="80"/>
      <c r="G155" s="125">
        <f t="shared" si="2"/>
        <v>7668.29</v>
      </c>
    </row>
    <row r="156" spans="1:13" ht="25.5">
      <c r="A156" s="47">
        <v>45777.357222222257</v>
      </c>
      <c r="B156" s="123">
        <v>17206</v>
      </c>
      <c r="C156" s="48" t="s">
        <v>597</v>
      </c>
      <c r="D156" s="215">
        <v>230</v>
      </c>
      <c r="E156" s="80">
        <v>15</v>
      </c>
      <c r="F156" s="80"/>
      <c r="G156" s="125">
        <f t="shared" si="2"/>
        <v>7683.29</v>
      </c>
      <c r="J156" s="728" t="s">
        <v>430</v>
      </c>
      <c r="K156" s="729"/>
      <c r="L156" s="729"/>
      <c r="M156" s="226" t="s">
        <v>431</v>
      </c>
    </row>
    <row r="157" spans="1:13" ht="25.5">
      <c r="A157" s="47">
        <v>45777.357222222257</v>
      </c>
      <c r="B157" s="123" t="s">
        <v>598</v>
      </c>
      <c r="C157" s="48" t="s">
        <v>599</v>
      </c>
      <c r="D157" s="215" t="s">
        <v>600</v>
      </c>
      <c r="E157" s="227">
        <v>60</v>
      </c>
      <c r="F157" s="80"/>
      <c r="G157" s="125">
        <f t="shared" si="2"/>
        <v>7743.29</v>
      </c>
      <c r="J157" s="1">
        <v>2</v>
      </c>
      <c r="K157" s="138" t="s">
        <v>433</v>
      </c>
      <c r="L157" s="4">
        <v>30</v>
      </c>
      <c r="M157">
        <v>17163</v>
      </c>
    </row>
    <row r="158" spans="1:13">
      <c r="A158" s="47">
        <v>45777.357222222257</v>
      </c>
      <c r="B158" s="123">
        <v>17207</v>
      </c>
      <c r="C158" s="48" t="s">
        <v>601</v>
      </c>
      <c r="D158" s="215">
        <v>11</v>
      </c>
      <c r="E158" s="80">
        <v>45</v>
      </c>
      <c r="F158" s="80"/>
      <c r="G158" s="125">
        <f t="shared" si="2"/>
        <v>7788.29</v>
      </c>
      <c r="J158" s="159">
        <v>200</v>
      </c>
      <c r="K158" s="1" t="s">
        <v>436</v>
      </c>
      <c r="L158" s="4">
        <v>30</v>
      </c>
      <c r="M158">
        <v>17189</v>
      </c>
    </row>
    <row r="159" spans="1:13" ht="25.5">
      <c r="A159" s="47">
        <v>45777.357222222257</v>
      </c>
      <c r="B159" s="123">
        <v>17208</v>
      </c>
      <c r="C159" s="48" t="s">
        <v>602</v>
      </c>
      <c r="D159" s="215">
        <v>199</v>
      </c>
      <c r="E159" s="80">
        <v>15</v>
      </c>
      <c r="F159" s="80"/>
      <c r="G159" s="125">
        <f t="shared" si="2"/>
        <v>7803.29</v>
      </c>
    </row>
    <row r="160" spans="1:13">
      <c r="A160" s="169">
        <v>45777.357222222257</v>
      </c>
      <c r="B160" s="170">
        <v>17209</v>
      </c>
      <c r="C160" s="103" t="s">
        <v>603</v>
      </c>
      <c r="D160" s="224">
        <v>326</v>
      </c>
      <c r="E160" s="104">
        <v>15</v>
      </c>
      <c r="F160" s="104"/>
      <c r="G160" s="125">
        <f t="shared" si="2"/>
        <v>7818.29</v>
      </c>
    </row>
    <row r="161" spans="1:7" ht="25.5">
      <c r="A161" s="47">
        <v>45777.357222222257</v>
      </c>
      <c r="B161" s="123">
        <v>17210</v>
      </c>
      <c r="C161" s="48" t="s">
        <v>604</v>
      </c>
      <c r="D161" s="215">
        <v>10</v>
      </c>
      <c r="E161" s="80">
        <v>15</v>
      </c>
      <c r="F161" s="80"/>
      <c r="G161" s="125">
        <f t="shared" si="2"/>
        <v>7833.29</v>
      </c>
    </row>
    <row r="162" spans="1:7" ht="25.5">
      <c r="A162" s="47">
        <v>45777.357222222257</v>
      </c>
      <c r="B162" s="123">
        <v>17211</v>
      </c>
      <c r="C162" s="48" t="s">
        <v>605</v>
      </c>
      <c r="D162" s="215">
        <v>21</v>
      </c>
      <c r="E162" s="80">
        <v>15</v>
      </c>
      <c r="F162" s="80"/>
      <c r="G162" s="125">
        <f t="shared" si="2"/>
        <v>7848.29</v>
      </c>
    </row>
    <row r="163" spans="1:7" ht="25.5">
      <c r="A163" s="47">
        <v>45777.357222222257</v>
      </c>
      <c r="B163" s="123">
        <v>17212</v>
      </c>
      <c r="C163" s="48" t="s">
        <v>606</v>
      </c>
      <c r="D163" s="215">
        <v>78</v>
      </c>
      <c r="E163" s="80">
        <v>30</v>
      </c>
      <c r="F163" s="80"/>
      <c r="G163" s="125">
        <f t="shared" si="2"/>
        <v>7878.29</v>
      </c>
    </row>
    <row r="164" spans="1:7" ht="25.5">
      <c r="A164" s="47">
        <v>45777.357222222257</v>
      </c>
      <c r="B164" s="123">
        <v>17213</v>
      </c>
      <c r="C164" s="48" t="s">
        <v>607</v>
      </c>
      <c r="D164" s="215">
        <v>202</v>
      </c>
      <c r="E164" s="80">
        <v>15</v>
      </c>
      <c r="F164" s="80"/>
      <c r="G164" s="125">
        <f t="shared" si="2"/>
        <v>7893.29</v>
      </c>
    </row>
    <row r="165" spans="1:7">
      <c r="A165" s="47">
        <v>45777.357222222257</v>
      </c>
      <c r="B165" s="123">
        <v>17214</v>
      </c>
      <c r="C165" s="48" t="s">
        <v>608</v>
      </c>
      <c r="D165" s="215">
        <v>167</v>
      </c>
      <c r="E165" s="80">
        <v>45</v>
      </c>
      <c r="F165" s="80"/>
      <c r="G165" s="125">
        <f t="shared" si="2"/>
        <v>7938.29</v>
      </c>
    </row>
    <row r="166" spans="1:7">
      <c r="A166" s="47">
        <v>45777.357222222257</v>
      </c>
      <c r="B166" s="123" t="s">
        <v>598</v>
      </c>
      <c r="C166" s="48" t="s">
        <v>141</v>
      </c>
      <c r="D166" s="215"/>
      <c r="E166" s="80">
        <v>5.36</v>
      </c>
      <c r="F166" s="80"/>
      <c r="G166" s="125">
        <f t="shared" si="2"/>
        <v>7943.65</v>
      </c>
    </row>
  </sheetData>
  <autoFilter ref="A8:G153" xr:uid="{00000000-0009-0000-0000-000004000000}">
    <filterColumn colId="0" showButton="0"/>
    <filterColumn colId="4" showButton="0"/>
  </autoFilter>
  <sortState xmlns:xlrd2="http://schemas.microsoft.com/office/spreadsheetml/2017/richdata2" ref="A10:F154">
    <sortCondition ref="B10:B154"/>
  </sortState>
  <mergeCells count="6">
    <mergeCell ref="K34:M34"/>
    <mergeCell ref="A4:G4"/>
    <mergeCell ref="A6:G6"/>
    <mergeCell ref="E8:F8"/>
    <mergeCell ref="J156:L156"/>
    <mergeCell ref="K49:M49"/>
  </mergeCells>
  <pageMargins left="0.25" right="0.25" top="0.75" bottom="0.75" header="0.3" footer="0.3"/>
  <pageSetup scale="49" fitToHeight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F3B7-97EF-49EC-9C59-6FDD65B3A5E6}">
  <dimension ref="A1:M282"/>
  <sheetViews>
    <sheetView topLeftCell="A95" workbookViewId="0">
      <selection activeCell="A95" sqref="A95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3.28515625" style="5" customWidth="1"/>
    <col min="7" max="7" width="18.28515625" customWidth="1"/>
    <col min="8" max="8" width="6.5703125" customWidth="1"/>
  </cols>
  <sheetData>
    <row r="1" spans="1:9" ht="45" customHeight="1">
      <c r="A1" s="720" t="s">
        <v>0</v>
      </c>
      <c r="B1" s="720"/>
      <c r="C1" s="720"/>
      <c r="D1" s="720"/>
      <c r="E1" s="720"/>
      <c r="F1" s="720"/>
      <c r="G1" s="720"/>
      <c r="H1" s="91"/>
    </row>
    <row r="2" spans="1:9" ht="14.45" customHeight="1">
      <c r="A2" s="14"/>
      <c r="B2" s="724" t="s">
        <v>609</v>
      </c>
      <c r="C2" s="724"/>
      <c r="D2" s="724"/>
      <c r="E2" s="724"/>
      <c r="F2" s="713"/>
      <c r="G2" s="14"/>
      <c r="H2" s="91"/>
    </row>
    <row r="3" spans="1:9">
      <c r="A3" s="14"/>
      <c r="B3" s="14"/>
      <c r="C3" s="14"/>
      <c r="D3" s="710"/>
      <c r="E3" s="58"/>
      <c r="F3" s="58"/>
      <c r="G3" s="14"/>
      <c r="H3" s="91"/>
    </row>
    <row r="4" spans="1:9" ht="38.25" customHeight="1">
      <c r="A4" s="722" t="s">
        <v>2</v>
      </c>
      <c r="B4" s="722"/>
      <c r="C4" s="722"/>
      <c r="D4" s="722"/>
      <c r="E4" s="722"/>
      <c r="F4" s="722"/>
      <c r="G4" s="722"/>
      <c r="H4" s="91"/>
    </row>
    <row r="5" spans="1:9" ht="15.75" thickBot="1">
      <c r="A5" s="14"/>
      <c r="B5" s="14"/>
      <c r="C5" s="14"/>
      <c r="D5" s="710"/>
      <c r="E5" s="58"/>
      <c r="F5" s="58"/>
      <c r="G5" s="14"/>
      <c r="H5" s="91"/>
    </row>
    <row r="6" spans="1:9">
      <c r="A6" s="723"/>
      <c r="B6" s="723"/>
      <c r="C6" s="723"/>
      <c r="D6" s="723"/>
      <c r="E6" s="723"/>
      <c r="F6" s="723"/>
      <c r="G6" s="723"/>
      <c r="H6" s="91"/>
    </row>
    <row r="7" spans="1:9">
      <c r="A7" s="14"/>
      <c r="B7" s="14"/>
      <c r="C7" s="14"/>
      <c r="D7" s="710"/>
      <c r="E7" s="58"/>
      <c r="F7" s="58"/>
      <c r="G7" s="14"/>
      <c r="H7" s="91"/>
    </row>
    <row r="8" spans="1:9" ht="42.75" customHeight="1">
      <c r="A8" s="120" t="s">
        <v>3</v>
      </c>
      <c r="B8" s="120" t="s">
        <v>4</v>
      </c>
      <c r="C8" s="120" t="s">
        <v>5</v>
      </c>
      <c r="D8" s="120" t="s">
        <v>6</v>
      </c>
      <c r="E8" s="229" t="s">
        <v>610</v>
      </c>
      <c r="F8" s="121" t="s">
        <v>7</v>
      </c>
      <c r="G8" s="120" t="s">
        <v>8</v>
      </c>
      <c r="H8" s="91"/>
    </row>
    <row r="9" spans="1:9">
      <c r="A9" s="122"/>
      <c r="B9" s="123"/>
      <c r="C9" s="48"/>
      <c r="D9" s="105"/>
      <c r="E9" s="124"/>
      <c r="F9" s="124"/>
      <c r="G9" s="125"/>
      <c r="H9" s="126"/>
    </row>
    <row r="10" spans="1:9" ht="15.75" thickBot="1">
      <c r="A10" s="47">
        <v>45777</v>
      </c>
      <c r="B10" s="45"/>
      <c r="C10" s="48" t="s">
        <v>611</v>
      </c>
      <c r="D10" s="127"/>
      <c r="E10" s="64">
        <f>+'abril Saraliz'!G166</f>
        <v>7943.65</v>
      </c>
      <c r="F10" s="64"/>
      <c r="G10" s="41">
        <f>+E10</f>
        <v>7943.65</v>
      </c>
      <c r="H10" s="128"/>
      <c r="I10" s="14"/>
    </row>
    <row r="11" spans="1:9" ht="30.75" customHeight="1" thickBot="1">
      <c r="A11" s="39">
        <v>45778.609432870522</v>
      </c>
      <c r="B11" s="17">
        <v>17215</v>
      </c>
      <c r="C11" s="15" t="s">
        <v>612</v>
      </c>
      <c r="D11" s="230" t="s">
        <v>255</v>
      </c>
      <c r="E11" s="190">
        <v>15</v>
      </c>
      <c r="F11" s="190"/>
      <c r="G11" s="190">
        <f>+G10+E11+F11</f>
        <v>7958.65</v>
      </c>
      <c r="H11" s="96" t="s">
        <v>15</v>
      </c>
      <c r="I11" s="14"/>
    </row>
    <row r="12" spans="1:9" ht="33" customHeight="1" thickBot="1">
      <c r="A12" s="39">
        <v>45778.609432870522</v>
      </c>
      <c r="B12" s="17">
        <v>17216</v>
      </c>
      <c r="C12" s="15" t="s">
        <v>613</v>
      </c>
      <c r="D12" s="230">
        <v>5</v>
      </c>
      <c r="E12" s="190">
        <v>15</v>
      </c>
      <c r="F12" s="190"/>
      <c r="G12" s="190">
        <f t="shared" ref="G12:G78" si="0">+G11+E12+F12</f>
        <v>7973.65</v>
      </c>
      <c r="H12" s="96" t="s">
        <v>15</v>
      </c>
      <c r="I12" s="14"/>
    </row>
    <row r="13" spans="1:9" ht="26.25" thickBot="1">
      <c r="A13" s="39">
        <v>45778.609432870522</v>
      </c>
      <c r="B13" s="17">
        <v>17217</v>
      </c>
      <c r="C13" s="15" t="s">
        <v>614</v>
      </c>
      <c r="D13" s="230">
        <v>75</v>
      </c>
      <c r="E13" s="190">
        <v>15</v>
      </c>
      <c r="F13" s="190"/>
      <c r="G13" s="190">
        <f t="shared" si="0"/>
        <v>7988.65</v>
      </c>
      <c r="H13" s="96" t="s">
        <v>15</v>
      </c>
      <c r="I13" s="14"/>
    </row>
    <row r="14" spans="1:9" ht="26.25" thickBot="1">
      <c r="A14" s="39">
        <v>45778.609432870522</v>
      </c>
      <c r="B14" s="17">
        <v>17218</v>
      </c>
      <c r="C14" s="15" t="s">
        <v>615</v>
      </c>
      <c r="D14" s="230" t="s">
        <v>238</v>
      </c>
      <c r="E14" s="190">
        <v>45</v>
      </c>
      <c r="F14" s="190"/>
      <c r="G14" s="190">
        <f t="shared" si="0"/>
        <v>8033.65</v>
      </c>
      <c r="H14" s="96" t="s">
        <v>15</v>
      </c>
      <c r="I14" s="14"/>
    </row>
    <row r="15" spans="1:9" ht="15.75" thickBot="1">
      <c r="A15" s="39">
        <v>45778.609432870522</v>
      </c>
      <c r="B15" s="17">
        <v>17219</v>
      </c>
      <c r="C15" s="15" t="s">
        <v>616</v>
      </c>
      <c r="D15" s="230">
        <v>150</v>
      </c>
      <c r="E15" s="190">
        <v>15</v>
      </c>
      <c r="F15" s="190"/>
      <c r="G15" s="190">
        <f t="shared" si="0"/>
        <v>8048.65</v>
      </c>
      <c r="H15" s="96" t="s">
        <v>15</v>
      </c>
      <c r="I15" s="14"/>
    </row>
    <row r="16" spans="1:9" ht="19.5" customHeight="1" thickBot="1">
      <c r="A16" s="39">
        <v>45778.609432870522</v>
      </c>
      <c r="B16" s="17">
        <v>17220</v>
      </c>
      <c r="C16" s="15" t="s">
        <v>617</v>
      </c>
      <c r="D16" s="230" t="s">
        <v>618</v>
      </c>
      <c r="E16" s="190">
        <v>60</v>
      </c>
      <c r="F16" s="190"/>
      <c r="G16" s="190">
        <f t="shared" si="0"/>
        <v>8108.65</v>
      </c>
      <c r="H16" s="96" t="s">
        <v>15</v>
      </c>
      <c r="I16" s="14"/>
    </row>
    <row r="17" spans="1:9" ht="33.75" customHeight="1" thickBot="1">
      <c r="A17" s="39">
        <v>45779.609432870522</v>
      </c>
      <c r="B17" s="17">
        <v>17221</v>
      </c>
      <c r="C17" s="15" t="s">
        <v>619</v>
      </c>
      <c r="D17" s="230">
        <v>195</v>
      </c>
      <c r="E17" s="190">
        <v>15</v>
      </c>
      <c r="F17" s="190"/>
      <c r="G17" s="190">
        <f t="shared" si="0"/>
        <v>8123.65</v>
      </c>
      <c r="H17" s="96" t="s">
        <v>15</v>
      </c>
      <c r="I17" s="14"/>
    </row>
    <row r="18" spans="1:9" ht="15.75" thickBot="1">
      <c r="A18" s="39">
        <v>45779.609432870522</v>
      </c>
      <c r="B18" s="17">
        <v>17222</v>
      </c>
      <c r="C18" s="15" t="s">
        <v>620</v>
      </c>
      <c r="D18" s="230">
        <v>313</v>
      </c>
      <c r="E18" s="190">
        <v>30</v>
      </c>
      <c r="F18" s="190"/>
      <c r="G18" s="190">
        <f t="shared" si="0"/>
        <v>8153.65</v>
      </c>
      <c r="H18" s="96" t="s">
        <v>15</v>
      </c>
      <c r="I18" s="14"/>
    </row>
    <row r="19" spans="1:9" ht="26.25" thickBot="1">
      <c r="A19" s="39">
        <v>45779.609432870522</v>
      </c>
      <c r="B19" s="201" t="s">
        <v>524</v>
      </c>
      <c r="C19" s="15" t="s">
        <v>621</v>
      </c>
      <c r="D19" s="715"/>
      <c r="E19" s="228"/>
      <c r="F19" s="74">
        <v>-1819</v>
      </c>
      <c r="G19" s="190">
        <f t="shared" si="0"/>
        <v>6334.65</v>
      </c>
      <c r="H19" s="96"/>
      <c r="I19" s="14"/>
    </row>
    <row r="20" spans="1:9" ht="15.75" thickBot="1">
      <c r="A20" s="39">
        <v>45779.609432870522</v>
      </c>
      <c r="B20" s="17">
        <v>17223</v>
      </c>
      <c r="C20" s="15" t="s">
        <v>130</v>
      </c>
      <c r="D20" s="230">
        <v>67</v>
      </c>
      <c r="E20" s="190">
        <v>15</v>
      </c>
      <c r="F20" s="190"/>
      <c r="G20" s="190">
        <f t="shared" si="0"/>
        <v>6349.65</v>
      </c>
      <c r="H20" s="96" t="s">
        <v>15</v>
      </c>
      <c r="I20" s="14"/>
    </row>
    <row r="21" spans="1:9" ht="34.5" customHeight="1" thickBot="1">
      <c r="A21" s="39">
        <v>45779.609432870522</v>
      </c>
      <c r="B21" s="17">
        <v>17224</v>
      </c>
      <c r="C21" s="15" t="s">
        <v>622</v>
      </c>
      <c r="D21" s="230">
        <v>117</v>
      </c>
      <c r="E21" s="190">
        <v>15</v>
      </c>
      <c r="F21" s="190"/>
      <c r="G21" s="190">
        <f t="shared" si="0"/>
        <v>6364.65</v>
      </c>
      <c r="H21" s="96" t="s">
        <v>15</v>
      </c>
      <c r="I21" s="14"/>
    </row>
    <row r="22" spans="1:9" ht="15.75" thickBot="1">
      <c r="A22" s="39">
        <v>45779.609432870522</v>
      </c>
      <c r="B22" s="17">
        <v>17225</v>
      </c>
      <c r="C22" s="15" t="s">
        <v>623</v>
      </c>
      <c r="D22" s="230">
        <v>111</v>
      </c>
      <c r="E22" s="190">
        <v>30</v>
      </c>
      <c r="F22" s="190"/>
      <c r="G22" s="190">
        <f t="shared" si="0"/>
        <v>6394.65</v>
      </c>
      <c r="H22" s="96" t="s">
        <v>15</v>
      </c>
      <c r="I22" s="14"/>
    </row>
    <row r="23" spans="1:9" ht="15.75" thickBot="1">
      <c r="A23" s="39">
        <v>45779.609432870522</v>
      </c>
      <c r="B23" s="17">
        <v>17226</v>
      </c>
      <c r="C23" s="15" t="s">
        <v>624</v>
      </c>
      <c r="D23" s="230">
        <v>310</v>
      </c>
      <c r="E23" s="190">
        <v>45</v>
      </c>
      <c r="F23" s="190"/>
      <c r="G23" s="190">
        <f t="shared" si="0"/>
        <v>6439.65</v>
      </c>
      <c r="H23" s="96" t="s">
        <v>15</v>
      </c>
      <c r="I23" s="14"/>
    </row>
    <row r="24" spans="1:9" ht="15.75" thickBot="1">
      <c r="A24" s="39">
        <v>45779.609432870522</v>
      </c>
      <c r="B24" s="17">
        <v>17227</v>
      </c>
      <c r="C24" s="15" t="s">
        <v>625</v>
      </c>
      <c r="D24" s="230">
        <v>239</v>
      </c>
      <c r="E24" s="190">
        <v>15</v>
      </c>
      <c r="F24" s="190"/>
      <c r="G24" s="190">
        <f t="shared" si="0"/>
        <v>6454.65</v>
      </c>
      <c r="H24" s="96" t="s">
        <v>15</v>
      </c>
      <c r="I24" s="14"/>
    </row>
    <row r="25" spans="1:9" ht="15.75" thickBot="1">
      <c r="A25" s="39">
        <v>45779.609432870522</v>
      </c>
      <c r="B25" s="17">
        <v>17228</v>
      </c>
      <c r="C25" s="15" t="s">
        <v>626</v>
      </c>
      <c r="D25" s="284">
        <v>16</v>
      </c>
      <c r="E25" s="190">
        <v>15</v>
      </c>
      <c r="F25" s="190"/>
      <c r="G25" s="190">
        <f t="shared" si="0"/>
        <v>6469.65</v>
      </c>
      <c r="H25" s="96" t="s">
        <v>15</v>
      </c>
    </row>
    <row r="26" spans="1:9" ht="15.75" thickBot="1">
      <c r="A26" s="39">
        <v>45780</v>
      </c>
      <c r="B26" s="17">
        <v>17229</v>
      </c>
      <c r="C26" s="15" t="s">
        <v>627</v>
      </c>
      <c r="D26" s="230">
        <v>253</v>
      </c>
      <c r="E26" s="190">
        <v>60</v>
      </c>
      <c r="F26" s="190"/>
      <c r="G26" s="190">
        <f t="shared" si="0"/>
        <v>6529.65</v>
      </c>
      <c r="H26" s="238" t="s">
        <v>15</v>
      </c>
    </row>
    <row r="27" spans="1:9" ht="15.75" thickBot="1">
      <c r="A27" s="39">
        <v>45781</v>
      </c>
      <c r="B27" s="17">
        <v>17230</v>
      </c>
      <c r="C27" s="15" t="s">
        <v>628</v>
      </c>
      <c r="D27" s="230">
        <v>285</v>
      </c>
      <c r="E27" s="190">
        <v>30</v>
      </c>
      <c r="F27" s="190"/>
      <c r="G27" s="190">
        <f t="shared" si="0"/>
        <v>6559.65</v>
      </c>
      <c r="H27" s="238" t="s">
        <v>15</v>
      </c>
    </row>
    <row r="28" spans="1:9" ht="15.75" thickBot="1">
      <c r="A28" s="231"/>
      <c r="B28" s="235">
        <v>17231</v>
      </c>
      <c r="C28" s="234" t="s">
        <v>629</v>
      </c>
      <c r="D28" s="232">
        <v>145</v>
      </c>
      <c r="E28" s="233">
        <v>0</v>
      </c>
      <c r="F28" s="190"/>
      <c r="G28" s="190">
        <f t="shared" si="0"/>
        <v>6559.65</v>
      </c>
      <c r="H28" s="238" t="s">
        <v>15</v>
      </c>
    </row>
    <row r="29" spans="1:9" ht="15.75" thickBot="1">
      <c r="A29" s="39">
        <v>45780.298657407518</v>
      </c>
      <c r="B29" s="17">
        <v>17232</v>
      </c>
      <c r="C29" s="15" t="s">
        <v>630</v>
      </c>
      <c r="D29" s="230">
        <v>145</v>
      </c>
      <c r="E29" s="190">
        <v>30</v>
      </c>
      <c r="F29" s="190"/>
      <c r="G29" s="190">
        <f t="shared" si="0"/>
        <v>6589.65</v>
      </c>
      <c r="H29" s="238" t="s">
        <v>15</v>
      </c>
    </row>
    <row r="30" spans="1:9" ht="15.75" thickBot="1">
      <c r="A30" s="39">
        <v>45781</v>
      </c>
      <c r="B30" s="17">
        <v>17233</v>
      </c>
      <c r="C30" s="15" t="s">
        <v>631</v>
      </c>
      <c r="D30" s="230">
        <v>246</v>
      </c>
      <c r="E30" s="190">
        <v>15</v>
      </c>
      <c r="F30" s="190"/>
      <c r="G30" s="190">
        <f t="shared" si="0"/>
        <v>6604.65</v>
      </c>
      <c r="H30" s="238" t="s">
        <v>15</v>
      </c>
    </row>
    <row r="31" spans="1:9" ht="15.75" thickBot="1">
      <c r="A31" s="39">
        <v>45781</v>
      </c>
      <c r="B31" s="17">
        <v>17234</v>
      </c>
      <c r="C31" s="15" t="s">
        <v>632</v>
      </c>
      <c r="D31" s="230">
        <v>294</v>
      </c>
      <c r="E31" s="190">
        <v>30</v>
      </c>
      <c r="F31" s="190"/>
      <c r="G31" s="190">
        <f t="shared" si="0"/>
        <v>6634.65</v>
      </c>
      <c r="H31" s="238" t="s">
        <v>15</v>
      </c>
    </row>
    <row r="32" spans="1:9" ht="15.75" thickBot="1">
      <c r="A32" s="39">
        <v>45779.298657407518</v>
      </c>
      <c r="B32" s="17">
        <v>17235</v>
      </c>
      <c r="C32" s="15" t="s">
        <v>633</v>
      </c>
      <c r="D32" s="230">
        <v>110</v>
      </c>
      <c r="E32" s="190">
        <v>15</v>
      </c>
      <c r="F32" s="190"/>
      <c r="G32" s="190">
        <f t="shared" si="0"/>
        <v>6649.65</v>
      </c>
      <c r="H32" s="239" t="s">
        <v>15</v>
      </c>
    </row>
    <row r="33" spans="1:11" ht="15.75" thickBot="1">
      <c r="A33" s="39">
        <v>45779.298657407518</v>
      </c>
      <c r="B33" s="17">
        <v>17236</v>
      </c>
      <c r="C33" s="15" t="s">
        <v>634</v>
      </c>
      <c r="D33" s="230">
        <v>192</v>
      </c>
      <c r="E33" s="190">
        <v>15</v>
      </c>
      <c r="F33" s="190"/>
      <c r="G33" s="190">
        <f t="shared" si="0"/>
        <v>6664.65</v>
      </c>
      <c r="H33" s="239" t="s">
        <v>15</v>
      </c>
    </row>
    <row r="34" spans="1:11" ht="26.25" thickBot="1">
      <c r="A34" s="39">
        <v>45779.298657407518</v>
      </c>
      <c r="B34" s="17">
        <v>17237</v>
      </c>
      <c r="C34" s="15" t="s">
        <v>635</v>
      </c>
      <c r="D34" s="230">
        <v>178</v>
      </c>
      <c r="E34" s="190">
        <v>15</v>
      </c>
      <c r="F34" s="190"/>
      <c r="G34" s="190">
        <f t="shared" si="0"/>
        <v>6679.65</v>
      </c>
      <c r="H34" s="239" t="s">
        <v>15</v>
      </c>
    </row>
    <row r="35" spans="1:11" ht="15.75" thickBot="1">
      <c r="A35" s="39">
        <v>45780.298657407518</v>
      </c>
      <c r="B35" s="17">
        <v>17238</v>
      </c>
      <c r="C35" s="15" t="s">
        <v>636</v>
      </c>
      <c r="D35" s="230">
        <v>164</v>
      </c>
      <c r="E35" s="190">
        <v>15</v>
      </c>
      <c r="F35" s="190"/>
      <c r="G35" s="190">
        <f t="shared" si="0"/>
        <v>6694.65</v>
      </c>
      <c r="H35" s="239" t="s">
        <v>15</v>
      </c>
    </row>
    <row r="36" spans="1:11" ht="15.75" thickBot="1">
      <c r="A36" s="39">
        <v>45780.298657407518</v>
      </c>
      <c r="B36" s="17">
        <v>17239</v>
      </c>
      <c r="C36" s="15" t="s">
        <v>637</v>
      </c>
      <c r="D36" s="230">
        <v>157</v>
      </c>
      <c r="E36" s="190">
        <v>15</v>
      </c>
      <c r="F36" s="190"/>
      <c r="G36" s="190">
        <f t="shared" si="0"/>
        <v>6709.65</v>
      </c>
      <c r="H36" s="239" t="s">
        <v>15</v>
      </c>
    </row>
    <row r="37" spans="1:11" ht="26.25" thickBot="1">
      <c r="A37" s="39">
        <v>45780.298657407518</v>
      </c>
      <c r="B37" s="17">
        <v>17240</v>
      </c>
      <c r="C37" s="15" t="s">
        <v>638</v>
      </c>
      <c r="D37" s="230">
        <v>317</v>
      </c>
      <c r="E37" s="190">
        <v>15</v>
      </c>
      <c r="F37" s="190"/>
      <c r="G37" s="190">
        <f t="shared" si="0"/>
        <v>6724.65</v>
      </c>
      <c r="H37" s="239" t="s">
        <v>15</v>
      </c>
    </row>
    <row r="38" spans="1:11" ht="15.75" thickBot="1">
      <c r="A38" s="39">
        <v>45780.298657407518</v>
      </c>
      <c r="B38" s="17">
        <v>17241</v>
      </c>
      <c r="C38" s="15" t="s">
        <v>639</v>
      </c>
      <c r="D38" s="230">
        <v>143</v>
      </c>
      <c r="E38" s="190">
        <v>30</v>
      </c>
      <c r="F38" s="190"/>
      <c r="G38" s="190">
        <f t="shared" si="0"/>
        <v>6754.65</v>
      </c>
      <c r="H38" s="239" t="s">
        <v>15</v>
      </c>
    </row>
    <row r="39" spans="1:11" ht="15.75" thickBot="1">
      <c r="A39" s="39">
        <v>45780.298657407518</v>
      </c>
      <c r="B39" s="17">
        <v>17242</v>
      </c>
      <c r="C39" s="15" t="s">
        <v>640</v>
      </c>
      <c r="D39" s="230">
        <v>332</v>
      </c>
      <c r="E39" s="190">
        <v>30</v>
      </c>
      <c r="F39" s="190"/>
      <c r="G39" s="190">
        <f t="shared" si="0"/>
        <v>6784.65</v>
      </c>
      <c r="H39" s="239" t="s">
        <v>15</v>
      </c>
    </row>
    <row r="40" spans="1:11" ht="15.75" thickBot="1">
      <c r="A40" s="39">
        <v>45780.298657407518</v>
      </c>
      <c r="B40" s="17">
        <v>17243</v>
      </c>
      <c r="C40" s="15" t="s">
        <v>641</v>
      </c>
      <c r="D40" s="230">
        <v>270</v>
      </c>
      <c r="E40" s="190">
        <v>15</v>
      </c>
      <c r="F40" s="190"/>
      <c r="G40" s="190">
        <f t="shared" si="0"/>
        <v>6799.65</v>
      </c>
      <c r="H40" s="239" t="s">
        <v>15</v>
      </c>
    </row>
    <row r="41" spans="1:11" ht="15.75" thickBot="1">
      <c r="A41" s="39">
        <v>45781.298657407518</v>
      </c>
      <c r="B41" s="17">
        <v>17244</v>
      </c>
      <c r="C41" s="15" t="s">
        <v>642</v>
      </c>
      <c r="D41" s="230">
        <v>292</v>
      </c>
      <c r="E41" s="190">
        <v>15</v>
      </c>
      <c r="F41" s="190"/>
      <c r="G41" s="190">
        <f t="shared" si="0"/>
        <v>6814.65</v>
      </c>
      <c r="H41" s="239" t="s">
        <v>15</v>
      </c>
    </row>
    <row r="42" spans="1:11" ht="15.75" thickBot="1">
      <c r="A42" s="39">
        <v>45781.298657407518</v>
      </c>
      <c r="B42" s="17">
        <v>17245</v>
      </c>
      <c r="C42" s="15" t="s">
        <v>643</v>
      </c>
      <c r="D42" s="230">
        <v>59</v>
      </c>
      <c r="E42" s="190">
        <v>30</v>
      </c>
      <c r="F42" s="190"/>
      <c r="G42" s="190">
        <f t="shared" si="0"/>
        <v>6844.65</v>
      </c>
      <c r="H42" s="239" t="s">
        <v>15</v>
      </c>
    </row>
    <row r="43" spans="1:11" ht="26.25" thickBot="1">
      <c r="A43" s="46">
        <v>45781.298657407518</v>
      </c>
      <c r="B43" s="17">
        <v>17246</v>
      </c>
      <c r="C43" s="288" t="s">
        <v>644</v>
      </c>
      <c r="D43" s="290">
        <v>328</v>
      </c>
      <c r="E43" s="296">
        <v>30</v>
      </c>
      <c r="F43" s="191"/>
      <c r="G43" s="190">
        <f t="shared" si="0"/>
        <v>6874.65</v>
      </c>
      <c r="H43" s="239" t="s">
        <v>15</v>
      </c>
    </row>
    <row r="44" spans="1:11" ht="26.25" thickBot="1">
      <c r="A44" s="39">
        <v>45781.298657407518</v>
      </c>
      <c r="B44" s="201" t="s">
        <v>524</v>
      </c>
      <c r="C44" s="15" t="s">
        <v>645</v>
      </c>
      <c r="D44" s="236"/>
      <c r="E44" s="228"/>
      <c r="F44" s="74">
        <v>-85</v>
      </c>
      <c r="G44" s="190">
        <f t="shared" si="0"/>
        <v>6789.65</v>
      </c>
    </row>
    <row r="45" spans="1:11" ht="15.75" thickBot="1">
      <c r="A45" s="39">
        <v>45781.298657407518</v>
      </c>
      <c r="B45" s="17">
        <v>17247</v>
      </c>
      <c r="C45" s="15" t="s">
        <v>646</v>
      </c>
      <c r="D45" s="230">
        <v>25</v>
      </c>
      <c r="E45" s="190">
        <v>30</v>
      </c>
      <c r="F45" s="190"/>
      <c r="G45" s="190">
        <f t="shared" si="0"/>
        <v>6819.65</v>
      </c>
      <c r="H45" s="239" t="s">
        <v>15</v>
      </c>
    </row>
    <row r="46" spans="1:11" ht="26.25" thickBot="1">
      <c r="A46" s="39">
        <v>45782.298657407518</v>
      </c>
      <c r="B46" s="17">
        <v>17248</v>
      </c>
      <c r="C46" s="15" t="s">
        <v>647</v>
      </c>
      <c r="D46" s="230">
        <v>54</v>
      </c>
      <c r="E46" s="190">
        <v>15</v>
      </c>
      <c r="F46" s="190"/>
      <c r="G46" s="190">
        <f t="shared" si="0"/>
        <v>6834.65</v>
      </c>
      <c r="H46" s="239" t="s">
        <v>15</v>
      </c>
      <c r="K46" s="302"/>
    </row>
    <row r="47" spans="1:11" ht="26.25" thickBot="1">
      <c r="A47" s="39">
        <v>45782.298657407518</v>
      </c>
      <c r="B47" s="17">
        <v>17249</v>
      </c>
      <c r="C47" s="15" t="s">
        <v>356</v>
      </c>
      <c r="D47" s="230">
        <v>240</v>
      </c>
      <c r="E47" s="190">
        <v>30</v>
      </c>
      <c r="F47" s="190"/>
      <c r="G47" s="190">
        <f t="shared" si="0"/>
        <v>6864.65</v>
      </c>
      <c r="H47" s="239" t="s">
        <v>15</v>
      </c>
    </row>
    <row r="48" spans="1:11" ht="15.75" thickBot="1">
      <c r="A48" s="39">
        <v>45782.298657407518</v>
      </c>
      <c r="B48" s="17">
        <v>17250</v>
      </c>
      <c r="C48" s="15" t="s">
        <v>648</v>
      </c>
      <c r="D48" s="230">
        <v>86</v>
      </c>
      <c r="E48" s="190">
        <v>75</v>
      </c>
      <c r="F48" s="190"/>
      <c r="G48" s="190">
        <f t="shared" si="0"/>
        <v>6939.65</v>
      </c>
      <c r="H48" s="239" t="s">
        <v>15</v>
      </c>
    </row>
    <row r="49" spans="1:8" ht="15.75" thickBot="1">
      <c r="A49" s="39">
        <v>45782.298657407518</v>
      </c>
      <c r="B49" s="17">
        <v>17251</v>
      </c>
      <c r="C49" s="15" t="s">
        <v>649</v>
      </c>
      <c r="D49" s="230">
        <v>95</v>
      </c>
      <c r="E49" s="190">
        <v>15</v>
      </c>
      <c r="F49" s="190"/>
      <c r="G49" s="190">
        <f t="shared" si="0"/>
        <v>6954.65</v>
      </c>
      <c r="H49" s="239" t="s">
        <v>15</v>
      </c>
    </row>
    <row r="50" spans="1:8" ht="15.75" thickBot="1">
      <c r="A50" s="39">
        <v>45782.298657407518</v>
      </c>
      <c r="B50" s="17">
        <v>17252</v>
      </c>
      <c r="C50" s="15" t="s">
        <v>650</v>
      </c>
      <c r="D50" s="230">
        <v>154</v>
      </c>
      <c r="E50" s="255">
        <v>15</v>
      </c>
      <c r="F50" s="190"/>
      <c r="G50" s="190">
        <f t="shared" si="0"/>
        <v>6969.65</v>
      </c>
      <c r="H50" s="239" t="s">
        <v>15</v>
      </c>
    </row>
    <row r="51" spans="1:8" ht="15.75" thickBot="1">
      <c r="A51" s="39">
        <v>45782.298657407518</v>
      </c>
      <c r="B51" s="17">
        <v>17253</v>
      </c>
      <c r="C51" s="15" t="s">
        <v>651</v>
      </c>
      <c r="D51" s="230">
        <v>100</v>
      </c>
      <c r="E51" s="190">
        <v>15</v>
      </c>
      <c r="F51" s="190"/>
      <c r="G51" s="190">
        <f t="shared" si="0"/>
        <v>6984.65</v>
      </c>
      <c r="H51" s="239" t="s">
        <v>15</v>
      </c>
    </row>
    <row r="52" spans="1:8" ht="26.25" thickBot="1">
      <c r="A52" s="39">
        <v>45782.298657407518</v>
      </c>
      <c r="B52" s="17">
        <v>17254</v>
      </c>
      <c r="C52" s="15" t="s">
        <v>150</v>
      </c>
      <c r="D52" s="230">
        <v>47</v>
      </c>
      <c r="E52" s="190">
        <v>15</v>
      </c>
      <c r="F52" s="190"/>
      <c r="G52" s="190">
        <f t="shared" si="0"/>
        <v>6999.65</v>
      </c>
      <c r="H52" s="239" t="s">
        <v>15</v>
      </c>
    </row>
    <row r="53" spans="1:8" ht="15.75" thickBot="1">
      <c r="A53" s="39">
        <v>45782.298657407518</v>
      </c>
      <c r="B53" s="17">
        <v>17255</v>
      </c>
      <c r="C53" s="15" t="s">
        <v>652</v>
      </c>
      <c r="D53" s="230">
        <v>30</v>
      </c>
      <c r="E53" s="190">
        <v>15</v>
      </c>
      <c r="F53" s="190"/>
      <c r="G53" s="190">
        <f t="shared" si="0"/>
        <v>7014.65</v>
      </c>
      <c r="H53" s="239" t="s">
        <v>15</v>
      </c>
    </row>
    <row r="54" spans="1:8" ht="15.75" thickBot="1">
      <c r="A54" s="39">
        <v>45782.298657407518</v>
      </c>
      <c r="B54" s="17">
        <v>17256</v>
      </c>
      <c r="C54" s="15" t="s">
        <v>653</v>
      </c>
      <c r="D54" s="230">
        <v>205</v>
      </c>
      <c r="E54" s="190">
        <v>15</v>
      </c>
      <c r="F54" s="190"/>
      <c r="G54" s="190">
        <f t="shared" si="0"/>
        <v>7029.65</v>
      </c>
      <c r="H54" s="239" t="s">
        <v>15</v>
      </c>
    </row>
    <row r="55" spans="1:8" ht="15.75" thickBot="1">
      <c r="A55" s="39">
        <v>45782.298657407518</v>
      </c>
      <c r="B55" s="17">
        <v>17257</v>
      </c>
      <c r="C55" s="15" t="s">
        <v>654</v>
      </c>
      <c r="D55" s="230">
        <v>271</v>
      </c>
      <c r="E55" s="190">
        <v>20</v>
      </c>
      <c r="F55" s="190"/>
      <c r="G55" s="190">
        <f t="shared" si="0"/>
        <v>7049.65</v>
      </c>
      <c r="H55" s="239" t="s">
        <v>15</v>
      </c>
    </row>
    <row r="56" spans="1:8" ht="26.25" thickBot="1">
      <c r="A56" s="39">
        <v>45783.298657407518</v>
      </c>
      <c r="B56" s="17">
        <v>17258</v>
      </c>
      <c r="C56" s="15" t="s">
        <v>655</v>
      </c>
      <c r="D56" s="230">
        <v>6</v>
      </c>
      <c r="E56" s="190">
        <v>30</v>
      </c>
      <c r="F56" s="190"/>
      <c r="G56" s="190">
        <f t="shared" si="0"/>
        <v>7079.65</v>
      </c>
      <c r="H56" s="239" t="s">
        <v>15</v>
      </c>
    </row>
    <row r="57" spans="1:8" ht="15.75" thickBot="1">
      <c r="A57" s="39">
        <v>45784</v>
      </c>
      <c r="B57" s="17">
        <v>17259</v>
      </c>
      <c r="C57" s="15" t="s">
        <v>656</v>
      </c>
      <c r="D57" s="230">
        <v>57</v>
      </c>
      <c r="E57" s="190">
        <v>15</v>
      </c>
      <c r="F57" s="190"/>
      <c r="G57" s="190">
        <f t="shared" si="0"/>
        <v>7094.65</v>
      </c>
      <c r="H57" s="241" t="s">
        <v>15</v>
      </c>
    </row>
    <row r="58" spans="1:8" ht="15.75" thickBot="1">
      <c r="A58" s="39">
        <v>45784</v>
      </c>
      <c r="B58" s="17">
        <v>17260</v>
      </c>
      <c r="C58" s="15" t="s">
        <v>657</v>
      </c>
      <c r="D58" s="230">
        <v>68</v>
      </c>
      <c r="E58" s="190">
        <v>15</v>
      </c>
      <c r="F58" s="190"/>
      <c r="G58" s="190">
        <f t="shared" si="0"/>
        <v>7109.65</v>
      </c>
      <c r="H58" s="241" t="s">
        <v>15</v>
      </c>
    </row>
    <row r="59" spans="1:8" ht="15.75" thickBot="1">
      <c r="A59" s="39">
        <v>45788</v>
      </c>
      <c r="B59" s="17">
        <v>17261</v>
      </c>
      <c r="C59" s="15" t="s">
        <v>658</v>
      </c>
      <c r="D59" s="230">
        <v>9</v>
      </c>
      <c r="E59" s="190">
        <v>30</v>
      </c>
      <c r="F59" s="190"/>
      <c r="G59" s="190">
        <f t="shared" si="0"/>
        <v>7139.65</v>
      </c>
      <c r="H59" s="241" t="s">
        <v>15</v>
      </c>
    </row>
    <row r="60" spans="1:8" ht="15.75" thickBot="1">
      <c r="A60" s="39">
        <v>45783.298310185317</v>
      </c>
      <c r="B60" s="17">
        <v>17262</v>
      </c>
      <c r="C60" s="15" t="s">
        <v>659</v>
      </c>
      <c r="D60" s="230">
        <v>148</v>
      </c>
      <c r="E60" s="190">
        <v>30</v>
      </c>
      <c r="F60" s="190"/>
      <c r="G60" s="190">
        <f t="shared" si="0"/>
        <v>7169.65</v>
      </c>
      <c r="H60" s="241" t="s">
        <v>15</v>
      </c>
    </row>
    <row r="61" spans="1:8" ht="15.75" thickBot="1">
      <c r="A61" s="39">
        <v>45783.298310185317</v>
      </c>
      <c r="B61" s="17">
        <v>17263</v>
      </c>
      <c r="C61" s="15" t="s">
        <v>660</v>
      </c>
      <c r="D61" s="230">
        <v>113</v>
      </c>
      <c r="E61" s="190">
        <v>15</v>
      </c>
      <c r="F61" s="190"/>
      <c r="G61" s="190">
        <f t="shared" si="0"/>
        <v>7184.65</v>
      </c>
      <c r="H61" s="241" t="s">
        <v>15</v>
      </c>
    </row>
    <row r="62" spans="1:8" ht="15.75" thickBot="1">
      <c r="A62" s="39">
        <v>45784.298310185317</v>
      </c>
      <c r="B62" s="17">
        <v>17264</v>
      </c>
      <c r="C62" s="15" t="s">
        <v>661</v>
      </c>
      <c r="D62" s="230">
        <v>241</v>
      </c>
      <c r="E62" s="190">
        <v>30</v>
      </c>
      <c r="F62" s="190"/>
      <c r="G62" s="190">
        <f t="shared" si="0"/>
        <v>7214.65</v>
      </c>
      <c r="H62" s="241" t="s">
        <v>15</v>
      </c>
    </row>
    <row r="63" spans="1:8" ht="15.75" thickBot="1">
      <c r="A63" s="39">
        <v>45784.298310185317</v>
      </c>
      <c r="B63" s="17">
        <v>17265</v>
      </c>
      <c r="C63" s="15" t="s">
        <v>662</v>
      </c>
      <c r="D63" s="230">
        <v>39</v>
      </c>
      <c r="E63" s="190">
        <v>30</v>
      </c>
      <c r="F63" s="190"/>
      <c r="G63" s="190">
        <f t="shared" si="0"/>
        <v>7244.65</v>
      </c>
      <c r="H63" s="241" t="s">
        <v>15</v>
      </c>
    </row>
    <row r="64" spans="1:8" ht="33.75" customHeight="1" thickBot="1">
      <c r="A64" s="39">
        <v>45785.298310185317</v>
      </c>
      <c r="B64" s="17">
        <v>17266</v>
      </c>
      <c r="C64" s="15" t="s">
        <v>663</v>
      </c>
      <c r="D64" s="230">
        <v>160</v>
      </c>
      <c r="E64" s="190">
        <v>30</v>
      </c>
      <c r="F64" s="190"/>
      <c r="G64" s="190">
        <f t="shared" si="0"/>
        <v>7274.65</v>
      </c>
      <c r="H64" s="241" t="s">
        <v>15</v>
      </c>
    </row>
    <row r="65" spans="1:13" ht="15.75" thickBot="1">
      <c r="A65" s="281">
        <v>45785.298310185317</v>
      </c>
      <c r="B65" s="263">
        <v>17267</v>
      </c>
      <c r="C65" s="264" t="s">
        <v>664</v>
      </c>
      <c r="D65" s="265">
        <v>20</v>
      </c>
      <c r="E65" s="282">
        <v>15</v>
      </c>
      <c r="F65" s="190"/>
      <c r="G65" s="190">
        <f t="shared" si="0"/>
        <v>7289.65</v>
      </c>
      <c r="H65" s="241" t="s">
        <v>15</v>
      </c>
    </row>
    <row r="66" spans="1:13" ht="33.75" customHeight="1" thickBot="1">
      <c r="A66" s="39">
        <v>45785.298310185317</v>
      </c>
      <c r="B66" s="17">
        <v>17268</v>
      </c>
      <c r="C66" s="288" t="s">
        <v>665</v>
      </c>
      <c r="D66" s="293">
        <v>291</v>
      </c>
      <c r="E66" s="255">
        <v>30</v>
      </c>
      <c r="F66" s="190"/>
      <c r="G66" s="190">
        <f t="shared" si="0"/>
        <v>7319.65</v>
      </c>
      <c r="H66" s="241" t="s">
        <v>15</v>
      </c>
    </row>
    <row r="67" spans="1:13" ht="15.75" thickBot="1">
      <c r="A67" s="39">
        <v>45785.298310185317</v>
      </c>
      <c r="B67" s="17">
        <v>17269</v>
      </c>
      <c r="C67" s="15" t="s">
        <v>666</v>
      </c>
      <c r="D67" s="230">
        <v>193</v>
      </c>
      <c r="E67" s="190">
        <v>30</v>
      </c>
      <c r="F67" s="190"/>
      <c r="G67" s="190">
        <f t="shared" si="0"/>
        <v>7349.65</v>
      </c>
      <c r="H67" s="241" t="s">
        <v>15</v>
      </c>
    </row>
    <row r="68" spans="1:13" ht="15.75" thickBot="1">
      <c r="A68" s="39">
        <v>45785.298310185317</v>
      </c>
      <c r="B68" s="17">
        <v>17270</v>
      </c>
      <c r="C68" s="15" t="s">
        <v>440</v>
      </c>
      <c r="D68" s="230">
        <v>329</v>
      </c>
      <c r="E68" s="190">
        <v>15</v>
      </c>
      <c r="F68" s="190"/>
      <c r="G68" s="190">
        <f t="shared" si="0"/>
        <v>7364.65</v>
      </c>
      <c r="H68" s="241" t="s">
        <v>15</v>
      </c>
    </row>
    <row r="69" spans="1:13" ht="26.25" thickBot="1">
      <c r="A69" s="39">
        <v>45785.298310185317</v>
      </c>
      <c r="B69" s="17">
        <v>17271</v>
      </c>
      <c r="C69" s="15" t="s">
        <v>667</v>
      </c>
      <c r="D69" s="230">
        <v>52</v>
      </c>
      <c r="E69" s="190">
        <v>30</v>
      </c>
      <c r="F69" s="190"/>
      <c r="G69" s="190">
        <f t="shared" si="0"/>
        <v>7394.65</v>
      </c>
      <c r="H69" s="241" t="s">
        <v>15</v>
      </c>
    </row>
    <row r="70" spans="1:13" ht="26.25" thickBot="1">
      <c r="A70" s="39">
        <v>45785.298310185317</v>
      </c>
      <c r="B70" s="17">
        <v>17272</v>
      </c>
      <c r="C70" s="15" t="s">
        <v>668</v>
      </c>
      <c r="D70" s="230">
        <v>27</v>
      </c>
      <c r="E70" s="190">
        <v>60</v>
      </c>
      <c r="F70" s="190"/>
      <c r="G70" s="190">
        <f t="shared" si="0"/>
        <v>7454.65</v>
      </c>
      <c r="H70" s="241" t="s">
        <v>15</v>
      </c>
    </row>
    <row r="71" spans="1:13">
      <c r="A71" s="39">
        <v>45785.298310185317</v>
      </c>
      <c r="B71" s="17">
        <v>17273</v>
      </c>
      <c r="C71" s="15" t="s">
        <v>669</v>
      </c>
      <c r="D71" s="284">
        <v>260</v>
      </c>
      <c r="E71" s="190">
        <v>45</v>
      </c>
      <c r="F71" s="190"/>
      <c r="G71" s="190">
        <f t="shared" si="0"/>
        <v>7499.65</v>
      </c>
    </row>
    <row r="72" spans="1:13" ht="28.5" customHeight="1" thickBot="1">
      <c r="A72" s="39">
        <v>45785.298310185317</v>
      </c>
      <c r="B72" s="17">
        <v>17274</v>
      </c>
      <c r="C72" s="15" t="s">
        <v>670</v>
      </c>
      <c r="D72" s="230">
        <v>306</v>
      </c>
      <c r="E72" s="190">
        <v>15</v>
      </c>
      <c r="F72" s="190"/>
      <c r="G72" s="190">
        <f t="shared" si="0"/>
        <v>7514.65</v>
      </c>
      <c r="H72" s="241" t="s">
        <v>15</v>
      </c>
    </row>
    <row r="73" spans="1:13" ht="15.75" thickBot="1">
      <c r="A73" s="39">
        <v>45785.298310185317</v>
      </c>
      <c r="B73" s="17">
        <v>17275</v>
      </c>
      <c r="C73" s="15" t="s">
        <v>290</v>
      </c>
      <c r="D73" s="230">
        <v>85</v>
      </c>
      <c r="E73" s="190">
        <v>15</v>
      </c>
      <c r="F73" s="190"/>
      <c r="G73" s="190">
        <f t="shared" si="0"/>
        <v>7529.65</v>
      </c>
      <c r="H73" s="241" t="s">
        <v>15</v>
      </c>
    </row>
    <row r="74" spans="1:13" ht="26.25" thickBot="1">
      <c r="A74" s="39">
        <v>45785.298310185317</v>
      </c>
      <c r="B74" s="17">
        <v>17276</v>
      </c>
      <c r="C74" s="15" t="s">
        <v>671</v>
      </c>
      <c r="D74" s="230">
        <v>40</v>
      </c>
      <c r="E74" s="190">
        <v>30</v>
      </c>
      <c r="F74" s="190"/>
      <c r="G74" s="190">
        <f t="shared" si="0"/>
        <v>7559.65</v>
      </c>
      <c r="H74" s="241" t="s">
        <v>15</v>
      </c>
    </row>
    <row r="75" spans="1:13" ht="15.75" thickBot="1">
      <c r="A75" s="39">
        <v>45786.298310185317</v>
      </c>
      <c r="B75" s="17">
        <v>17277</v>
      </c>
      <c r="C75" s="15" t="s">
        <v>672</v>
      </c>
      <c r="D75" s="230">
        <v>53</v>
      </c>
      <c r="E75" s="190">
        <v>15</v>
      </c>
      <c r="F75" s="190"/>
      <c r="G75" s="190">
        <f t="shared" si="0"/>
        <v>7574.65</v>
      </c>
      <c r="H75" s="241" t="s">
        <v>15</v>
      </c>
    </row>
    <row r="76" spans="1:13" ht="15.75" thickBot="1">
      <c r="A76" s="39">
        <v>45786.298310185317</v>
      </c>
      <c r="B76" s="203" t="s">
        <v>524</v>
      </c>
      <c r="C76" s="15" t="s">
        <v>673</v>
      </c>
      <c r="D76" s="715"/>
      <c r="E76" s="228"/>
      <c r="F76" s="74">
        <v>-82.97</v>
      </c>
      <c r="G76" s="190">
        <f t="shared" si="0"/>
        <v>7491.6799999999994</v>
      </c>
      <c r="H76" s="241"/>
    </row>
    <row r="77" spans="1:13" ht="26.25" thickBot="1">
      <c r="A77" s="39">
        <v>45786.298310185317</v>
      </c>
      <c r="B77" s="203" t="s">
        <v>524</v>
      </c>
      <c r="C77" s="15" t="s">
        <v>674</v>
      </c>
      <c r="D77" s="715"/>
      <c r="E77" s="228"/>
      <c r="F77" s="74">
        <v>-95.99</v>
      </c>
      <c r="G77" s="190">
        <f t="shared" si="0"/>
        <v>7395.69</v>
      </c>
    </row>
    <row r="78" spans="1:13" ht="15.75" thickBot="1">
      <c r="A78" s="39">
        <v>45786.298310185317</v>
      </c>
      <c r="B78" s="16">
        <v>17278</v>
      </c>
      <c r="C78" s="15" t="s">
        <v>675</v>
      </c>
      <c r="D78" s="230">
        <v>289</v>
      </c>
      <c r="E78" s="190">
        <v>15</v>
      </c>
      <c r="F78" s="190"/>
      <c r="G78" s="190">
        <f t="shared" si="0"/>
        <v>7410.69</v>
      </c>
      <c r="H78" s="241" t="s">
        <v>15</v>
      </c>
    </row>
    <row r="79" spans="1:13" ht="26.25" thickBot="1">
      <c r="A79" s="39">
        <v>45786.298310185317</v>
      </c>
      <c r="B79" s="16">
        <v>17279</v>
      </c>
      <c r="C79" s="15" t="s">
        <v>676</v>
      </c>
      <c r="D79" s="230">
        <v>120</v>
      </c>
      <c r="E79" s="190">
        <v>30</v>
      </c>
      <c r="F79" s="190"/>
      <c r="G79" s="190">
        <f t="shared" ref="G79:G142" si="1">+G78+E79+F79</f>
        <v>7440.69</v>
      </c>
      <c r="H79" s="241" t="s">
        <v>15</v>
      </c>
    </row>
    <row r="80" spans="1:13" ht="26.25" thickBot="1">
      <c r="A80" s="39">
        <v>45786.298310185317</v>
      </c>
      <c r="B80" s="16">
        <v>17280</v>
      </c>
      <c r="C80" s="15" t="s">
        <v>677</v>
      </c>
      <c r="D80" s="230">
        <v>115</v>
      </c>
      <c r="E80" s="190">
        <v>15</v>
      </c>
      <c r="F80" s="190"/>
      <c r="G80" s="190">
        <f t="shared" si="1"/>
        <v>7455.69</v>
      </c>
      <c r="H80" s="241" t="s">
        <v>15</v>
      </c>
      <c r="M80" s="256"/>
    </row>
    <row r="81" spans="1:8" ht="15.75" thickBot="1">
      <c r="A81" s="39">
        <v>45786.298310185317</v>
      </c>
      <c r="B81" s="16">
        <v>17281</v>
      </c>
      <c r="C81" s="15" t="s">
        <v>678</v>
      </c>
      <c r="D81" s="230">
        <v>196</v>
      </c>
      <c r="E81" s="190">
        <v>15</v>
      </c>
      <c r="F81" s="190"/>
      <c r="G81" s="190">
        <f t="shared" si="1"/>
        <v>7470.69</v>
      </c>
      <c r="H81" s="241" t="s">
        <v>15</v>
      </c>
    </row>
    <row r="82" spans="1:8" ht="26.25" thickBot="1">
      <c r="A82" s="39">
        <v>45786.298310185317</v>
      </c>
      <c r="B82" s="16">
        <v>17282</v>
      </c>
      <c r="C82" s="15" t="s">
        <v>679</v>
      </c>
      <c r="D82" s="230">
        <v>304</v>
      </c>
      <c r="E82" s="190">
        <v>15</v>
      </c>
      <c r="F82" s="190"/>
      <c r="G82" s="190">
        <f t="shared" si="1"/>
        <v>7485.69</v>
      </c>
      <c r="H82" s="241" t="s">
        <v>15</v>
      </c>
    </row>
    <row r="83" spans="1:8" ht="15.75" thickBot="1">
      <c r="A83" s="39">
        <v>45786.298310185317</v>
      </c>
      <c r="B83" s="16">
        <v>17283</v>
      </c>
      <c r="C83" s="15" t="s">
        <v>680</v>
      </c>
      <c r="D83" s="230">
        <v>288</v>
      </c>
      <c r="E83" s="190">
        <v>45</v>
      </c>
      <c r="F83" s="190"/>
      <c r="G83" s="190">
        <f t="shared" si="1"/>
        <v>7530.69</v>
      </c>
      <c r="H83" s="241" t="s">
        <v>15</v>
      </c>
    </row>
    <row r="84" spans="1:8" ht="15.75" thickBot="1">
      <c r="A84" s="39">
        <v>45786.298310185317</v>
      </c>
      <c r="B84" s="16">
        <v>17284</v>
      </c>
      <c r="C84" s="15" t="s">
        <v>681</v>
      </c>
      <c r="D84" s="230">
        <v>29</v>
      </c>
      <c r="E84" s="190">
        <v>30</v>
      </c>
      <c r="F84" s="190"/>
      <c r="G84" s="190">
        <f t="shared" si="1"/>
        <v>7560.69</v>
      </c>
      <c r="H84" s="241" t="s">
        <v>15</v>
      </c>
    </row>
    <row r="85" spans="1:8" ht="26.25" thickBot="1">
      <c r="A85" s="39">
        <v>45787.298310185317</v>
      </c>
      <c r="B85" s="16">
        <v>17285</v>
      </c>
      <c r="C85" s="15" t="s">
        <v>682</v>
      </c>
      <c r="D85" s="230">
        <v>21</v>
      </c>
      <c r="E85" s="190">
        <v>15</v>
      </c>
      <c r="F85" s="190"/>
      <c r="G85" s="190">
        <f t="shared" si="1"/>
        <v>7575.69</v>
      </c>
      <c r="H85" s="241" t="s">
        <v>15</v>
      </c>
    </row>
    <row r="86" spans="1:8" ht="26.25" thickBot="1">
      <c r="A86" s="39">
        <v>45787.298310185317</v>
      </c>
      <c r="B86" s="16">
        <v>17286</v>
      </c>
      <c r="C86" s="15" t="s">
        <v>683</v>
      </c>
      <c r="D86" s="230">
        <v>137</v>
      </c>
      <c r="E86" s="190">
        <v>15</v>
      </c>
      <c r="F86" s="190"/>
      <c r="G86" s="190">
        <f t="shared" si="1"/>
        <v>7590.69</v>
      </c>
      <c r="H86" s="241" t="s">
        <v>15</v>
      </c>
    </row>
    <row r="87" spans="1:8" ht="15.75" thickBot="1">
      <c r="A87" s="39">
        <v>45787.298310185317</v>
      </c>
      <c r="B87" s="16">
        <v>17287</v>
      </c>
      <c r="C87" s="15" t="s">
        <v>684</v>
      </c>
      <c r="D87" s="230" t="s">
        <v>71</v>
      </c>
      <c r="E87" s="190">
        <v>15</v>
      </c>
      <c r="F87" s="190"/>
      <c r="G87" s="190">
        <f t="shared" si="1"/>
        <v>7605.69</v>
      </c>
      <c r="H87" s="241" t="s">
        <v>15</v>
      </c>
    </row>
    <row r="88" spans="1:8" ht="15.75" thickBot="1">
      <c r="A88" s="39">
        <v>45787.298310185317</v>
      </c>
      <c r="B88" s="16">
        <v>17288</v>
      </c>
      <c r="C88" s="15" t="s">
        <v>685</v>
      </c>
      <c r="D88" s="230">
        <v>135</v>
      </c>
      <c r="E88" s="190">
        <v>15</v>
      </c>
      <c r="F88" s="190"/>
      <c r="G88" s="190">
        <f t="shared" si="1"/>
        <v>7620.69</v>
      </c>
      <c r="H88" s="241" t="s">
        <v>15</v>
      </c>
    </row>
    <row r="89" spans="1:8" ht="26.25" thickBot="1">
      <c r="A89" s="39">
        <v>45787.298310185317</v>
      </c>
      <c r="B89" s="203" t="s">
        <v>524</v>
      </c>
      <c r="C89" s="15" t="s">
        <v>686</v>
      </c>
      <c r="D89" s="715"/>
      <c r="E89" s="228"/>
      <c r="F89" s="74">
        <v>-150</v>
      </c>
      <c r="G89" s="190">
        <f t="shared" si="1"/>
        <v>7470.69</v>
      </c>
    </row>
    <row r="90" spans="1:8" ht="26.25" thickBot="1">
      <c r="A90" s="39">
        <v>45787.298310185317</v>
      </c>
      <c r="B90" s="16">
        <v>17289</v>
      </c>
      <c r="C90" s="15" t="s">
        <v>687</v>
      </c>
      <c r="D90" s="230" t="s">
        <v>688</v>
      </c>
      <c r="E90" s="190">
        <v>90</v>
      </c>
      <c r="F90" s="190"/>
      <c r="G90" s="190">
        <f t="shared" si="1"/>
        <v>7560.69</v>
      </c>
      <c r="H90" s="241" t="s">
        <v>15</v>
      </c>
    </row>
    <row r="91" spans="1:8" ht="15.75" thickBot="1">
      <c r="A91" s="39">
        <v>45788.298310185317</v>
      </c>
      <c r="B91" s="16">
        <v>17290</v>
      </c>
      <c r="C91" s="15" t="s">
        <v>689</v>
      </c>
      <c r="D91" s="230">
        <v>227</v>
      </c>
      <c r="E91" s="190">
        <v>45</v>
      </c>
      <c r="F91" s="190"/>
      <c r="G91" s="190">
        <f t="shared" si="1"/>
        <v>7605.69</v>
      </c>
      <c r="H91" s="241" t="s">
        <v>15</v>
      </c>
    </row>
    <row r="92" spans="1:8" ht="15.75" thickBot="1">
      <c r="A92" s="39">
        <v>45788.298310185317</v>
      </c>
      <c r="B92" s="16">
        <v>17291</v>
      </c>
      <c r="C92" s="15" t="s">
        <v>690</v>
      </c>
      <c r="D92" s="230">
        <v>174</v>
      </c>
      <c r="E92" s="190">
        <v>30</v>
      </c>
      <c r="F92" s="190"/>
      <c r="G92" s="190">
        <f t="shared" si="1"/>
        <v>7635.69</v>
      </c>
      <c r="H92" s="241" t="s">
        <v>15</v>
      </c>
    </row>
    <row r="93" spans="1:8" ht="15.75" thickBot="1">
      <c r="A93" s="39">
        <v>45789.298310185317</v>
      </c>
      <c r="B93" s="16">
        <v>17292</v>
      </c>
      <c r="C93" s="15" t="s">
        <v>691</v>
      </c>
      <c r="D93" s="230">
        <v>296</v>
      </c>
      <c r="E93" s="190">
        <v>15</v>
      </c>
      <c r="F93" s="190"/>
      <c r="G93" s="190">
        <f t="shared" si="1"/>
        <v>7650.69</v>
      </c>
      <c r="H93" s="241" t="s">
        <v>15</v>
      </c>
    </row>
    <row r="94" spans="1:8" ht="15.75" thickBot="1">
      <c r="A94" s="39">
        <v>45789.298310185317</v>
      </c>
      <c r="B94" s="203" t="s">
        <v>524</v>
      </c>
      <c r="C94" s="15" t="s">
        <v>692</v>
      </c>
      <c r="D94" s="244"/>
      <c r="E94" s="228"/>
      <c r="F94" s="74">
        <v>-39.659999999999997</v>
      </c>
      <c r="G94" s="190">
        <f t="shared" si="1"/>
        <v>7611.03</v>
      </c>
    </row>
    <row r="95" spans="1:8" ht="15.75" thickBot="1">
      <c r="A95" s="39">
        <v>45789.298310185317</v>
      </c>
      <c r="B95" s="16">
        <v>17293</v>
      </c>
      <c r="C95" s="15" t="s">
        <v>693</v>
      </c>
      <c r="D95" s="230">
        <v>46</v>
      </c>
      <c r="E95" s="190">
        <v>30</v>
      </c>
      <c r="F95" s="190"/>
      <c r="G95" s="190">
        <f t="shared" si="1"/>
        <v>7641.03</v>
      </c>
      <c r="H95" s="241" t="s">
        <v>15</v>
      </c>
    </row>
    <row r="96" spans="1:8" ht="15.75" thickBot="1">
      <c r="A96" s="39">
        <v>45790.298310185317</v>
      </c>
      <c r="B96" s="16">
        <v>17294</v>
      </c>
      <c r="C96" s="15" t="s">
        <v>694</v>
      </c>
      <c r="D96" s="230">
        <v>274</v>
      </c>
      <c r="E96" s="190">
        <v>30</v>
      </c>
      <c r="F96" s="190"/>
      <c r="G96" s="190">
        <f t="shared" si="1"/>
        <v>7671.03</v>
      </c>
      <c r="H96" s="241" t="s">
        <v>15</v>
      </c>
    </row>
    <row r="97" spans="1:8" ht="26.25" thickBot="1">
      <c r="A97" s="39">
        <v>45790.298310185317</v>
      </c>
      <c r="B97" s="16">
        <v>17295</v>
      </c>
      <c r="C97" s="15" t="s">
        <v>695</v>
      </c>
      <c r="D97" s="230">
        <v>259</v>
      </c>
      <c r="E97" s="190">
        <v>75</v>
      </c>
      <c r="F97" s="190"/>
      <c r="G97" s="190">
        <f t="shared" si="1"/>
        <v>7746.03</v>
      </c>
      <c r="H97" s="241" t="s">
        <v>15</v>
      </c>
    </row>
    <row r="98" spans="1:8" ht="15.75" thickBot="1">
      <c r="A98" s="39">
        <v>45791.298310185317</v>
      </c>
      <c r="B98" s="16">
        <v>17296</v>
      </c>
      <c r="C98" s="15" t="s">
        <v>421</v>
      </c>
      <c r="D98" s="243"/>
      <c r="E98" s="190">
        <v>15</v>
      </c>
      <c r="F98" s="190"/>
      <c r="G98" s="190">
        <f t="shared" si="1"/>
        <v>7761.03</v>
      </c>
    </row>
    <row r="99" spans="1:8" ht="15.75" thickBot="1">
      <c r="A99" s="39">
        <v>45791.298310185317</v>
      </c>
      <c r="B99" s="16">
        <v>17297</v>
      </c>
      <c r="C99" s="15" t="s">
        <v>96</v>
      </c>
      <c r="D99" s="243"/>
      <c r="E99" s="190">
        <v>15</v>
      </c>
      <c r="F99" s="190"/>
      <c r="G99" s="190">
        <f t="shared" si="1"/>
        <v>7776.03</v>
      </c>
    </row>
    <row r="100" spans="1:8" ht="15.75" thickBot="1">
      <c r="A100" s="39">
        <v>45791.298310185317</v>
      </c>
      <c r="B100" s="203" t="s">
        <v>524</v>
      </c>
      <c r="C100" s="15" t="s">
        <v>696</v>
      </c>
      <c r="D100" s="715"/>
      <c r="E100" s="228"/>
      <c r="F100" s="74">
        <v>-100</v>
      </c>
      <c r="G100" s="190">
        <f t="shared" si="1"/>
        <v>7676.03</v>
      </c>
      <c r="H100" s="241"/>
    </row>
    <row r="101" spans="1:8" ht="15.75" thickBot="1">
      <c r="A101" s="39">
        <v>45791.298310185317</v>
      </c>
      <c r="B101" s="16">
        <v>17298</v>
      </c>
      <c r="C101" s="15" t="s">
        <v>697</v>
      </c>
      <c r="D101" s="230">
        <v>187</v>
      </c>
      <c r="E101" s="190">
        <v>15</v>
      </c>
      <c r="F101" s="190"/>
      <c r="G101" s="190">
        <f t="shared" si="1"/>
        <v>7691.03</v>
      </c>
      <c r="H101" s="241" t="s">
        <v>15</v>
      </c>
    </row>
    <row r="102" spans="1:8" ht="15.75" thickBot="1">
      <c r="A102" s="39">
        <v>45791.298310185317</v>
      </c>
      <c r="B102" s="16">
        <v>17299</v>
      </c>
      <c r="C102" s="288" t="s">
        <v>49</v>
      </c>
      <c r="D102" s="293">
        <v>201</v>
      </c>
      <c r="E102" s="255">
        <v>15</v>
      </c>
      <c r="F102" s="190"/>
      <c r="G102" s="190">
        <f t="shared" si="1"/>
        <v>7706.03</v>
      </c>
      <c r="H102" s="241" t="s">
        <v>15</v>
      </c>
    </row>
    <row r="103" spans="1:8" ht="15.75" thickBot="1">
      <c r="A103" s="39">
        <v>45791.298310185317</v>
      </c>
      <c r="B103" s="16">
        <v>17300</v>
      </c>
      <c r="C103" s="15" t="s">
        <v>585</v>
      </c>
      <c r="D103" s="230">
        <v>315</v>
      </c>
      <c r="E103" s="190">
        <v>15</v>
      </c>
      <c r="F103" s="190"/>
      <c r="G103" s="190">
        <f t="shared" si="1"/>
        <v>7721.03</v>
      </c>
      <c r="H103" s="241" t="s">
        <v>15</v>
      </c>
    </row>
    <row r="104" spans="1:8" ht="15.75" thickBot="1">
      <c r="A104" s="39">
        <v>45791.298310185317</v>
      </c>
      <c r="B104" s="16">
        <v>17301</v>
      </c>
      <c r="C104" s="15" t="s">
        <v>698</v>
      </c>
      <c r="D104" s="230">
        <v>247</v>
      </c>
      <c r="E104" s="190">
        <v>15</v>
      </c>
      <c r="F104" s="190"/>
      <c r="G104" s="190">
        <f t="shared" si="1"/>
        <v>7736.03</v>
      </c>
      <c r="H104" s="241" t="s">
        <v>15</v>
      </c>
    </row>
    <row r="105" spans="1:8" ht="15.75" thickBot="1">
      <c r="A105" s="39">
        <v>45791.298310185317</v>
      </c>
      <c r="B105" s="16">
        <v>17302</v>
      </c>
      <c r="C105" s="15" t="s">
        <v>699</v>
      </c>
      <c r="D105" s="230">
        <v>257</v>
      </c>
      <c r="E105" s="190">
        <v>15</v>
      </c>
      <c r="F105" s="190"/>
      <c r="G105" s="190">
        <f t="shared" si="1"/>
        <v>7751.03</v>
      </c>
      <c r="H105" s="241" t="s">
        <v>15</v>
      </c>
    </row>
    <row r="106" spans="1:8" ht="15.75" thickBot="1">
      <c r="A106" s="39">
        <v>45792.298310185317</v>
      </c>
      <c r="B106" s="16">
        <v>17303</v>
      </c>
      <c r="C106" s="15" t="s">
        <v>700</v>
      </c>
      <c r="D106" s="230">
        <v>13</v>
      </c>
      <c r="E106" s="190">
        <v>15</v>
      </c>
      <c r="F106" s="190"/>
      <c r="G106" s="190">
        <f t="shared" si="1"/>
        <v>7766.03</v>
      </c>
      <c r="H106" s="241" t="s">
        <v>15</v>
      </c>
    </row>
    <row r="107" spans="1:8" ht="15.75" thickBot="1">
      <c r="A107" s="39">
        <v>45792.298310185317</v>
      </c>
      <c r="B107" s="203" t="s">
        <v>524</v>
      </c>
      <c r="C107" s="15" t="s">
        <v>701</v>
      </c>
      <c r="D107" s="715"/>
      <c r="E107" s="228"/>
      <c r="F107" s="74">
        <v>-60</v>
      </c>
      <c r="G107" s="190">
        <f t="shared" si="1"/>
        <v>7706.03</v>
      </c>
      <c r="H107" s="241"/>
    </row>
    <row r="108" spans="1:8" ht="32.25" customHeight="1" thickBot="1">
      <c r="A108" s="46">
        <v>45792.298310185317</v>
      </c>
      <c r="B108" s="167">
        <v>17304</v>
      </c>
      <c r="C108" s="240" t="s">
        <v>702</v>
      </c>
      <c r="D108" s="237">
        <v>156</v>
      </c>
      <c r="E108" s="191">
        <v>15</v>
      </c>
      <c r="F108" s="191"/>
      <c r="G108" s="190">
        <f t="shared" si="1"/>
        <v>7721.03</v>
      </c>
      <c r="H108" s="241" t="s">
        <v>15</v>
      </c>
    </row>
    <row r="109" spans="1:8" ht="26.25" thickBot="1">
      <c r="A109" s="39">
        <v>45792.298310185317</v>
      </c>
      <c r="B109" s="16">
        <v>17305</v>
      </c>
      <c r="C109" s="15" t="s">
        <v>703</v>
      </c>
      <c r="D109" s="230">
        <v>80</v>
      </c>
      <c r="E109" s="190">
        <v>30</v>
      </c>
      <c r="F109" s="190"/>
      <c r="G109" s="190">
        <f t="shared" si="1"/>
        <v>7751.03</v>
      </c>
      <c r="H109" s="241" t="s">
        <v>15</v>
      </c>
    </row>
    <row r="110" spans="1:8" ht="15.75" thickBot="1">
      <c r="A110" s="39">
        <v>45792.298310185317</v>
      </c>
      <c r="B110" s="167">
        <v>17306</v>
      </c>
      <c r="C110" s="15" t="s">
        <v>704</v>
      </c>
      <c r="D110" s="230">
        <v>107</v>
      </c>
      <c r="E110" s="190">
        <v>15</v>
      </c>
      <c r="F110" s="190"/>
      <c r="G110" s="190">
        <f t="shared" si="1"/>
        <v>7766.03</v>
      </c>
      <c r="H110" s="241" t="s">
        <v>15</v>
      </c>
    </row>
    <row r="111" spans="1:8" ht="15.75" thickBot="1">
      <c r="A111" s="39">
        <v>45792.298310185317</v>
      </c>
      <c r="B111" s="16">
        <v>17307</v>
      </c>
      <c r="C111" s="15" t="s">
        <v>705</v>
      </c>
      <c r="D111" s="230">
        <v>246</v>
      </c>
      <c r="E111" s="190">
        <v>15</v>
      </c>
      <c r="F111" s="190"/>
      <c r="G111" s="190">
        <f t="shared" si="1"/>
        <v>7781.03</v>
      </c>
      <c r="H111" s="241" t="s">
        <v>15</v>
      </c>
    </row>
    <row r="112" spans="1:8" ht="15.75" thickBot="1">
      <c r="A112" s="39">
        <v>45792.298310185317</v>
      </c>
      <c r="B112" s="167">
        <v>17308</v>
      </c>
      <c r="C112" s="15" t="s">
        <v>706</v>
      </c>
      <c r="D112" s="230">
        <v>298</v>
      </c>
      <c r="E112" s="190">
        <v>15</v>
      </c>
      <c r="F112" s="190"/>
      <c r="G112" s="190">
        <f t="shared" si="1"/>
        <v>7796.03</v>
      </c>
      <c r="H112" s="241" t="s">
        <v>15</v>
      </c>
    </row>
    <row r="113" spans="1:8" ht="15.75" thickBot="1">
      <c r="A113" s="39">
        <v>45792.298310185317</v>
      </c>
      <c r="B113" s="16">
        <v>17309</v>
      </c>
      <c r="C113" s="15" t="s">
        <v>531</v>
      </c>
      <c r="D113" s="230">
        <v>42</v>
      </c>
      <c r="E113" s="190">
        <v>15</v>
      </c>
      <c r="F113" s="190"/>
      <c r="G113" s="190">
        <f t="shared" si="1"/>
        <v>7811.03</v>
      </c>
      <c r="H113" s="241" t="s">
        <v>15</v>
      </c>
    </row>
    <row r="114" spans="1:8" ht="26.25" thickBot="1">
      <c r="A114" s="39">
        <v>45792.298310185317</v>
      </c>
      <c r="B114" s="167">
        <v>17310</v>
      </c>
      <c r="C114" s="15" t="s">
        <v>707</v>
      </c>
      <c r="D114" s="230" t="s">
        <v>294</v>
      </c>
      <c r="E114" s="190">
        <v>15</v>
      </c>
      <c r="F114" s="190"/>
      <c r="G114" s="190">
        <f t="shared" si="1"/>
        <v>7826.03</v>
      </c>
      <c r="H114" s="241" t="s">
        <v>15</v>
      </c>
    </row>
    <row r="115" spans="1:8" ht="15.75" thickBot="1">
      <c r="A115" s="39">
        <v>45792.298310185317</v>
      </c>
      <c r="B115" s="16">
        <v>17311</v>
      </c>
      <c r="C115" s="15" t="s">
        <v>708</v>
      </c>
      <c r="D115" s="230">
        <v>18</v>
      </c>
      <c r="E115" s="190">
        <v>30</v>
      </c>
      <c r="F115" s="190"/>
      <c r="G115" s="190">
        <f t="shared" si="1"/>
        <v>7856.03</v>
      </c>
      <c r="H115" s="241" t="s">
        <v>15</v>
      </c>
    </row>
    <row r="116" spans="1:8" ht="15.75" thickBot="1">
      <c r="A116" s="39">
        <v>45792.298310185317</v>
      </c>
      <c r="B116" s="167">
        <v>17312</v>
      </c>
      <c r="C116" s="15" t="s">
        <v>709</v>
      </c>
      <c r="D116" s="230">
        <v>326</v>
      </c>
      <c r="E116" s="190">
        <v>15</v>
      </c>
      <c r="F116" s="190"/>
      <c r="G116" s="190">
        <f t="shared" si="1"/>
        <v>7871.03</v>
      </c>
      <c r="H116" s="241" t="s">
        <v>15</v>
      </c>
    </row>
    <row r="117" spans="1:8" ht="26.25" thickBot="1">
      <c r="A117" s="39">
        <v>45792.298310185317</v>
      </c>
      <c r="B117" s="16">
        <v>17313</v>
      </c>
      <c r="C117" s="15" t="s">
        <v>710</v>
      </c>
      <c r="D117" s="230">
        <v>49</v>
      </c>
      <c r="E117" s="190">
        <v>15</v>
      </c>
      <c r="F117" s="190"/>
      <c r="G117" s="190">
        <f t="shared" si="1"/>
        <v>7886.03</v>
      </c>
      <c r="H117" s="241" t="s">
        <v>15</v>
      </c>
    </row>
    <row r="118" spans="1:8" ht="15.75" thickBot="1">
      <c r="A118" s="39">
        <v>45792.298310185317</v>
      </c>
      <c r="B118" s="167">
        <v>17314</v>
      </c>
      <c r="C118" s="15" t="s">
        <v>711</v>
      </c>
      <c r="D118" s="230">
        <v>311</v>
      </c>
      <c r="E118" s="190">
        <v>15</v>
      </c>
      <c r="F118" s="190"/>
      <c r="G118" s="190">
        <f t="shared" si="1"/>
        <v>7901.03</v>
      </c>
      <c r="H118" s="241" t="s">
        <v>15</v>
      </c>
    </row>
    <row r="119" spans="1:8" ht="26.25" thickBot="1">
      <c r="A119" s="39">
        <v>45793.298310185317</v>
      </c>
      <c r="B119" s="16">
        <v>17315</v>
      </c>
      <c r="C119" s="15" t="s">
        <v>712</v>
      </c>
      <c r="D119" s="230" t="s">
        <v>68</v>
      </c>
      <c r="E119" s="190">
        <v>15</v>
      </c>
      <c r="F119" s="190"/>
      <c r="G119" s="190">
        <f t="shared" si="1"/>
        <v>7916.03</v>
      </c>
      <c r="H119" s="241" t="s">
        <v>15</v>
      </c>
    </row>
    <row r="120" spans="1:8" ht="31.5" customHeight="1" thickBot="1">
      <c r="A120" s="39">
        <v>45793</v>
      </c>
      <c r="B120" s="242">
        <v>17316</v>
      </c>
      <c r="C120" s="15" t="s">
        <v>713</v>
      </c>
      <c r="D120" s="230">
        <v>265</v>
      </c>
      <c r="E120" s="190">
        <v>15</v>
      </c>
      <c r="F120" s="190"/>
      <c r="G120" s="190">
        <f t="shared" si="1"/>
        <v>7931.03</v>
      </c>
      <c r="H120" s="241" t="s">
        <v>15</v>
      </c>
    </row>
    <row r="121" spans="1:8" ht="32.25" customHeight="1" thickBot="1">
      <c r="A121" s="39">
        <v>45793.336250000168</v>
      </c>
      <c r="B121" s="16">
        <v>17317</v>
      </c>
      <c r="C121" s="15" t="s">
        <v>714</v>
      </c>
      <c r="D121" s="230">
        <v>265</v>
      </c>
      <c r="E121" s="190">
        <v>15</v>
      </c>
      <c r="F121" s="190"/>
      <c r="G121" s="190">
        <f t="shared" si="1"/>
        <v>7946.03</v>
      </c>
      <c r="H121" s="241" t="s">
        <v>15</v>
      </c>
    </row>
    <row r="122" spans="1:8" ht="15.75" thickBot="1">
      <c r="A122" s="39">
        <v>45793.336250000168</v>
      </c>
      <c r="B122" s="242">
        <v>17318</v>
      </c>
      <c r="C122" s="15" t="s">
        <v>715</v>
      </c>
      <c r="D122" s="230">
        <v>139</v>
      </c>
      <c r="E122" s="190">
        <v>15</v>
      </c>
      <c r="F122" s="190"/>
      <c r="G122" s="190">
        <f t="shared" si="1"/>
        <v>7961.03</v>
      </c>
      <c r="H122" s="241" t="s">
        <v>15</v>
      </c>
    </row>
    <row r="123" spans="1:8" ht="30" customHeight="1" thickBot="1">
      <c r="A123" s="39">
        <v>45793.336250000168</v>
      </c>
      <c r="B123" s="16">
        <v>17319</v>
      </c>
      <c r="C123" s="15" t="s">
        <v>716</v>
      </c>
      <c r="D123" s="230">
        <v>273</v>
      </c>
      <c r="E123" s="190">
        <v>30</v>
      </c>
      <c r="F123" s="190"/>
      <c r="G123" s="190">
        <f t="shared" si="1"/>
        <v>7991.03</v>
      </c>
      <c r="H123" s="241" t="s">
        <v>15</v>
      </c>
    </row>
    <row r="124" spans="1:8" ht="33.75" customHeight="1" thickBot="1">
      <c r="A124" s="39">
        <v>45793.336250000168</v>
      </c>
      <c r="B124" s="242">
        <v>17320</v>
      </c>
      <c r="C124" s="15" t="s">
        <v>717</v>
      </c>
      <c r="D124" s="230">
        <v>310</v>
      </c>
      <c r="E124" s="190">
        <v>15</v>
      </c>
      <c r="F124" s="190"/>
      <c r="G124" s="190">
        <f t="shared" si="1"/>
        <v>8006.03</v>
      </c>
      <c r="H124" s="241" t="s">
        <v>15</v>
      </c>
    </row>
    <row r="125" spans="1:8" ht="25.5">
      <c r="A125" s="39">
        <v>45793.336250000168</v>
      </c>
      <c r="B125" s="16">
        <v>17321</v>
      </c>
      <c r="C125" s="15" t="s">
        <v>718</v>
      </c>
      <c r="D125" s="230">
        <v>188</v>
      </c>
      <c r="E125" s="190">
        <v>15</v>
      </c>
      <c r="F125" s="190"/>
      <c r="G125" s="190">
        <f t="shared" si="1"/>
        <v>8021.03</v>
      </c>
      <c r="H125" s="241" t="s">
        <v>15</v>
      </c>
    </row>
    <row r="126" spans="1:8" ht="26.25" thickBot="1">
      <c r="A126" s="39">
        <v>45793.336250000168</v>
      </c>
      <c r="B126" s="242">
        <v>17322</v>
      </c>
      <c r="C126" s="15" t="s">
        <v>719</v>
      </c>
      <c r="D126" s="230">
        <v>123</v>
      </c>
      <c r="E126" s="190">
        <v>75</v>
      </c>
      <c r="F126" s="190"/>
      <c r="G126" s="190">
        <f t="shared" si="1"/>
        <v>8096.03</v>
      </c>
      <c r="H126" s="241" t="s">
        <v>15</v>
      </c>
    </row>
    <row r="127" spans="1:8" ht="38.25" customHeight="1" thickBot="1">
      <c r="A127" s="39">
        <v>45793.336250000168</v>
      </c>
      <c r="B127" s="16">
        <v>17323</v>
      </c>
      <c r="C127" s="15" t="s">
        <v>720</v>
      </c>
      <c r="D127" s="230">
        <v>105</v>
      </c>
      <c r="E127" s="190">
        <v>15</v>
      </c>
      <c r="F127" s="190"/>
      <c r="G127" s="190">
        <f t="shared" si="1"/>
        <v>8111.03</v>
      </c>
      <c r="H127" s="241" t="s">
        <v>15</v>
      </c>
    </row>
    <row r="128" spans="1:8" ht="41.25" customHeight="1" thickBot="1">
      <c r="A128" s="39">
        <v>45794.336250000168</v>
      </c>
      <c r="B128" s="242">
        <v>17324</v>
      </c>
      <c r="C128" s="15" t="s">
        <v>721</v>
      </c>
      <c r="D128" s="230">
        <v>245</v>
      </c>
      <c r="E128" s="190">
        <v>15</v>
      </c>
      <c r="F128" s="190"/>
      <c r="G128" s="190">
        <f t="shared" si="1"/>
        <v>8126.03</v>
      </c>
      <c r="H128" s="241" t="s">
        <v>15</v>
      </c>
    </row>
    <row r="129" spans="1:8" ht="26.25" thickBot="1">
      <c r="A129" s="39">
        <v>45794.336250000168</v>
      </c>
      <c r="B129" s="16">
        <v>17325</v>
      </c>
      <c r="C129" s="15" t="s">
        <v>722</v>
      </c>
      <c r="D129" s="230">
        <v>26</v>
      </c>
      <c r="E129" s="190">
        <v>15</v>
      </c>
      <c r="F129" s="190"/>
      <c r="G129" s="190">
        <f t="shared" si="1"/>
        <v>8141.03</v>
      </c>
      <c r="H129" s="241" t="s">
        <v>15</v>
      </c>
    </row>
    <row r="130" spans="1:8" ht="15.75" thickBot="1">
      <c r="A130" s="39">
        <v>45795.336250000168</v>
      </c>
      <c r="B130" s="242">
        <v>17326</v>
      </c>
      <c r="C130" s="15" t="s">
        <v>723</v>
      </c>
      <c r="D130" s="230">
        <v>19</v>
      </c>
      <c r="E130" s="190">
        <v>15</v>
      </c>
      <c r="F130" s="190"/>
      <c r="G130" s="190">
        <f t="shared" si="1"/>
        <v>8156.03</v>
      </c>
      <c r="H130" s="241" t="s">
        <v>15</v>
      </c>
    </row>
    <row r="131" spans="1:8" ht="26.25" thickBot="1">
      <c r="A131" s="39">
        <v>45796.336250000168</v>
      </c>
      <c r="B131" s="16">
        <v>17327</v>
      </c>
      <c r="C131" s="15" t="s">
        <v>724</v>
      </c>
      <c r="D131" s="230">
        <v>210</v>
      </c>
      <c r="E131" s="190">
        <v>15</v>
      </c>
      <c r="F131" s="190"/>
      <c r="G131" s="190">
        <f t="shared" si="1"/>
        <v>8171.03</v>
      </c>
      <c r="H131" s="241" t="s">
        <v>15</v>
      </c>
    </row>
    <row r="132" spans="1:8" ht="26.25" thickBot="1">
      <c r="A132" s="39">
        <v>45796.336250000168</v>
      </c>
      <c r="B132" s="242">
        <v>17328</v>
      </c>
      <c r="C132" s="15" t="s">
        <v>725</v>
      </c>
      <c r="D132" s="230">
        <v>136</v>
      </c>
      <c r="E132" s="190">
        <v>15</v>
      </c>
      <c r="F132" s="190"/>
      <c r="G132" s="190">
        <f t="shared" si="1"/>
        <v>8186.03</v>
      </c>
      <c r="H132" s="241" t="s">
        <v>15</v>
      </c>
    </row>
    <row r="133" spans="1:8" ht="26.25" thickBot="1">
      <c r="A133" s="39">
        <v>45796.336250000168</v>
      </c>
      <c r="B133" s="16">
        <v>17329</v>
      </c>
      <c r="C133" s="15" t="s">
        <v>726</v>
      </c>
      <c r="D133" s="230">
        <v>261</v>
      </c>
      <c r="E133" s="190">
        <v>15</v>
      </c>
      <c r="F133" s="190"/>
      <c r="G133" s="190">
        <f t="shared" si="1"/>
        <v>8201.0299999999988</v>
      </c>
      <c r="H133" s="241" t="s">
        <v>15</v>
      </c>
    </row>
    <row r="134" spans="1:8" ht="26.25" thickBot="1">
      <c r="A134" s="39">
        <v>45798.336250000168</v>
      </c>
      <c r="B134" s="242">
        <v>17330</v>
      </c>
      <c r="C134" s="15" t="s">
        <v>727</v>
      </c>
      <c r="D134" s="230">
        <v>316</v>
      </c>
      <c r="E134" s="190">
        <v>45</v>
      </c>
      <c r="F134" s="190"/>
      <c r="G134" s="190">
        <f t="shared" si="1"/>
        <v>8246.0299999999988</v>
      </c>
      <c r="H134" s="241" t="s">
        <v>15</v>
      </c>
    </row>
    <row r="135" spans="1:8" ht="26.25" thickBot="1">
      <c r="A135" s="39">
        <v>45799.336250000168</v>
      </c>
      <c r="B135" s="16">
        <v>17331</v>
      </c>
      <c r="C135" s="15" t="s">
        <v>728</v>
      </c>
      <c r="D135" s="230">
        <v>44</v>
      </c>
      <c r="E135" s="190">
        <v>15</v>
      </c>
      <c r="F135" s="190"/>
      <c r="G135" s="190">
        <f t="shared" si="1"/>
        <v>8261.0299999999988</v>
      </c>
      <c r="H135" s="241" t="s">
        <v>15</v>
      </c>
    </row>
    <row r="136" spans="1:8" ht="26.25" thickBot="1">
      <c r="A136" s="39">
        <v>45799.336250000168</v>
      </c>
      <c r="B136" s="242">
        <v>17332</v>
      </c>
      <c r="C136" s="15" t="s">
        <v>729</v>
      </c>
      <c r="D136" s="230">
        <v>41</v>
      </c>
      <c r="E136" s="190">
        <v>15</v>
      </c>
      <c r="F136" s="190"/>
      <c r="G136" s="190">
        <f t="shared" si="1"/>
        <v>8276.0299999999988</v>
      </c>
      <c r="H136" s="241" t="s">
        <v>15</v>
      </c>
    </row>
    <row r="137" spans="1:8" ht="26.25" thickBot="1">
      <c r="A137" s="39">
        <v>45799.336250000168</v>
      </c>
      <c r="B137" s="16">
        <v>17333</v>
      </c>
      <c r="C137" s="15" t="s">
        <v>372</v>
      </c>
      <c r="D137" s="230">
        <v>178</v>
      </c>
      <c r="E137" s="190">
        <v>15</v>
      </c>
      <c r="F137" s="190"/>
      <c r="G137" s="190">
        <f t="shared" si="1"/>
        <v>8291.0299999999988</v>
      </c>
      <c r="H137" s="241" t="s">
        <v>15</v>
      </c>
    </row>
    <row r="138" spans="1:8" ht="15.75" thickBot="1">
      <c r="A138" s="39">
        <v>45799.419641203713</v>
      </c>
      <c r="B138" s="17">
        <v>17334</v>
      </c>
      <c r="C138" s="15" t="s">
        <v>730</v>
      </c>
      <c r="D138" s="230" t="s">
        <v>731</v>
      </c>
      <c r="E138" s="190">
        <v>90</v>
      </c>
      <c r="F138" s="190"/>
      <c r="G138" s="190">
        <f t="shared" si="1"/>
        <v>8381.0299999999988</v>
      </c>
      <c r="H138" s="241" t="s">
        <v>15</v>
      </c>
    </row>
    <row r="139" spans="1:8" ht="15.75" thickBot="1">
      <c r="A139" s="39">
        <v>45799.419641203713</v>
      </c>
      <c r="B139" s="201" t="s">
        <v>524</v>
      </c>
      <c r="C139" s="15" t="s">
        <v>125</v>
      </c>
      <c r="D139" s="715"/>
      <c r="E139" s="228"/>
      <c r="F139" s="74">
        <v>-25.07</v>
      </c>
      <c r="G139" s="190">
        <f t="shared" si="1"/>
        <v>8355.9599999999991</v>
      </c>
    </row>
    <row r="140" spans="1:8" ht="15.75" thickBot="1">
      <c r="A140" s="39">
        <v>45799.419641203713</v>
      </c>
      <c r="B140" s="201" t="s">
        <v>524</v>
      </c>
      <c r="C140" s="15" t="s">
        <v>692</v>
      </c>
      <c r="D140" s="715"/>
      <c r="E140" s="228"/>
      <c r="F140" s="74">
        <v>-39.659999999999997</v>
      </c>
      <c r="G140" s="190">
        <f t="shared" si="1"/>
        <v>8316.2999999999993</v>
      </c>
    </row>
    <row r="141" spans="1:8" ht="15.75" thickBot="1">
      <c r="A141" s="39">
        <v>45799.419641203713</v>
      </c>
      <c r="B141" s="201" t="s">
        <v>524</v>
      </c>
      <c r="C141" s="15" t="s">
        <v>732</v>
      </c>
      <c r="D141" s="715"/>
      <c r="E141" s="228"/>
      <c r="F141" s="74">
        <v>-96.94</v>
      </c>
      <c r="G141" s="190">
        <f t="shared" si="1"/>
        <v>8219.3599999999988</v>
      </c>
    </row>
    <row r="142" spans="1:8" ht="15.75" thickBot="1">
      <c r="A142" s="39">
        <v>45799.419641203713</v>
      </c>
      <c r="B142" s="17">
        <v>17335</v>
      </c>
      <c r="C142" s="15" t="s">
        <v>733</v>
      </c>
      <c r="D142" s="230">
        <v>229</v>
      </c>
      <c r="E142" s="190">
        <v>30</v>
      </c>
      <c r="F142" s="190"/>
      <c r="G142" s="190">
        <f t="shared" si="1"/>
        <v>8249.3599999999988</v>
      </c>
      <c r="H142" s="241" t="s">
        <v>15</v>
      </c>
    </row>
    <row r="143" spans="1:8" ht="15.75" thickBot="1">
      <c r="A143" s="39">
        <v>45800.419641203713</v>
      </c>
      <c r="B143" s="17">
        <v>17336</v>
      </c>
      <c r="C143" s="15" t="s">
        <v>734</v>
      </c>
      <c r="D143" s="230">
        <v>175</v>
      </c>
      <c r="E143" s="190">
        <v>15</v>
      </c>
      <c r="F143" s="190"/>
      <c r="G143" s="190">
        <f t="shared" ref="G143:G183" si="2">+G142+E143+F143</f>
        <v>8264.3599999999988</v>
      </c>
      <c r="H143" s="241" t="s">
        <v>15</v>
      </c>
    </row>
    <row r="144" spans="1:8" ht="15.75" thickBot="1">
      <c r="A144" s="39">
        <v>45800.419641203713</v>
      </c>
      <c r="B144" s="17">
        <v>17337</v>
      </c>
      <c r="C144" s="15" t="s">
        <v>735</v>
      </c>
      <c r="D144" s="230">
        <v>172</v>
      </c>
      <c r="E144" s="190">
        <v>15</v>
      </c>
      <c r="F144" s="190"/>
      <c r="G144" s="190">
        <f t="shared" si="2"/>
        <v>8279.3599999999988</v>
      </c>
      <c r="H144" s="241" t="s">
        <v>15</v>
      </c>
    </row>
    <row r="145" spans="1:8" ht="15.75" thickBot="1">
      <c r="A145" s="39">
        <v>45801.419641203713</v>
      </c>
      <c r="B145" s="17">
        <v>17338</v>
      </c>
      <c r="C145" s="15" t="s">
        <v>736</v>
      </c>
      <c r="D145" s="230">
        <v>149</v>
      </c>
      <c r="E145" s="190">
        <v>15</v>
      </c>
      <c r="F145" s="190"/>
      <c r="G145" s="190">
        <f t="shared" si="2"/>
        <v>8294.3599999999988</v>
      </c>
      <c r="H145" s="241" t="s">
        <v>15</v>
      </c>
    </row>
    <row r="146" spans="1:8" ht="15.75" thickBot="1">
      <c r="A146" s="39">
        <v>45801.419641203713</v>
      </c>
      <c r="B146" s="17">
        <v>17339</v>
      </c>
      <c r="C146" s="175" t="s">
        <v>616</v>
      </c>
      <c r="D146" s="230">
        <v>150</v>
      </c>
      <c r="E146" s="190">
        <v>15</v>
      </c>
      <c r="F146" s="190"/>
      <c r="G146" s="190">
        <f t="shared" si="2"/>
        <v>8309.3599999999988</v>
      </c>
      <c r="H146" s="241" t="s">
        <v>15</v>
      </c>
    </row>
    <row r="147" spans="1:8" ht="15.75" thickBot="1">
      <c r="A147" s="39">
        <v>45801.419641203713</v>
      </c>
      <c r="B147" s="17">
        <v>17340</v>
      </c>
      <c r="C147" s="288" t="s">
        <v>737</v>
      </c>
      <c r="D147" s="293">
        <v>64</v>
      </c>
      <c r="E147" s="190">
        <v>30</v>
      </c>
      <c r="F147" s="190"/>
      <c r="G147" s="190">
        <f t="shared" si="2"/>
        <v>8339.3599999999988</v>
      </c>
      <c r="H147" s="241" t="s">
        <v>15</v>
      </c>
    </row>
    <row r="148" spans="1:8" ht="15.75" thickBot="1">
      <c r="A148" s="39">
        <v>45801.419641203713</v>
      </c>
      <c r="B148" s="17">
        <v>17341</v>
      </c>
      <c r="C148" s="15" t="s">
        <v>738</v>
      </c>
      <c r="D148" s="230">
        <v>71</v>
      </c>
      <c r="E148" s="190">
        <v>30</v>
      </c>
      <c r="F148" s="190"/>
      <c r="G148" s="190">
        <f t="shared" si="2"/>
        <v>8369.3599999999988</v>
      </c>
      <c r="H148" s="241" t="s">
        <v>15</v>
      </c>
    </row>
    <row r="149" spans="1:8" ht="15.75" thickBot="1">
      <c r="A149" s="39">
        <v>45801.419641203713</v>
      </c>
      <c r="B149" s="17">
        <v>17342</v>
      </c>
      <c r="C149" s="15" t="s">
        <v>739</v>
      </c>
      <c r="D149" s="230">
        <v>36</v>
      </c>
      <c r="E149" s="190">
        <v>15</v>
      </c>
      <c r="F149" s="190"/>
      <c r="G149" s="190">
        <f t="shared" si="2"/>
        <v>8384.3599999999988</v>
      </c>
      <c r="H149" s="241" t="s">
        <v>15</v>
      </c>
    </row>
    <row r="150" spans="1:8" ht="15.75" thickBot="1">
      <c r="A150" s="39">
        <v>45801.419641203713</v>
      </c>
      <c r="B150" s="17">
        <v>17343</v>
      </c>
      <c r="C150" s="15" t="s">
        <v>326</v>
      </c>
      <c r="D150" s="230" t="s">
        <v>71</v>
      </c>
      <c r="E150" s="190">
        <v>30</v>
      </c>
      <c r="F150" s="190"/>
      <c r="G150" s="190">
        <f t="shared" si="2"/>
        <v>8414.3599999999988</v>
      </c>
      <c r="H150" s="241" t="s">
        <v>15</v>
      </c>
    </row>
    <row r="151" spans="1:8" ht="26.25" thickBot="1">
      <c r="A151" s="39">
        <v>45802.419641203713</v>
      </c>
      <c r="B151" s="17">
        <v>17344</v>
      </c>
      <c r="C151" s="15" t="s">
        <v>740</v>
      </c>
      <c r="D151" s="230">
        <v>231</v>
      </c>
      <c r="E151" s="190">
        <v>15</v>
      </c>
      <c r="F151" s="190"/>
      <c r="G151" s="190">
        <f t="shared" si="2"/>
        <v>8429.3599999999988</v>
      </c>
      <c r="H151" s="241" t="s">
        <v>15</v>
      </c>
    </row>
    <row r="152" spans="1:8" ht="15.75" thickBot="1">
      <c r="A152" s="39">
        <v>45802.419641203713</v>
      </c>
      <c r="B152" s="17">
        <v>17345</v>
      </c>
      <c r="C152" s="15" t="s">
        <v>741</v>
      </c>
      <c r="D152" s="230">
        <v>4</v>
      </c>
      <c r="E152" s="190">
        <v>15</v>
      </c>
      <c r="F152" s="190"/>
      <c r="G152" s="190">
        <f t="shared" si="2"/>
        <v>8444.3599999999988</v>
      </c>
      <c r="H152" s="241" t="s">
        <v>15</v>
      </c>
    </row>
    <row r="153" spans="1:8" ht="15.75" thickBot="1">
      <c r="A153" s="39">
        <v>45804.419641203713</v>
      </c>
      <c r="B153" s="17">
        <v>17346</v>
      </c>
      <c r="C153" s="15" t="s">
        <v>742</v>
      </c>
      <c r="D153" s="230">
        <v>50</v>
      </c>
      <c r="E153" s="190">
        <v>30</v>
      </c>
      <c r="F153" s="190"/>
      <c r="G153" s="190">
        <f t="shared" si="2"/>
        <v>8474.3599999999988</v>
      </c>
      <c r="H153" s="241" t="s">
        <v>15</v>
      </c>
    </row>
    <row r="154" spans="1:8" ht="30" customHeight="1" thickBot="1">
      <c r="A154" s="46">
        <v>45804.419641203713</v>
      </c>
      <c r="B154" s="17">
        <v>17347</v>
      </c>
      <c r="C154" s="240" t="s">
        <v>743</v>
      </c>
      <c r="D154" s="237">
        <v>236</v>
      </c>
      <c r="E154" s="191">
        <v>15</v>
      </c>
      <c r="F154" s="191"/>
      <c r="G154" s="190">
        <f t="shared" si="2"/>
        <v>8489.3599999999988</v>
      </c>
      <c r="H154" s="241" t="s">
        <v>15</v>
      </c>
    </row>
    <row r="155" spans="1:8" ht="15.75" thickBot="1">
      <c r="A155" s="39">
        <v>45804.419641203713</v>
      </c>
      <c r="B155" s="17">
        <v>17348</v>
      </c>
      <c r="C155" s="15" t="s">
        <v>744</v>
      </c>
      <c r="D155" s="230">
        <v>15</v>
      </c>
      <c r="E155" s="190">
        <v>45</v>
      </c>
      <c r="F155" s="190"/>
      <c r="G155" s="190">
        <f t="shared" si="2"/>
        <v>8534.3599999999988</v>
      </c>
      <c r="H155" s="241" t="s">
        <v>15</v>
      </c>
    </row>
    <row r="156" spans="1:8" ht="15.75" thickBot="1">
      <c r="A156" s="39">
        <v>45804.419641203713</v>
      </c>
      <c r="B156" s="17">
        <v>17349</v>
      </c>
      <c r="C156" s="175" t="s">
        <v>550</v>
      </c>
      <c r="D156" s="230">
        <v>213</v>
      </c>
      <c r="E156" s="190">
        <v>15</v>
      </c>
      <c r="F156" s="190"/>
      <c r="G156" s="190">
        <f t="shared" si="2"/>
        <v>8549.3599999999988</v>
      </c>
      <c r="H156" s="241" t="s">
        <v>15</v>
      </c>
    </row>
    <row r="157" spans="1:8" ht="15.75" thickBot="1">
      <c r="A157" s="39">
        <v>45805.419641203713</v>
      </c>
      <c r="B157" s="17">
        <v>17350</v>
      </c>
      <c r="C157" s="15" t="s">
        <v>745</v>
      </c>
      <c r="D157" s="230">
        <v>206</v>
      </c>
      <c r="E157" s="190">
        <v>60</v>
      </c>
      <c r="F157" s="190"/>
      <c r="G157" s="190">
        <f t="shared" si="2"/>
        <v>8609.3599999999988</v>
      </c>
      <c r="H157" s="241" t="s">
        <v>15</v>
      </c>
    </row>
    <row r="158" spans="1:8" ht="15.75" thickBot="1">
      <c r="A158" s="39">
        <v>45806.419641203713</v>
      </c>
      <c r="B158" s="17">
        <v>17351</v>
      </c>
      <c r="C158" s="15" t="s">
        <v>746</v>
      </c>
      <c r="D158" s="230">
        <v>89</v>
      </c>
      <c r="E158" s="190">
        <v>60</v>
      </c>
      <c r="F158" s="190"/>
      <c r="G158" s="190">
        <f t="shared" si="2"/>
        <v>8669.3599999999988</v>
      </c>
      <c r="H158" s="241" t="s">
        <v>15</v>
      </c>
    </row>
    <row r="159" spans="1:8" ht="15.75" thickBot="1">
      <c r="A159" s="39">
        <v>45806.419641203713</v>
      </c>
      <c r="B159" s="17">
        <v>17352</v>
      </c>
      <c r="C159" s="15" t="s">
        <v>747</v>
      </c>
      <c r="D159" s="230">
        <v>92</v>
      </c>
      <c r="E159" s="190">
        <v>15</v>
      </c>
      <c r="F159" s="190"/>
      <c r="G159" s="190">
        <f t="shared" si="2"/>
        <v>8684.3599999999988</v>
      </c>
      <c r="H159" s="241" t="s">
        <v>15</v>
      </c>
    </row>
    <row r="160" spans="1:8" ht="15.75" thickBot="1">
      <c r="A160" s="39">
        <v>45805.419641203713</v>
      </c>
      <c r="B160" s="17">
        <v>17353</v>
      </c>
      <c r="C160" s="15" t="s">
        <v>56</v>
      </c>
      <c r="D160" s="230">
        <v>154</v>
      </c>
      <c r="E160" s="190">
        <v>30</v>
      </c>
      <c r="F160" s="190"/>
      <c r="G160" s="190">
        <f t="shared" si="2"/>
        <v>8714.3599999999988</v>
      </c>
      <c r="H160" s="241" t="s">
        <v>15</v>
      </c>
    </row>
    <row r="161" spans="1:8" ht="15.75" thickBot="1">
      <c r="A161" s="39">
        <v>45805.419641203713</v>
      </c>
      <c r="B161" s="17">
        <v>17354</v>
      </c>
      <c r="C161" s="15" t="s">
        <v>748</v>
      </c>
      <c r="D161" s="230">
        <v>63</v>
      </c>
      <c r="E161" s="190">
        <v>30</v>
      </c>
      <c r="F161" s="190"/>
      <c r="G161" s="190">
        <f t="shared" si="2"/>
        <v>8744.3599999999988</v>
      </c>
      <c r="H161" s="241" t="s">
        <v>15</v>
      </c>
    </row>
    <row r="162" spans="1:8" ht="22.5" customHeight="1" thickBot="1">
      <c r="A162" s="196">
        <v>45806</v>
      </c>
      <c r="B162" s="203">
        <v>17355</v>
      </c>
      <c r="C162" s="206" t="s">
        <v>749</v>
      </c>
      <c r="D162" s="257"/>
      <c r="E162" s="40"/>
      <c r="F162" s="40"/>
      <c r="G162" s="190">
        <f t="shared" si="2"/>
        <v>8744.3599999999988</v>
      </c>
    </row>
    <row r="163" spans="1:8" ht="22.5" customHeight="1" thickBot="1">
      <c r="A163" s="39">
        <v>45806.307986110914</v>
      </c>
      <c r="B163" s="203" t="s">
        <v>524</v>
      </c>
      <c r="C163" s="15" t="s">
        <v>750</v>
      </c>
      <c r="D163" s="258" t="s">
        <v>524</v>
      </c>
      <c r="E163" s="228"/>
      <c r="F163" s="74">
        <v>-1555</v>
      </c>
      <c r="G163" s="190">
        <f t="shared" si="2"/>
        <v>7189.3599999999988</v>
      </c>
    </row>
    <row r="164" spans="1:8" ht="22.5" customHeight="1" thickBot="1">
      <c r="A164" s="39">
        <v>45806.307986110914</v>
      </c>
      <c r="B164" s="16">
        <v>17356</v>
      </c>
      <c r="C164" s="15" t="s">
        <v>751</v>
      </c>
      <c r="D164" s="244">
        <v>199</v>
      </c>
      <c r="E164" s="190">
        <v>15</v>
      </c>
      <c r="F164" s="228"/>
      <c r="G164" s="190">
        <f t="shared" si="2"/>
        <v>7204.3599999999988</v>
      </c>
      <c r="H164" s="241" t="s">
        <v>15</v>
      </c>
    </row>
    <row r="165" spans="1:8" ht="26.25" thickBot="1">
      <c r="A165" s="39">
        <v>45806.307986110914</v>
      </c>
      <c r="B165" s="16">
        <v>17357</v>
      </c>
      <c r="C165" s="15" t="s">
        <v>752</v>
      </c>
      <c r="D165" s="244">
        <v>179</v>
      </c>
      <c r="E165" s="190">
        <v>30</v>
      </c>
      <c r="F165" s="228"/>
      <c r="G165" s="190">
        <f t="shared" si="2"/>
        <v>7234.3599999999988</v>
      </c>
      <c r="H165" s="241" t="s">
        <v>15</v>
      </c>
    </row>
    <row r="166" spans="1:8" ht="15.75" thickBot="1">
      <c r="A166" s="39">
        <v>45806.307986110914</v>
      </c>
      <c r="B166" s="16">
        <v>17358</v>
      </c>
      <c r="C166" s="15" t="s">
        <v>753</v>
      </c>
      <c r="D166" s="244">
        <v>198</v>
      </c>
      <c r="E166" s="190">
        <v>15</v>
      </c>
      <c r="F166" s="228"/>
      <c r="G166" s="190">
        <f t="shared" si="2"/>
        <v>7249.3599999999988</v>
      </c>
      <c r="H166" s="241" t="s">
        <v>15</v>
      </c>
    </row>
    <row r="167" spans="1:8" ht="26.25" thickBot="1">
      <c r="A167" s="39">
        <v>45806.307986110914</v>
      </c>
      <c r="B167" s="203" t="s">
        <v>524</v>
      </c>
      <c r="C167" s="15" t="s">
        <v>754</v>
      </c>
      <c r="D167" s="258" t="s">
        <v>524</v>
      </c>
      <c r="E167" s="228"/>
      <c r="F167" s="74">
        <v>-423</v>
      </c>
      <c r="G167" s="190">
        <f t="shared" si="2"/>
        <v>6826.3599999999988</v>
      </c>
    </row>
    <row r="168" spans="1:8" ht="26.25" thickBot="1">
      <c r="A168" s="39">
        <v>45807.307986110914</v>
      </c>
      <c r="B168" s="16">
        <v>17359</v>
      </c>
      <c r="C168" s="15" t="s">
        <v>755</v>
      </c>
      <c r="D168" s="230">
        <v>117</v>
      </c>
      <c r="E168" s="190">
        <v>15</v>
      </c>
      <c r="F168" s="190"/>
      <c r="G168" s="190">
        <f t="shared" si="2"/>
        <v>6841.3599999999988</v>
      </c>
      <c r="H168" s="241" t="s">
        <v>15</v>
      </c>
    </row>
    <row r="169" spans="1:8" ht="30" customHeight="1" thickBot="1">
      <c r="A169" s="39">
        <v>45807.307986110914</v>
      </c>
      <c r="B169" s="16">
        <v>17360</v>
      </c>
      <c r="C169" s="15" t="s">
        <v>756</v>
      </c>
      <c r="D169" s="230">
        <v>133</v>
      </c>
      <c r="E169" s="190">
        <v>30</v>
      </c>
      <c r="F169" s="190"/>
      <c r="G169" s="190">
        <f t="shared" si="2"/>
        <v>6871.3599999999988</v>
      </c>
      <c r="H169" s="241" t="s">
        <v>15</v>
      </c>
    </row>
    <row r="170" spans="1:8" ht="15.75" thickBot="1">
      <c r="A170" s="39">
        <v>45807.307986110914</v>
      </c>
      <c r="B170" s="16">
        <v>17361</v>
      </c>
      <c r="C170" s="15" t="s">
        <v>757</v>
      </c>
      <c r="D170" s="230">
        <v>145</v>
      </c>
      <c r="E170" s="190">
        <v>15</v>
      </c>
      <c r="F170" s="190"/>
      <c r="G170" s="190">
        <f t="shared" si="2"/>
        <v>6886.3599999999988</v>
      </c>
      <c r="H170" s="241" t="s">
        <v>15</v>
      </c>
    </row>
    <row r="171" spans="1:8" ht="15.75" thickBot="1">
      <c r="A171" s="39">
        <v>45807.307986110914</v>
      </c>
      <c r="B171" s="16">
        <v>17362</v>
      </c>
      <c r="C171" s="15" t="s">
        <v>758</v>
      </c>
      <c r="D171" s="230">
        <v>85</v>
      </c>
      <c r="E171" s="190">
        <v>15</v>
      </c>
      <c r="F171" s="190"/>
      <c r="G171" s="190">
        <f t="shared" si="2"/>
        <v>6901.3599999999988</v>
      </c>
      <c r="H171" s="241" t="s">
        <v>15</v>
      </c>
    </row>
    <row r="172" spans="1:8" ht="15.75" thickBot="1">
      <c r="A172" s="39">
        <v>45807.307986110914</v>
      </c>
      <c r="B172" s="16">
        <v>17363</v>
      </c>
      <c r="C172" s="15" t="s">
        <v>759</v>
      </c>
      <c r="D172" s="230" t="s">
        <v>106</v>
      </c>
      <c r="E172" s="190">
        <v>15</v>
      </c>
      <c r="F172" s="190"/>
      <c r="G172" s="190">
        <f t="shared" si="2"/>
        <v>6916.3599999999988</v>
      </c>
      <c r="H172" s="241" t="s">
        <v>15</v>
      </c>
    </row>
    <row r="173" spans="1:8" ht="29.25" customHeight="1" thickBot="1">
      <c r="A173" s="39">
        <v>45807.307986110914</v>
      </c>
      <c r="B173" s="16">
        <v>17364</v>
      </c>
      <c r="C173" s="15" t="s">
        <v>760</v>
      </c>
      <c r="D173" s="230">
        <v>110</v>
      </c>
      <c r="E173" s="190">
        <v>15</v>
      </c>
      <c r="F173" s="190"/>
      <c r="G173" s="190">
        <f t="shared" si="2"/>
        <v>6931.3599999999988</v>
      </c>
      <c r="H173" s="241" t="s">
        <v>15</v>
      </c>
    </row>
    <row r="174" spans="1:8" ht="33" customHeight="1" thickBot="1">
      <c r="A174" s="39">
        <v>45808.307986110914</v>
      </c>
      <c r="B174" s="16">
        <v>17365</v>
      </c>
      <c r="C174" s="15" t="s">
        <v>761</v>
      </c>
      <c r="D174" s="230">
        <v>192</v>
      </c>
      <c r="E174" s="190">
        <v>15</v>
      </c>
      <c r="F174" s="190"/>
      <c r="G174" s="190">
        <f t="shared" si="2"/>
        <v>6946.3599999999988</v>
      </c>
      <c r="H174" s="241" t="s">
        <v>15</v>
      </c>
    </row>
    <row r="175" spans="1:8" ht="15.75" thickBot="1">
      <c r="A175" s="39">
        <v>45808.307986110914</v>
      </c>
      <c r="B175" s="16">
        <v>17366</v>
      </c>
      <c r="C175" s="15" t="s">
        <v>762</v>
      </c>
      <c r="D175" s="230">
        <v>185</v>
      </c>
      <c r="E175" s="190">
        <v>15</v>
      </c>
      <c r="F175" s="190"/>
      <c r="G175" s="190">
        <f t="shared" si="2"/>
        <v>6961.3599999999988</v>
      </c>
      <c r="H175" s="241" t="s">
        <v>15</v>
      </c>
    </row>
    <row r="176" spans="1:8" ht="39" customHeight="1" thickBot="1">
      <c r="A176" s="39">
        <v>45808.307986110914</v>
      </c>
      <c r="B176" s="16">
        <v>17367</v>
      </c>
      <c r="C176" s="15" t="s">
        <v>763</v>
      </c>
      <c r="D176" s="230">
        <v>310</v>
      </c>
      <c r="E176" s="190">
        <v>15</v>
      </c>
      <c r="F176" s="190"/>
      <c r="G176" s="190">
        <f t="shared" si="2"/>
        <v>6976.3599999999988</v>
      </c>
      <c r="H176" s="241" t="s">
        <v>15</v>
      </c>
    </row>
    <row r="177" spans="1:8" ht="29.25" customHeight="1" thickBot="1">
      <c r="A177" s="39">
        <v>45808.307986110914</v>
      </c>
      <c r="B177" s="16">
        <v>17368</v>
      </c>
      <c r="C177" s="15" t="s">
        <v>764</v>
      </c>
      <c r="D177" s="230">
        <v>91</v>
      </c>
      <c r="E177" s="190">
        <v>45</v>
      </c>
      <c r="F177" s="190"/>
      <c r="G177" s="190">
        <f t="shared" si="2"/>
        <v>7021.3599999999988</v>
      </c>
      <c r="H177" s="241" t="s">
        <v>15</v>
      </c>
    </row>
    <row r="178" spans="1:8" ht="32.25" customHeight="1" thickBot="1">
      <c r="A178" s="39">
        <v>45808.307986110914</v>
      </c>
      <c r="B178" s="16">
        <v>17369</v>
      </c>
      <c r="C178" s="15" t="s">
        <v>765</v>
      </c>
      <c r="D178" s="230" t="s">
        <v>132</v>
      </c>
      <c r="E178" s="190">
        <v>30</v>
      </c>
      <c r="F178" s="190"/>
      <c r="G178" s="190">
        <f t="shared" si="2"/>
        <v>7051.3599999999988</v>
      </c>
      <c r="H178" s="241" t="s">
        <v>15</v>
      </c>
    </row>
    <row r="179" spans="1:8" ht="26.25" thickBot="1">
      <c r="A179" s="39">
        <v>45808.307986110914</v>
      </c>
      <c r="B179" s="16">
        <v>17370</v>
      </c>
      <c r="C179" s="15" t="s">
        <v>766</v>
      </c>
      <c r="D179" s="230" t="s">
        <v>255</v>
      </c>
      <c r="E179" s="190">
        <v>15</v>
      </c>
      <c r="F179" s="190"/>
      <c r="G179" s="190">
        <f t="shared" si="2"/>
        <v>7066.3599999999988</v>
      </c>
      <c r="H179" s="241" t="s">
        <v>15</v>
      </c>
    </row>
    <row r="180" spans="1:8" ht="15.75" thickBot="1">
      <c r="A180" s="39">
        <v>45808.307986110914</v>
      </c>
      <c r="B180" s="16">
        <v>17371</v>
      </c>
      <c r="C180" s="15" t="s">
        <v>767</v>
      </c>
      <c r="D180" s="230">
        <v>14</v>
      </c>
      <c r="E180" s="190">
        <v>15</v>
      </c>
      <c r="F180" s="190"/>
      <c r="G180" s="190">
        <f t="shared" si="2"/>
        <v>7081.3599999999988</v>
      </c>
      <c r="H180" s="241" t="s">
        <v>15</v>
      </c>
    </row>
    <row r="181" spans="1:8" ht="26.25" thickBot="1">
      <c r="A181" s="39">
        <v>45808.307986110914</v>
      </c>
      <c r="B181" s="16">
        <v>17372</v>
      </c>
      <c r="C181" s="15" t="s">
        <v>768</v>
      </c>
      <c r="D181" s="230">
        <v>106</v>
      </c>
      <c r="E181" s="190">
        <v>15</v>
      </c>
      <c r="F181" s="190"/>
      <c r="G181" s="190">
        <f t="shared" si="2"/>
        <v>7096.3599999999988</v>
      </c>
      <c r="H181" s="241" t="s">
        <v>15</v>
      </c>
    </row>
    <row r="182" spans="1:8" ht="15.75" thickBot="1">
      <c r="A182" s="39">
        <v>45808.307986110914</v>
      </c>
      <c r="B182" s="16">
        <v>17373</v>
      </c>
      <c r="C182" s="15" t="s">
        <v>769</v>
      </c>
      <c r="D182" s="230">
        <v>157</v>
      </c>
      <c r="E182" s="190">
        <v>15</v>
      </c>
      <c r="F182" s="190"/>
      <c r="G182" s="190">
        <f t="shared" si="2"/>
        <v>7111.3599999999988</v>
      </c>
      <c r="H182" s="241" t="s">
        <v>15</v>
      </c>
    </row>
    <row r="183" spans="1:8" ht="15.75" thickBot="1">
      <c r="A183" s="39">
        <v>45808.307986110914</v>
      </c>
      <c r="B183" s="16"/>
      <c r="C183" s="15" t="s">
        <v>141</v>
      </c>
      <c r="D183" s="228"/>
      <c r="E183" s="190">
        <v>6.55</v>
      </c>
      <c r="F183" s="190"/>
      <c r="G183" s="190">
        <f t="shared" si="2"/>
        <v>7117.9099999999989</v>
      </c>
    </row>
    <row r="184" spans="1:8">
      <c r="D184" s="715"/>
      <c r="E184" s="5">
        <f>SUM(E11:E183)</f>
        <v>3746.55</v>
      </c>
    </row>
    <row r="264" spans="6:6"/>
    <row r="282" spans="7:7"/>
  </sheetData>
  <mergeCells count="4">
    <mergeCell ref="A1:G1"/>
    <mergeCell ref="B2:E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80" orientation="portrait" horizontalDpi="360" verticalDpi="360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16A7-8180-4D82-94F9-3C2A8F3230CF}">
  <dimension ref="A1:N167"/>
  <sheetViews>
    <sheetView topLeftCell="A7" workbookViewId="0">
      <selection activeCell="C15" sqref="C15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3.28515625" style="332" customWidth="1"/>
    <col min="7" max="7" width="18.28515625" customWidth="1"/>
    <col min="8" max="8" width="6.5703125" customWidth="1"/>
  </cols>
  <sheetData>
    <row r="1" spans="1:8" ht="45" customHeight="1">
      <c r="A1" s="720" t="s">
        <v>0</v>
      </c>
      <c r="B1" s="720"/>
      <c r="C1" s="720"/>
      <c r="D1" s="720"/>
      <c r="E1" s="720"/>
      <c r="F1" s="720"/>
      <c r="G1" s="720"/>
      <c r="H1" s="91"/>
    </row>
    <row r="2" spans="1:8" ht="14.45" customHeight="1">
      <c r="A2" s="14"/>
      <c r="B2" s="724" t="s">
        <v>770</v>
      </c>
      <c r="C2" s="724"/>
      <c r="D2" s="724"/>
      <c r="E2" s="724"/>
      <c r="F2" s="325"/>
      <c r="G2" s="14"/>
      <c r="H2" s="91"/>
    </row>
    <row r="3" spans="1:8">
      <c r="A3" s="14"/>
      <c r="B3" s="14"/>
      <c r="C3" s="14"/>
      <c r="D3" s="710"/>
      <c r="E3" s="58"/>
      <c r="F3" s="326"/>
      <c r="G3" s="14"/>
      <c r="H3" s="91"/>
    </row>
    <row r="4" spans="1:8" ht="38.25" customHeight="1">
      <c r="A4" s="722" t="s">
        <v>2</v>
      </c>
      <c r="B4" s="722"/>
      <c r="C4" s="722"/>
      <c r="D4" s="722"/>
      <c r="E4" s="722"/>
      <c r="F4" s="722"/>
      <c r="G4" s="722"/>
      <c r="H4" s="91"/>
    </row>
    <row r="5" spans="1:8">
      <c r="A5" s="14"/>
      <c r="B5" s="14"/>
      <c r="C5" s="14"/>
      <c r="D5" s="710"/>
      <c r="E5" s="58"/>
      <c r="F5" s="326"/>
      <c r="G5" s="14"/>
      <c r="H5" s="91"/>
    </row>
    <row r="6" spans="1:8">
      <c r="A6" s="723"/>
      <c r="B6" s="723"/>
      <c r="C6" s="723"/>
      <c r="D6" s="723"/>
      <c r="E6" s="723"/>
      <c r="F6" s="723"/>
      <c r="G6" s="723"/>
      <c r="H6" s="91"/>
    </row>
    <row r="7" spans="1:8">
      <c r="A7" s="14"/>
      <c r="B7" s="14"/>
      <c r="C7" s="14"/>
      <c r="D7" s="710"/>
      <c r="E7" s="58"/>
      <c r="F7" s="326"/>
      <c r="G7" s="14"/>
      <c r="H7" s="91"/>
    </row>
    <row r="8" spans="1:8" ht="42.75" customHeight="1">
      <c r="A8" s="120" t="s">
        <v>3</v>
      </c>
      <c r="B8" s="120" t="s">
        <v>4</v>
      </c>
      <c r="C8" s="120" t="s">
        <v>5</v>
      </c>
      <c r="D8" s="120" t="s">
        <v>6</v>
      </c>
      <c r="E8" s="229" t="s">
        <v>610</v>
      </c>
      <c r="F8" s="327" t="s">
        <v>7</v>
      </c>
      <c r="G8" s="120" t="s">
        <v>8</v>
      </c>
      <c r="H8" s="91"/>
    </row>
    <row r="9" spans="1:8">
      <c r="A9" s="122"/>
      <c r="B9" s="123"/>
      <c r="C9" s="48"/>
      <c r="D9" s="105"/>
      <c r="E9" s="124"/>
      <c r="F9" s="328"/>
      <c r="G9" s="125"/>
      <c r="H9" s="126"/>
    </row>
    <row r="10" spans="1:8">
      <c r="A10" s="47">
        <v>45808</v>
      </c>
      <c r="B10" s="45"/>
      <c r="C10" s="48" t="s">
        <v>771</v>
      </c>
      <c r="D10" s="127"/>
      <c r="E10" s="190">
        <f>+'pagos mayo 2025'!G183</f>
        <v>7117.9099999999989</v>
      </c>
      <c r="F10" s="329"/>
      <c r="G10" s="41">
        <f>+E10</f>
        <v>7117.9099999999989</v>
      </c>
      <c r="H10" s="128"/>
    </row>
    <row r="11" spans="1:8" ht="25.5">
      <c r="A11" s="39">
        <v>45809.387789351866</v>
      </c>
      <c r="B11" s="203" t="s">
        <v>524</v>
      </c>
      <c r="C11" s="15" t="s">
        <v>621</v>
      </c>
      <c r="D11" s="258" t="s">
        <v>524</v>
      </c>
      <c r="E11" s="260"/>
      <c r="F11" s="330">
        <v>-1819</v>
      </c>
      <c r="G11" s="190">
        <f>+G10+E11+F11</f>
        <v>5298.9099999999989</v>
      </c>
      <c r="H11" s="96" t="s">
        <v>15</v>
      </c>
    </row>
    <row r="12" spans="1:8">
      <c r="A12" s="39">
        <v>45809.387789351866</v>
      </c>
      <c r="B12" s="16">
        <v>17374</v>
      </c>
      <c r="C12" s="15" t="s">
        <v>772</v>
      </c>
      <c r="D12" s="230">
        <v>10</v>
      </c>
      <c r="E12" s="190">
        <v>15</v>
      </c>
      <c r="F12" s="331"/>
      <c r="G12" s="190">
        <f t="shared" ref="G12:G75" si="0">+G11+E12+F12</f>
        <v>5313.9099999999989</v>
      </c>
      <c r="H12" s="96" t="s">
        <v>15</v>
      </c>
    </row>
    <row r="13" spans="1:8">
      <c r="A13" s="39">
        <v>45809.387789351866</v>
      </c>
      <c r="B13" s="16">
        <v>17375</v>
      </c>
      <c r="C13" s="15" t="s">
        <v>773</v>
      </c>
      <c r="D13" s="230">
        <v>155</v>
      </c>
      <c r="E13" s="190">
        <v>15</v>
      </c>
      <c r="F13" s="331"/>
      <c r="G13" s="190">
        <f t="shared" si="0"/>
        <v>5328.9099999999989</v>
      </c>
      <c r="H13" s="96" t="s">
        <v>15</v>
      </c>
    </row>
    <row r="14" spans="1:8">
      <c r="A14" s="39">
        <v>45809.387789351851</v>
      </c>
      <c r="B14" s="16">
        <v>17376</v>
      </c>
      <c r="C14" s="15" t="s">
        <v>774</v>
      </c>
      <c r="D14" s="230">
        <v>194</v>
      </c>
      <c r="E14" s="190">
        <v>30</v>
      </c>
      <c r="F14" s="331"/>
      <c r="G14" s="190">
        <f t="shared" si="0"/>
        <v>5358.9099999999989</v>
      </c>
      <c r="H14" s="96" t="s">
        <v>15</v>
      </c>
    </row>
    <row r="15" spans="1:8" ht="25.5" customHeight="1">
      <c r="A15" s="39">
        <v>45809.387789351866</v>
      </c>
      <c r="B15" s="16">
        <v>17377</v>
      </c>
      <c r="C15" s="15" t="s">
        <v>775</v>
      </c>
      <c r="D15" s="230">
        <v>309</v>
      </c>
      <c r="E15" s="190">
        <v>30</v>
      </c>
      <c r="F15" s="331"/>
      <c r="G15" s="190">
        <f t="shared" si="0"/>
        <v>5388.9099999999989</v>
      </c>
      <c r="H15" s="96" t="s">
        <v>15</v>
      </c>
    </row>
    <row r="16" spans="1:8">
      <c r="A16" s="39">
        <v>45809.387789351866</v>
      </c>
      <c r="B16" s="16">
        <v>17378</v>
      </c>
      <c r="C16" s="15" t="s">
        <v>776</v>
      </c>
      <c r="D16" s="230">
        <v>223</v>
      </c>
      <c r="E16" s="190">
        <v>30</v>
      </c>
      <c r="F16" s="331"/>
      <c r="G16" s="190">
        <f t="shared" si="0"/>
        <v>5418.9099999999989</v>
      </c>
      <c r="H16" s="96" t="s">
        <v>15</v>
      </c>
    </row>
    <row r="17" spans="1:8">
      <c r="A17" s="39">
        <v>45810.355902777985</v>
      </c>
      <c r="B17" s="16">
        <v>17379</v>
      </c>
      <c r="C17" s="15" t="s">
        <v>777</v>
      </c>
      <c r="D17" s="230">
        <v>251</v>
      </c>
      <c r="E17" s="190">
        <v>15</v>
      </c>
      <c r="F17" s="331"/>
      <c r="G17" s="190">
        <f t="shared" si="0"/>
        <v>5433.9099999999989</v>
      </c>
      <c r="H17" s="96" t="s">
        <v>15</v>
      </c>
    </row>
    <row r="18" spans="1:8">
      <c r="A18" s="39">
        <v>45809.387789351866</v>
      </c>
      <c r="B18" s="16">
        <v>17380</v>
      </c>
      <c r="C18" s="15" t="s">
        <v>778</v>
      </c>
      <c r="D18" s="230">
        <v>5</v>
      </c>
      <c r="E18" s="190">
        <v>15</v>
      </c>
      <c r="F18" s="331"/>
      <c r="G18" s="190">
        <f t="shared" si="0"/>
        <v>5448.9099999999989</v>
      </c>
      <c r="H18" s="96" t="s">
        <v>15</v>
      </c>
    </row>
    <row r="19" spans="1:8">
      <c r="A19" s="39">
        <v>45811</v>
      </c>
      <c r="B19" s="201">
        <v>17355</v>
      </c>
      <c r="C19" s="15" t="s">
        <v>779</v>
      </c>
      <c r="D19" s="230">
        <v>244</v>
      </c>
      <c r="E19" s="190">
        <v>30</v>
      </c>
      <c r="F19" s="322"/>
      <c r="G19" s="190">
        <f t="shared" si="0"/>
        <v>5478.9099999999989</v>
      </c>
      <c r="H19" s="96" t="s">
        <v>15</v>
      </c>
    </row>
    <row r="20" spans="1:8">
      <c r="A20" s="39">
        <v>45810</v>
      </c>
      <c r="B20" s="259">
        <v>17381</v>
      </c>
      <c r="C20" s="15" t="s">
        <v>780</v>
      </c>
      <c r="D20" s="244">
        <v>263</v>
      </c>
      <c r="E20" s="190">
        <v>60</v>
      </c>
      <c r="F20" s="330"/>
      <c r="G20" s="190">
        <f t="shared" si="0"/>
        <v>5538.9099999999989</v>
      </c>
      <c r="H20" s="96" t="s">
        <v>15</v>
      </c>
    </row>
    <row r="21" spans="1:8">
      <c r="A21" s="39">
        <v>45810</v>
      </c>
      <c r="B21" s="17">
        <v>17382</v>
      </c>
      <c r="C21" s="15" t="s">
        <v>781</v>
      </c>
      <c r="D21" s="230">
        <v>90</v>
      </c>
      <c r="E21" s="190">
        <v>60</v>
      </c>
      <c r="F21" s="322"/>
      <c r="G21" s="190">
        <f t="shared" si="0"/>
        <v>5598.9099999999989</v>
      </c>
      <c r="H21" s="96" t="s">
        <v>15</v>
      </c>
    </row>
    <row r="22" spans="1:8">
      <c r="A22" s="39">
        <v>45810.355902777985</v>
      </c>
      <c r="B22" s="259">
        <v>17383</v>
      </c>
      <c r="C22" s="15" t="s">
        <v>782</v>
      </c>
      <c r="D22" s="230">
        <v>95</v>
      </c>
      <c r="E22" s="190">
        <v>15</v>
      </c>
      <c r="F22" s="322"/>
      <c r="G22" s="190">
        <f t="shared" si="0"/>
        <v>5613.9099999999989</v>
      </c>
      <c r="H22" s="96"/>
    </row>
    <row r="23" spans="1:8">
      <c r="A23" s="39">
        <v>45810.355902777985</v>
      </c>
      <c r="B23" s="17">
        <v>17384</v>
      </c>
      <c r="C23" s="15" t="s">
        <v>783</v>
      </c>
      <c r="D23" s="230">
        <v>250</v>
      </c>
      <c r="E23" s="190">
        <v>30</v>
      </c>
      <c r="F23" s="322"/>
      <c r="G23" s="190">
        <f t="shared" si="0"/>
        <v>5643.9099999999989</v>
      </c>
      <c r="H23" s="96" t="s">
        <v>15</v>
      </c>
    </row>
    <row r="24" spans="1:8" ht="25.5">
      <c r="A24" s="39">
        <v>45810.355902777985</v>
      </c>
      <c r="B24" s="259">
        <v>17385</v>
      </c>
      <c r="C24" s="15" t="s">
        <v>784</v>
      </c>
      <c r="D24" s="230">
        <v>21</v>
      </c>
      <c r="E24" s="190">
        <v>15</v>
      </c>
      <c r="F24" s="322"/>
      <c r="G24" s="190">
        <f t="shared" si="0"/>
        <v>5658.9099999999989</v>
      </c>
      <c r="H24" s="96" t="s">
        <v>15</v>
      </c>
    </row>
    <row r="25" spans="1:8">
      <c r="A25" s="39">
        <v>45811.355902777985</v>
      </c>
      <c r="B25" s="17">
        <v>17386</v>
      </c>
      <c r="C25" s="15" t="s">
        <v>785</v>
      </c>
      <c r="D25" s="230">
        <v>54</v>
      </c>
      <c r="E25" s="190">
        <v>15</v>
      </c>
      <c r="F25" s="322"/>
      <c r="G25" s="190">
        <f t="shared" si="0"/>
        <v>5673.9099999999989</v>
      </c>
      <c r="H25" s="238" t="s">
        <v>15</v>
      </c>
    </row>
    <row r="26" spans="1:8" ht="25.5">
      <c r="A26" s="39">
        <v>45811.355902777985</v>
      </c>
      <c r="B26" s="259">
        <v>17387</v>
      </c>
      <c r="C26" s="15" t="s">
        <v>786</v>
      </c>
      <c r="D26" s="230">
        <v>195</v>
      </c>
      <c r="E26" s="190">
        <v>15</v>
      </c>
      <c r="F26" s="322"/>
      <c r="G26" s="190">
        <f t="shared" si="0"/>
        <v>5688.9099999999989</v>
      </c>
      <c r="H26" s="238" t="s">
        <v>15</v>
      </c>
    </row>
    <row r="27" spans="1:8">
      <c r="A27" s="39">
        <v>45811.466458333191</v>
      </c>
      <c r="B27" s="17">
        <v>17388</v>
      </c>
      <c r="C27" s="15" t="s">
        <v>787</v>
      </c>
      <c r="D27" s="230">
        <v>103</v>
      </c>
      <c r="E27" s="190">
        <v>30</v>
      </c>
      <c r="F27" s="322"/>
      <c r="G27" s="190">
        <f t="shared" si="0"/>
        <v>5718.9099999999989</v>
      </c>
      <c r="H27" s="238" t="s">
        <v>15</v>
      </c>
    </row>
    <row r="28" spans="1:8">
      <c r="A28" s="39">
        <v>45811.466458333191</v>
      </c>
      <c r="B28" s="259">
        <v>17389</v>
      </c>
      <c r="C28" s="15" t="s">
        <v>788</v>
      </c>
      <c r="D28" s="230">
        <v>103</v>
      </c>
      <c r="E28" s="190">
        <v>15</v>
      </c>
      <c r="F28" s="322"/>
      <c r="G28" s="190">
        <f t="shared" si="0"/>
        <v>5733.9099999999989</v>
      </c>
      <c r="H28" s="238" t="s">
        <v>15</v>
      </c>
    </row>
    <row r="29" spans="1:8" ht="25.5">
      <c r="A29" s="39">
        <v>45811.466458333191</v>
      </c>
      <c r="B29" s="17">
        <v>17390</v>
      </c>
      <c r="C29" s="15" t="s">
        <v>789</v>
      </c>
      <c r="D29" s="230">
        <v>112</v>
      </c>
      <c r="E29" s="190">
        <v>45</v>
      </c>
      <c r="F29" s="322"/>
      <c r="G29" s="190">
        <f t="shared" si="0"/>
        <v>5778.9099999999989</v>
      </c>
      <c r="H29" s="238" t="s">
        <v>15</v>
      </c>
    </row>
    <row r="30" spans="1:8">
      <c r="A30" s="39">
        <v>45811.466458333191</v>
      </c>
      <c r="B30" s="259">
        <v>17391</v>
      </c>
      <c r="C30" s="15" t="s">
        <v>790</v>
      </c>
      <c r="D30" s="230">
        <v>270</v>
      </c>
      <c r="E30" s="190">
        <v>15</v>
      </c>
      <c r="F30" s="322"/>
      <c r="G30" s="190">
        <f t="shared" si="0"/>
        <v>5793.9099999999989</v>
      </c>
      <c r="H30" s="238" t="s">
        <v>15</v>
      </c>
    </row>
    <row r="31" spans="1:8">
      <c r="A31" s="39">
        <v>45812.466458333191</v>
      </c>
      <c r="B31" s="17">
        <v>17392</v>
      </c>
      <c r="C31" s="15" t="s">
        <v>791</v>
      </c>
      <c r="D31" s="230">
        <v>289</v>
      </c>
      <c r="E31" s="190">
        <v>15</v>
      </c>
      <c r="F31" s="322"/>
      <c r="G31" s="190">
        <f t="shared" si="0"/>
        <v>5808.9099999999989</v>
      </c>
      <c r="H31" s="238" t="s">
        <v>15</v>
      </c>
    </row>
    <row r="32" spans="1:8">
      <c r="A32" s="39">
        <v>45812.466458333191</v>
      </c>
      <c r="B32" s="259">
        <v>17393</v>
      </c>
      <c r="C32" s="15" t="s">
        <v>792</v>
      </c>
      <c r="D32" s="230">
        <v>298</v>
      </c>
      <c r="E32" s="190">
        <v>15</v>
      </c>
      <c r="F32" s="322"/>
      <c r="G32" s="190">
        <f t="shared" si="0"/>
        <v>5823.9099999999989</v>
      </c>
      <c r="H32" s="238" t="s">
        <v>15</v>
      </c>
    </row>
    <row r="33" spans="1:8" ht="25.5">
      <c r="A33" s="39">
        <v>45812.466458333191</v>
      </c>
      <c r="B33" s="17">
        <v>17394</v>
      </c>
      <c r="C33" s="15" t="s">
        <v>793</v>
      </c>
      <c r="D33" s="230">
        <v>277</v>
      </c>
      <c r="E33" s="190">
        <v>15</v>
      </c>
      <c r="G33" s="190">
        <f t="shared" si="0"/>
        <v>5838.9099999999989</v>
      </c>
      <c r="H33" s="238" t="s">
        <v>15</v>
      </c>
    </row>
    <row r="34" spans="1:8">
      <c r="A34" s="39">
        <v>45812.466458333191</v>
      </c>
      <c r="B34" s="259">
        <v>17395</v>
      </c>
      <c r="C34" s="15" t="s">
        <v>794</v>
      </c>
      <c r="D34" s="230">
        <v>181</v>
      </c>
      <c r="E34" s="190">
        <v>15</v>
      </c>
      <c r="G34" s="190">
        <f t="shared" si="0"/>
        <v>5853.9099999999989</v>
      </c>
      <c r="H34" s="238" t="s">
        <v>15</v>
      </c>
    </row>
    <row r="35" spans="1:8" ht="25.5">
      <c r="A35" s="39">
        <v>45812.466458333191</v>
      </c>
      <c r="B35" s="17">
        <v>17396</v>
      </c>
      <c r="C35" s="15" t="s">
        <v>795</v>
      </c>
      <c r="D35" s="230">
        <v>44</v>
      </c>
      <c r="E35" s="190">
        <v>15</v>
      </c>
      <c r="G35" s="190">
        <f t="shared" si="0"/>
        <v>5868.9099999999989</v>
      </c>
      <c r="H35" s="238" t="s">
        <v>15</v>
      </c>
    </row>
    <row r="36" spans="1:8">
      <c r="A36" s="39">
        <v>45812.466458333191</v>
      </c>
      <c r="B36" s="259">
        <v>17397</v>
      </c>
      <c r="C36" s="15" t="s">
        <v>796</v>
      </c>
      <c r="D36" s="230">
        <v>164</v>
      </c>
      <c r="E36" s="190">
        <v>15</v>
      </c>
      <c r="G36" s="190">
        <f t="shared" si="0"/>
        <v>5883.9099999999989</v>
      </c>
      <c r="H36" s="238" t="s">
        <v>15</v>
      </c>
    </row>
    <row r="37" spans="1:8">
      <c r="A37" s="39">
        <v>45813.466458333191</v>
      </c>
      <c r="B37" s="17">
        <v>17398</v>
      </c>
      <c r="C37" s="15" t="s">
        <v>797</v>
      </c>
      <c r="D37" s="230">
        <v>170</v>
      </c>
      <c r="E37" s="190">
        <v>20</v>
      </c>
      <c r="G37" s="190">
        <f t="shared" si="0"/>
        <v>5903.9099999999989</v>
      </c>
      <c r="H37" s="238" t="s">
        <v>15</v>
      </c>
    </row>
    <row r="38" spans="1:8">
      <c r="A38" s="39">
        <v>45813.328946759459</v>
      </c>
      <c r="B38" s="259">
        <v>17399</v>
      </c>
      <c r="C38" s="15" t="s">
        <v>798</v>
      </c>
      <c r="D38" s="230">
        <v>329</v>
      </c>
      <c r="E38" s="190">
        <v>15</v>
      </c>
      <c r="G38" s="190">
        <f t="shared" si="0"/>
        <v>5918.9099999999989</v>
      </c>
      <c r="H38" s="238" t="s">
        <v>15</v>
      </c>
    </row>
    <row r="39" spans="1:8">
      <c r="A39" s="39">
        <v>45813.328946759459</v>
      </c>
      <c r="B39" s="17">
        <v>17400</v>
      </c>
      <c r="C39" s="15" t="s">
        <v>799</v>
      </c>
      <c r="D39" s="230">
        <v>202</v>
      </c>
      <c r="E39" s="190">
        <v>15</v>
      </c>
      <c r="G39" s="190">
        <f t="shared" si="0"/>
        <v>5933.9099999999989</v>
      </c>
      <c r="H39" s="238" t="s">
        <v>15</v>
      </c>
    </row>
    <row r="40" spans="1:8">
      <c r="A40" s="39">
        <v>45813.328946759459</v>
      </c>
      <c r="B40" s="259">
        <v>17401</v>
      </c>
      <c r="C40" s="15" t="s">
        <v>800</v>
      </c>
      <c r="D40" s="230">
        <v>292</v>
      </c>
      <c r="E40" s="190">
        <v>15</v>
      </c>
      <c r="G40" s="190">
        <f t="shared" si="0"/>
        <v>5948.9099999999989</v>
      </c>
      <c r="H40" s="238" t="s">
        <v>15</v>
      </c>
    </row>
    <row r="41" spans="1:8">
      <c r="A41" s="39">
        <v>45813.328946759459</v>
      </c>
      <c r="B41" s="17">
        <v>17402</v>
      </c>
      <c r="C41" s="15" t="s">
        <v>801</v>
      </c>
      <c r="D41" s="230">
        <v>151</v>
      </c>
      <c r="E41" s="190">
        <v>45</v>
      </c>
      <c r="G41" s="190">
        <f t="shared" si="0"/>
        <v>5993.9099999999989</v>
      </c>
      <c r="H41" s="238" t="s">
        <v>15</v>
      </c>
    </row>
    <row r="42" spans="1:8">
      <c r="A42" s="39">
        <v>45813.328946759459</v>
      </c>
      <c r="B42" s="259">
        <v>17403</v>
      </c>
      <c r="C42" s="15" t="s">
        <v>802</v>
      </c>
      <c r="D42" s="230">
        <v>47</v>
      </c>
      <c r="E42" s="190">
        <v>15</v>
      </c>
      <c r="G42" s="190">
        <f t="shared" si="0"/>
        <v>6008.9099999999989</v>
      </c>
      <c r="H42" s="238" t="s">
        <v>15</v>
      </c>
    </row>
    <row r="43" spans="1:8">
      <c r="A43" s="39">
        <v>45814.328946759459</v>
      </c>
      <c r="B43" s="17">
        <v>17404</v>
      </c>
      <c r="C43" s="15" t="s">
        <v>803</v>
      </c>
      <c r="D43" s="230">
        <v>30</v>
      </c>
      <c r="E43" s="190">
        <v>15</v>
      </c>
      <c r="G43" s="190">
        <f t="shared" si="0"/>
        <v>6023.9099999999989</v>
      </c>
      <c r="H43" s="238" t="s">
        <v>15</v>
      </c>
    </row>
    <row r="44" spans="1:8">
      <c r="A44" s="39">
        <v>45813.32403935185</v>
      </c>
      <c r="B44" s="259">
        <v>17405</v>
      </c>
      <c r="C44" s="15" t="s">
        <v>804</v>
      </c>
      <c r="D44" s="230">
        <v>2</v>
      </c>
      <c r="E44" s="190">
        <v>45</v>
      </c>
      <c r="G44" s="190">
        <f t="shared" si="0"/>
        <v>6068.9099999999989</v>
      </c>
      <c r="H44" s="238" t="s">
        <v>15</v>
      </c>
    </row>
    <row r="45" spans="1:8">
      <c r="A45" s="39">
        <v>45816</v>
      </c>
      <c r="B45" s="17">
        <v>17406</v>
      </c>
      <c r="C45" s="15" t="s">
        <v>805</v>
      </c>
      <c r="D45" s="230">
        <v>57</v>
      </c>
      <c r="E45" s="190">
        <v>15</v>
      </c>
      <c r="G45" s="190">
        <f t="shared" si="0"/>
        <v>6083.9099999999989</v>
      </c>
      <c r="H45" s="238" t="s">
        <v>15</v>
      </c>
    </row>
    <row r="46" spans="1:8" ht="27.75" customHeight="1">
      <c r="A46" s="261">
        <v>45814.318865740672</v>
      </c>
      <c r="B46" s="259">
        <v>17407</v>
      </c>
      <c r="C46" s="15" t="s">
        <v>806</v>
      </c>
      <c r="D46" s="230">
        <v>221</v>
      </c>
      <c r="E46" s="190">
        <v>15</v>
      </c>
      <c r="G46" s="190">
        <f t="shared" si="0"/>
        <v>6098.9099999999989</v>
      </c>
      <c r="H46" s="238" t="s">
        <v>15</v>
      </c>
    </row>
    <row r="47" spans="1:8" ht="34.5" customHeight="1">
      <c r="A47" s="261">
        <v>45814.318865740672</v>
      </c>
      <c r="B47" s="17">
        <v>17408</v>
      </c>
      <c r="C47" s="15" t="s">
        <v>807</v>
      </c>
      <c r="D47" s="230">
        <v>239</v>
      </c>
      <c r="E47" s="190">
        <v>15</v>
      </c>
      <c r="G47" s="190">
        <f t="shared" si="0"/>
        <v>6113.9099999999989</v>
      </c>
      <c r="H47" s="238" t="s">
        <v>15</v>
      </c>
    </row>
    <row r="48" spans="1:8">
      <c r="A48" s="261">
        <v>45814.318865740672</v>
      </c>
      <c r="B48" s="259">
        <v>17409</v>
      </c>
      <c r="C48" s="15" t="s">
        <v>808</v>
      </c>
      <c r="D48" s="230">
        <v>281</v>
      </c>
      <c r="E48" s="190">
        <v>60</v>
      </c>
      <c r="G48" s="190">
        <f t="shared" si="0"/>
        <v>6173.9099999999989</v>
      </c>
      <c r="H48" s="238" t="s">
        <v>15</v>
      </c>
    </row>
    <row r="49" spans="1:8">
      <c r="A49" s="283">
        <v>45814.318865740672</v>
      </c>
      <c r="B49" s="263">
        <v>17410</v>
      </c>
      <c r="C49" s="264" t="s">
        <v>809</v>
      </c>
      <c r="D49" s="230">
        <v>20</v>
      </c>
      <c r="E49" s="282">
        <v>15</v>
      </c>
      <c r="G49" s="190">
        <f t="shared" si="0"/>
        <v>6188.9099999999989</v>
      </c>
      <c r="H49" s="238" t="s">
        <v>15</v>
      </c>
    </row>
    <row r="50" spans="1:8">
      <c r="A50" s="261">
        <v>45814.318865740672</v>
      </c>
      <c r="B50" s="259">
        <v>17411</v>
      </c>
      <c r="C50" s="15" t="s">
        <v>810</v>
      </c>
      <c r="D50" s="230">
        <v>169</v>
      </c>
      <c r="E50" s="190">
        <v>45</v>
      </c>
      <c r="G50" s="190">
        <f t="shared" si="0"/>
        <v>6233.9099999999989</v>
      </c>
      <c r="H50" s="238" t="s">
        <v>15</v>
      </c>
    </row>
    <row r="51" spans="1:8">
      <c r="A51" s="261">
        <v>45814.318865740672</v>
      </c>
      <c r="B51" s="17">
        <v>17412</v>
      </c>
      <c r="C51" s="15" t="s">
        <v>811</v>
      </c>
      <c r="D51" s="230">
        <v>204</v>
      </c>
      <c r="E51" s="190">
        <v>30</v>
      </c>
      <c r="G51" s="190">
        <f t="shared" si="0"/>
        <v>6263.9099999999989</v>
      </c>
      <c r="H51" s="238" t="s">
        <v>15</v>
      </c>
    </row>
    <row r="52" spans="1:8">
      <c r="A52" s="261">
        <v>45814.318865740672</v>
      </c>
      <c r="B52" s="259">
        <v>17413</v>
      </c>
      <c r="C52" s="15" t="s">
        <v>812</v>
      </c>
      <c r="D52" s="230">
        <v>227</v>
      </c>
      <c r="E52" s="190">
        <v>45</v>
      </c>
      <c r="G52" s="190">
        <f t="shared" si="0"/>
        <v>6308.9099999999989</v>
      </c>
      <c r="H52" s="238" t="s">
        <v>15</v>
      </c>
    </row>
    <row r="53" spans="1:8">
      <c r="A53" s="261">
        <v>45815.318865740672</v>
      </c>
      <c r="B53" s="17">
        <v>17414</v>
      </c>
      <c r="C53" s="15" t="s">
        <v>813</v>
      </c>
      <c r="D53" s="230">
        <v>271</v>
      </c>
      <c r="E53" s="190">
        <v>20</v>
      </c>
      <c r="G53" s="190">
        <f t="shared" si="0"/>
        <v>6328.9099999999989</v>
      </c>
      <c r="H53" s="238" t="s">
        <v>15</v>
      </c>
    </row>
    <row r="54" spans="1:8" ht="25.5">
      <c r="A54" s="261">
        <v>45815.318865740672</v>
      </c>
      <c r="B54" s="259">
        <v>17415</v>
      </c>
      <c r="C54" s="15" t="s">
        <v>814</v>
      </c>
      <c r="D54" s="230" t="s">
        <v>688</v>
      </c>
      <c r="E54" s="190">
        <v>60</v>
      </c>
      <c r="F54" s="333"/>
      <c r="G54" s="190">
        <f t="shared" si="0"/>
        <v>6388.9099999999989</v>
      </c>
      <c r="H54" s="238" t="s">
        <v>15</v>
      </c>
    </row>
    <row r="55" spans="1:8" ht="25.5">
      <c r="A55" s="261">
        <v>45815.318865740672</v>
      </c>
      <c r="B55" s="262" t="s">
        <v>524</v>
      </c>
      <c r="C55" s="15" t="s">
        <v>815</v>
      </c>
      <c r="D55" s="258" t="s">
        <v>524</v>
      </c>
      <c r="E55" s="228"/>
      <c r="F55" s="330">
        <v>-150</v>
      </c>
      <c r="G55" s="190">
        <f t="shared" si="0"/>
        <v>6238.9099999999989</v>
      </c>
      <c r="H55" s="238" t="s">
        <v>15</v>
      </c>
    </row>
    <row r="56" spans="1:8" ht="25.5">
      <c r="A56" s="261">
        <v>45815.318865740672</v>
      </c>
      <c r="B56" s="259">
        <v>17416</v>
      </c>
      <c r="C56" s="15" t="s">
        <v>816</v>
      </c>
      <c r="D56" s="244">
        <v>317</v>
      </c>
      <c r="E56" s="190">
        <v>15</v>
      </c>
      <c r="G56" s="190">
        <f t="shared" si="0"/>
        <v>6253.9099999999989</v>
      </c>
      <c r="H56" s="238" t="s">
        <v>15</v>
      </c>
    </row>
    <row r="57" spans="1:8" ht="25.5">
      <c r="A57" s="261">
        <v>45815.318865740672</v>
      </c>
      <c r="B57" s="262" t="s">
        <v>524</v>
      </c>
      <c r="C57" s="15" t="s">
        <v>817</v>
      </c>
      <c r="D57" s="258" t="s">
        <v>524</v>
      </c>
      <c r="E57" s="228"/>
      <c r="F57" s="330">
        <v>-188</v>
      </c>
      <c r="G57" s="190">
        <f t="shared" si="0"/>
        <v>6065.9099999999989</v>
      </c>
      <c r="H57" s="238" t="s">
        <v>15</v>
      </c>
    </row>
    <row r="58" spans="1:8">
      <c r="A58" s="261">
        <v>45815.318865740672</v>
      </c>
      <c r="B58" s="262" t="s">
        <v>524</v>
      </c>
      <c r="C58" s="15" t="s">
        <v>818</v>
      </c>
      <c r="D58" s="258" t="s">
        <v>524</v>
      </c>
      <c r="E58" s="228"/>
      <c r="F58" s="330">
        <v>-12.38</v>
      </c>
      <c r="G58" s="190">
        <f t="shared" si="0"/>
        <v>6053.5299999999988</v>
      </c>
      <c r="H58" s="238" t="s">
        <v>15</v>
      </c>
    </row>
    <row r="59" spans="1:8">
      <c r="A59" s="261">
        <v>45815.318865740672</v>
      </c>
      <c r="B59" s="262" t="s">
        <v>524</v>
      </c>
      <c r="C59" s="15" t="s">
        <v>819</v>
      </c>
      <c r="D59" s="258" t="s">
        <v>524</v>
      </c>
      <c r="E59" s="228"/>
      <c r="F59" s="330">
        <v>-22</v>
      </c>
      <c r="G59" s="190">
        <f t="shared" si="0"/>
        <v>6031.5299999999988</v>
      </c>
      <c r="H59" s="238" t="s">
        <v>15</v>
      </c>
    </row>
    <row r="60" spans="1:8" ht="25.5">
      <c r="A60" s="261">
        <v>45815.318865740672</v>
      </c>
      <c r="B60" s="259">
        <v>17417</v>
      </c>
      <c r="C60" s="15" t="s">
        <v>820</v>
      </c>
      <c r="D60" s="244">
        <v>304</v>
      </c>
      <c r="E60" s="190">
        <v>15</v>
      </c>
      <c r="F60" s="333"/>
      <c r="G60" s="190">
        <f t="shared" si="0"/>
        <v>6046.5299999999988</v>
      </c>
      <c r="H60" s="238" t="s">
        <v>15</v>
      </c>
    </row>
    <row r="61" spans="1:8">
      <c r="A61" s="261">
        <v>45816.318865740672</v>
      </c>
      <c r="B61" s="259">
        <v>17418</v>
      </c>
      <c r="C61" s="15" t="s">
        <v>821</v>
      </c>
      <c r="D61" s="244">
        <v>16</v>
      </c>
      <c r="E61" s="190">
        <v>30</v>
      </c>
      <c r="G61" s="190">
        <f t="shared" si="0"/>
        <v>6076.5299999999988</v>
      </c>
      <c r="H61" s="238" t="s">
        <v>15</v>
      </c>
    </row>
    <row r="62" spans="1:8" ht="25.5">
      <c r="A62" s="261">
        <v>45816.318865740672</v>
      </c>
      <c r="B62" s="259">
        <v>17419</v>
      </c>
      <c r="C62" s="15" t="s">
        <v>822</v>
      </c>
      <c r="D62" s="244">
        <v>178</v>
      </c>
      <c r="E62" s="190">
        <v>15</v>
      </c>
      <c r="F62" s="322"/>
      <c r="G62" s="190">
        <f t="shared" si="0"/>
        <v>6091.5299999999988</v>
      </c>
      <c r="H62" s="238" t="s">
        <v>15</v>
      </c>
    </row>
    <row r="63" spans="1:8">
      <c r="A63" s="261">
        <v>45817.318865740672</v>
      </c>
      <c r="B63" s="262" t="s">
        <v>524</v>
      </c>
      <c r="C63" s="15" t="s">
        <v>823</v>
      </c>
      <c r="D63" s="258" t="s">
        <v>524</v>
      </c>
      <c r="E63" s="228"/>
      <c r="F63" s="330">
        <v>-60</v>
      </c>
      <c r="G63" s="190">
        <f t="shared" si="0"/>
        <v>6031.5299999999988</v>
      </c>
      <c r="H63" s="238" t="s">
        <v>15</v>
      </c>
    </row>
    <row r="64" spans="1:8">
      <c r="A64" s="306">
        <v>45824</v>
      </c>
      <c r="B64" s="339">
        <v>17420</v>
      </c>
      <c r="C64" s="324" t="s">
        <v>824</v>
      </c>
      <c r="D64" s="341">
        <v>200</v>
      </c>
      <c r="E64" s="340">
        <v>30</v>
      </c>
      <c r="F64" s="334"/>
      <c r="G64" s="190">
        <f t="shared" si="0"/>
        <v>6061.5299999999988</v>
      </c>
      <c r="H64" s="238" t="s">
        <v>15</v>
      </c>
    </row>
    <row r="65" spans="1:8" ht="42.75" customHeight="1">
      <c r="A65" s="306">
        <v>45833</v>
      </c>
      <c r="B65" s="339">
        <v>17421</v>
      </c>
      <c r="C65" s="323" t="s">
        <v>825</v>
      </c>
      <c r="D65" s="341">
        <v>61</v>
      </c>
      <c r="E65" s="190">
        <v>30</v>
      </c>
      <c r="G65" s="190">
        <f t="shared" si="0"/>
        <v>6091.5299999999988</v>
      </c>
      <c r="H65" s="238" t="s">
        <v>15</v>
      </c>
    </row>
    <row r="66" spans="1:8" ht="25.5">
      <c r="A66" s="307">
        <v>45819</v>
      </c>
      <c r="B66" s="262" t="s">
        <v>524</v>
      </c>
      <c r="C66" s="305" t="s">
        <v>826</v>
      </c>
      <c r="D66" s="258" t="s">
        <v>524</v>
      </c>
      <c r="E66" s="190">
        <v>0</v>
      </c>
      <c r="F66" s="330">
        <v>-182.95</v>
      </c>
      <c r="G66" s="190">
        <f t="shared" si="0"/>
        <v>5908.579999999999</v>
      </c>
      <c r="H66" s="238" t="s">
        <v>15</v>
      </c>
    </row>
    <row r="67" spans="1:8" ht="33" customHeight="1">
      <c r="A67" s="306">
        <v>45819</v>
      </c>
      <c r="B67" s="315">
        <v>17422</v>
      </c>
      <c r="C67" s="303" t="s">
        <v>827</v>
      </c>
      <c r="D67" s="309">
        <v>201</v>
      </c>
      <c r="E67" s="190">
        <v>15</v>
      </c>
      <c r="F67" s="334"/>
      <c r="G67" s="190">
        <f t="shared" si="0"/>
        <v>5923.579999999999</v>
      </c>
      <c r="H67" s="238" t="s">
        <v>15</v>
      </c>
    </row>
    <row r="68" spans="1:8" ht="29.25" customHeight="1">
      <c r="A68" s="306">
        <v>45819</v>
      </c>
      <c r="B68" s="315">
        <v>17423</v>
      </c>
      <c r="C68" s="303" t="s">
        <v>828</v>
      </c>
      <c r="D68" s="309">
        <v>67</v>
      </c>
      <c r="E68" s="190">
        <v>15</v>
      </c>
      <c r="F68" s="334"/>
      <c r="G68" s="190">
        <f t="shared" si="0"/>
        <v>5938.579999999999</v>
      </c>
      <c r="H68" s="238" t="s">
        <v>15</v>
      </c>
    </row>
    <row r="69" spans="1:8" ht="29.25" customHeight="1">
      <c r="A69" s="306">
        <v>45820</v>
      </c>
      <c r="B69" s="315">
        <v>17424</v>
      </c>
      <c r="C69" s="303" t="s">
        <v>829</v>
      </c>
      <c r="D69" s="309">
        <v>205</v>
      </c>
      <c r="E69" s="190">
        <v>15</v>
      </c>
      <c r="F69" s="334"/>
      <c r="G69" s="190">
        <f t="shared" si="0"/>
        <v>5953.579999999999</v>
      </c>
      <c r="H69" s="238" t="s">
        <v>15</v>
      </c>
    </row>
    <row r="70" spans="1:8" ht="25.5">
      <c r="A70" s="306">
        <v>45820</v>
      </c>
      <c r="B70" s="315">
        <v>17425</v>
      </c>
      <c r="C70" s="303" t="s">
        <v>830</v>
      </c>
      <c r="D70" s="314">
        <v>279</v>
      </c>
      <c r="E70" s="190">
        <v>45</v>
      </c>
      <c r="F70" s="334"/>
      <c r="G70" s="190">
        <f t="shared" si="0"/>
        <v>5998.579999999999</v>
      </c>
      <c r="H70" s="238" t="s">
        <v>15</v>
      </c>
    </row>
    <row r="71" spans="1:8">
      <c r="A71" s="306">
        <v>45820</v>
      </c>
      <c r="B71" s="315">
        <v>17426</v>
      </c>
      <c r="C71" s="303" t="s">
        <v>831</v>
      </c>
      <c r="D71" s="309">
        <v>257</v>
      </c>
      <c r="E71" s="190">
        <v>15</v>
      </c>
      <c r="G71" s="190">
        <f t="shared" si="0"/>
        <v>6013.579999999999</v>
      </c>
      <c r="H71" s="238" t="s">
        <v>15</v>
      </c>
    </row>
    <row r="72" spans="1:8" ht="28.5" customHeight="1">
      <c r="A72" s="306">
        <v>45820</v>
      </c>
      <c r="B72" s="315">
        <v>17427</v>
      </c>
      <c r="C72" s="303" t="s">
        <v>832</v>
      </c>
      <c r="D72" s="309">
        <v>173</v>
      </c>
      <c r="E72" s="190">
        <v>60</v>
      </c>
      <c r="F72" s="334"/>
      <c r="G72" s="190">
        <f t="shared" si="0"/>
        <v>6073.579999999999</v>
      </c>
      <c r="H72" s="238" t="s">
        <v>15</v>
      </c>
    </row>
    <row r="73" spans="1:8" ht="27" customHeight="1">
      <c r="A73" s="306">
        <v>45820</v>
      </c>
      <c r="B73" s="262" t="s">
        <v>524</v>
      </c>
      <c r="C73" s="303" t="s">
        <v>833</v>
      </c>
      <c r="D73" s="258" t="s">
        <v>524</v>
      </c>
      <c r="E73" s="190">
        <v>0</v>
      </c>
      <c r="F73" s="330">
        <v>-117</v>
      </c>
      <c r="G73" s="190">
        <f t="shared" si="0"/>
        <v>5956.579999999999</v>
      </c>
      <c r="H73" s="238" t="s">
        <v>15</v>
      </c>
    </row>
    <row r="74" spans="1:8" ht="29.25" customHeight="1">
      <c r="A74" s="306">
        <v>45821</v>
      </c>
      <c r="B74" s="315">
        <v>17428</v>
      </c>
      <c r="C74" s="303" t="s">
        <v>834</v>
      </c>
      <c r="D74" s="309">
        <v>219</v>
      </c>
      <c r="E74" s="190">
        <v>30</v>
      </c>
      <c r="F74" s="334"/>
      <c r="G74" s="190">
        <f t="shared" si="0"/>
        <v>5986.579999999999</v>
      </c>
      <c r="H74" s="238" t="s">
        <v>15</v>
      </c>
    </row>
    <row r="75" spans="1:8" ht="30" customHeight="1">
      <c r="A75" s="306">
        <v>45821</v>
      </c>
      <c r="B75" s="315">
        <v>17429</v>
      </c>
      <c r="C75" s="303" t="s">
        <v>835</v>
      </c>
      <c r="D75" s="309">
        <v>80</v>
      </c>
      <c r="E75" s="190">
        <v>30</v>
      </c>
      <c r="F75" s="334"/>
      <c r="G75" s="190">
        <f t="shared" si="0"/>
        <v>6016.579999999999</v>
      </c>
      <c r="H75" s="238" t="s">
        <v>15</v>
      </c>
    </row>
    <row r="76" spans="1:8" ht="27.75" customHeight="1">
      <c r="A76" s="306">
        <v>45821</v>
      </c>
      <c r="B76" s="315">
        <v>17430</v>
      </c>
      <c r="C76" s="303" t="s">
        <v>836</v>
      </c>
      <c r="D76" s="309">
        <v>75</v>
      </c>
      <c r="E76" s="190">
        <v>30</v>
      </c>
      <c r="F76" s="335"/>
      <c r="G76" s="190">
        <f t="shared" ref="G76:G138" si="1">+G75+E76+F76</f>
        <v>6046.579999999999</v>
      </c>
      <c r="H76" s="238" t="s">
        <v>15</v>
      </c>
    </row>
    <row r="77" spans="1:8" ht="30" customHeight="1">
      <c r="A77" s="306">
        <v>45821</v>
      </c>
      <c r="B77" s="315">
        <v>17431</v>
      </c>
      <c r="C77" s="303" t="s">
        <v>837</v>
      </c>
      <c r="D77" s="309">
        <v>331</v>
      </c>
      <c r="E77" s="190">
        <v>45</v>
      </c>
      <c r="F77" s="334"/>
      <c r="G77" s="190">
        <f t="shared" si="1"/>
        <v>6091.579999999999</v>
      </c>
      <c r="H77" s="238" t="s">
        <v>15</v>
      </c>
    </row>
    <row r="78" spans="1:8" ht="28.5" customHeight="1">
      <c r="A78" s="307">
        <v>45821</v>
      </c>
      <c r="B78" s="315">
        <v>17432</v>
      </c>
      <c r="C78" s="313" t="s">
        <v>838</v>
      </c>
      <c r="D78" s="312">
        <v>156</v>
      </c>
      <c r="E78" s="190">
        <v>15</v>
      </c>
      <c r="F78" s="334"/>
      <c r="G78" s="190">
        <f t="shared" si="1"/>
        <v>6106.579999999999</v>
      </c>
      <c r="H78" s="238" t="s">
        <v>15</v>
      </c>
    </row>
    <row r="79" spans="1:8" ht="28.5" customHeight="1">
      <c r="A79" s="306">
        <v>45821</v>
      </c>
      <c r="B79" s="315">
        <v>17433</v>
      </c>
      <c r="C79" s="303" t="s">
        <v>839</v>
      </c>
      <c r="D79" s="309" t="s">
        <v>68</v>
      </c>
      <c r="E79" s="190">
        <v>15</v>
      </c>
      <c r="F79" s="334"/>
      <c r="G79" s="190">
        <f t="shared" si="1"/>
        <v>6121.579999999999</v>
      </c>
      <c r="H79" s="238" t="s">
        <v>15</v>
      </c>
    </row>
    <row r="80" spans="1:8" ht="15" customHeight="1">
      <c r="A80" s="306">
        <v>45821</v>
      </c>
      <c r="B80" s="315">
        <v>17434</v>
      </c>
      <c r="C80" s="303" t="s">
        <v>840</v>
      </c>
      <c r="D80" s="314">
        <v>246</v>
      </c>
      <c r="E80" s="190">
        <v>15</v>
      </c>
      <c r="F80" s="334"/>
      <c r="G80" s="190">
        <f t="shared" si="1"/>
        <v>6136.579999999999</v>
      </c>
      <c r="H80" s="238" t="s">
        <v>15</v>
      </c>
    </row>
    <row r="81" spans="1:8" ht="27.75" customHeight="1">
      <c r="A81" s="306">
        <v>45821</v>
      </c>
      <c r="B81" s="315">
        <v>17435</v>
      </c>
      <c r="C81" s="303" t="s">
        <v>841</v>
      </c>
      <c r="D81" s="309">
        <v>187</v>
      </c>
      <c r="E81" s="190">
        <v>15</v>
      </c>
      <c r="F81" s="334"/>
      <c r="G81" s="190">
        <f t="shared" si="1"/>
        <v>6151.579999999999</v>
      </c>
      <c r="H81" s="238" t="s">
        <v>15</v>
      </c>
    </row>
    <row r="82" spans="1:8" ht="23.25" customHeight="1">
      <c r="A82" s="306">
        <v>45821</v>
      </c>
      <c r="B82" s="315">
        <v>17436</v>
      </c>
      <c r="C82" s="303" t="s">
        <v>842</v>
      </c>
      <c r="D82" s="309">
        <v>326</v>
      </c>
      <c r="E82" s="190">
        <v>15</v>
      </c>
      <c r="F82" s="334"/>
      <c r="G82" s="190">
        <f t="shared" si="1"/>
        <v>6166.579999999999</v>
      </c>
      <c r="H82" s="238" t="s">
        <v>15</v>
      </c>
    </row>
    <row r="83" spans="1:8" ht="25.5">
      <c r="A83" s="306">
        <v>45822</v>
      </c>
      <c r="B83" s="315">
        <v>17437</v>
      </c>
      <c r="C83" s="303" t="s">
        <v>843</v>
      </c>
      <c r="D83" s="309">
        <v>261</v>
      </c>
      <c r="E83" s="190">
        <v>15</v>
      </c>
      <c r="F83" s="334"/>
      <c r="G83" s="190">
        <f t="shared" si="1"/>
        <v>6181.579999999999</v>
      </c>
      <c r="H83" s="238" t="s">
        <v>15</v>
      </c>
    </row>
    <row r="84" spans="1:8" ht="29.25" customHeight="1">
      <c r="A84" s="306">
        <v>45822</v>
      </c>
      <c r="B84" s="315">
        <v>17438</v>
      </c>
      <c r="C84" s="303" t="s">
        <v>844</v>
      </c>
      <c r="D84" s="309">
        <v>247</v>
      </c>
      <c r="E84" s="190">
        <v>15</v>
      </c>
      <c r="F84" s="334"/>
      <c r="G84" s="190">
        <f t="shared" si="1"/>
        <v>6196.579999999999</v>
      </c>
      <c r="H84" s="238" t="s">
        <v>15</v>
      </c>
    </row>
    <row r="85" spans="1:8" ht="15" customHeight="1">
      <c r="A85" s="306">
        <v>45822</v>
      </c>
      <c r="B85" s="315">
        <v>17439</v>
      </c>
      <c r="C85" s="303" t="s">
        <v>845</v>
      </c>
      <c r="D85" s="309">
        <v>296</v>
      </c>
      <c r="E85" s="190">
        <v>15</v>
      </c>
      <c r="F85" s="334"/>
      <c r="G85" s="190">
        <f t="shared" si="1"/>
        <v>6211.579999999999</v>
      </c>
      <c r="H85" s="238" t="s">
        <v>15</v>
      </c>
    </row>
    <row r="86" spans="1:8" ht="15" customHeight="1">
      <c r="A86" s="306">
        <v>45822</v>
      </c>
      <c r="B86" s="315">
        <v>17440</v>
      </c>
      <c r="C86" s="303" t="s">
        <v>846</v>
      </c>
      <c r="D86" s="309">
        <v>218</v>
      </c>
      <c r="E86" s="190">
        <v>30</v>
      </c>
      <c r="F86" s="334"/>
      <c r="G86" s="190">
        <f t="shared" si="1"/>
        <v>6241.579999999999</v>
      </c>
      <c r="H86" s="238" t="s">
        <v>15</v>
      </c>
    </row>
    <row r="87" spans="1:8" ht="15" customHeight="1">
      <c r="A87" s="306">
        <v>45822</v>
      </c>
      <c r="B87" s="315">
        <v>17441</v>
      </c>
      <c r="C87" s="303" t="s">
        <v>847</v>
      </c>
      <c r="D87" s="309">
        <v>210</v>
      </c>
      <c r="E87" s="190">
        <v>15</v>
      </c>
      <c r="F87" s="334"/>
      <c r="G87" s="190">
        <f t="shared" si="1"/>
        <v>6256.579999999999</v>
      </c>
      <c r="H87" s="238" t="s">
        <v>15</v>
      </c>
    </row>
    <row r="88" spans="1:8" ht="29.25" customHeight="1">
      <c r="A88" s="306">
        <v>45822</v>
      </c>
      <c r="B88" s="315">
        <v>17442</v>
      </c>
      <c r="C88" s="303" t="s">
        <v>848</v>
      </c>
      <c r="D88" s="309">
        <v>137</v>
      </c>
      <c r="E88" s="190">
        <v>15</v>
      </c>
      <c r="F88" s="334"/>
      <c r="G88" s="190">
        <f t="shared" si="1"/>
        <v>6271.579999999999</v>
      </c>
      <c r="H88" s="238" t="s">
        <v>15</v>
      </c>
    </row>
    <row r="89" spans="1:8" ht="15" customHeight="1">
      <c r="A89" s="306">
        <v>45822</v>
      </c>
      <c r="B89" s="315">
        <v>17443</v>
      </c>
      <c r="C89" s="303" t="s">
        <v>849</v>
      </c>
      <c r="D89" s="309">
        <v>199</v>
      </c>
      <c r="E89" s="190">
        <v>15</v>
      </c>
      <c r="F89" s="334"/>
      <c r="G89" s="190">
        <f t="shared" si="1"/>
        <v>6286.579999999999</v>
      </c>
      <c r="H89" s="238" t="s">
        <v>15</v>
      </c>
    </row>
    <row r="90" spans="1:8" ht="25.5" customHeight="1">
      <c r="A90" s="306">
        <v>45822</v>
      </c>
      <c r="B90" s="315">
        <v>17444</v>
      </c>
      <c r="C90" s="303" t="s">
        <v>850</v>
      </c>
      <c r="D90" s="309">
        <v>267</v>
      </c>
      <c r="E90" s="190">
        <v>15</v>
      </c>
      <c r="F90" s="334"/>
      <c r="G90" s="190">
        <f t="shared" si="1"/>
        <v>6301.579999999999</v>
      </c>
      <c r="H90" s="238" t="s">
        <v>15</v>
      </c>
    </row>
    <row r="91" spans="1:8" ht="30" customHeight="1">
      <c r="A91" s="306">
        <v>45823</v>
      </c>
      <c r="B91" s="315">
        <v>17445</v>
      </c>
      <c r="C91" s="303" t="s">
        <v>851</v>
      </c>
      <c r="D91" s="309">
        <v>217</v>
      </c>
      <c r="E91" s="190">
        <v>45</v>
      </c>
      <c r="F91" s="334"/>
      <c r="G91" s="190">
        <f t="shared" si="1"/>
        <v>6346.579999999999</v>
      </c>
      <c r="H91" s="238" t="s">
        <v>15</v>
      </c>
    </row>
    <row r="92" spans="1:8" ht="30" customHeight="1">
      <c r="A92" s="306">
        <v>45823</v>
      </c>
      <c r="B92" s="315">
        <v>17446</v>
      </c>
      <c r="C92" s="303" t="s">
        <v>852</v>
      </c>
      <c r="D92" s="309">
        <v>311</v>
      </c>
      <c r="E92" s="190">
        <v>15</v>
      </c>
      <c r="F92" s="334"/>
      <c r="G92" s="190">
        <f t="shared" si="1"/>
        <v>6361.579999999999</v>
      </c>
      <c r="H92" s="238" t="s">
        <v>15</v>
      </c>
    </row>
    <row r="93" spans="1:8" ht="15" customHeight="1">
      <c r="A93" s="306">
        <v>45824</v>
      </c>
      <c r="B93" s="315">
        <v>17447</v>
      </c>
      <c r="C93" s="303" t="s">
        <v>853</v>
      </c>
      <c r="D93" s="309">
        <v>303</v>
      </c>
      <c r="E93" s="190">
        <v>15</v>
      </c>
      <c r="F93" s="334"/>
      <c r="G93" s="190">
        <f t="shared" si="1"/>
        <v>6376.579999999999</v>
      </c>
      <c r="H93" s="238" t="s">
        <v>15</v>
      </c>
    </row>
    <row r="94" spans="1:8" ht="30.75" customHeight="1">
      <c r="A94" s="306">
        <v>45824</v>
      </c>
      <c r="B94" s="315">
        <v>17448</v>
      </c>
      <c r="C94" s="303" t="s">
        <v>854</v>
      </c>
      <c r="D94" s="309">
        <v>169</v>
      </c>
      <c r="E94" s="190">
        <v>15</v>
      </c>
      <c r="F94" s="334"/>
      <c r="G94" s="190">
        <f t="shared" si="1"/>
        <v>6391.579999999999</v>
      </c>
      <c r="H94" s="238" t="s">
        <v>15</v>
      </c>
    </row>
    <row r="95" spans="1:8" ht="24" customHeight="1">
      <c r="A95" s="306">
        <v>45824</v>
      </c>
      <c r="B95" s="315">
        <v>17449</v>
      </c>
      <c r="C95" s="303" t="s">
        <v>855</v>
      </c>
      <c r="D95" s="309">
        <v>188</v>
      </c>
      <c r="E95" s="190">
        <v>15</v>
      </c>
      <c r="F95" s="334"/>
      <c r="G95" s="190">
        <f t="shared" si="1"/>
        <v>6406.579999999999</v>
      </c>
      <c r="H95" s="238" t="s">
        <v>15</v>
      </c>
    </row>
    <row r="96" spans="1:8" ht="15" customHeight="1">
      <c r="A96" s="306">
        <v>45824</v>
      </c>
      <c r="B96" s="315">
        <v>17450</v>
      </c>
      <c r="C96" s="303" t="s">
        <v>856</v>
      </c>
      <c r="D96" s="309">
        <v>139</v>
      </c>
      <c r="E96" s="190">
        <v>15</v>
      </c>
      <c r="F96" s="334"/>
      <c r="G96" s="190">
        <f t="shared" si="1"/>
        <v>6421.579999999999</v>
      </c>
      <c r="H96" s="238" t="s">
        <v>15</v>
      </c>
    </row>
    <row r="97" spans="1:14" ht="33.75" customHeight="1">
      <c r="A97" s="306">
        <v>45825</v>
      </c>
      <c r="B97" s="315">
        <v>17451</v>
      </c>
      <c r="C97" s="303" t="s">
        <v>857</v>
      </c>
      <c r="D97" s="309">
        <v>26</v>
      </c>
      <c r="E97" s="190">
        <v>15</v>
      </c>
      <c r="F97" s="334"/>
      <c r="G97" s="190">
        <f t="shared" si="1"/>
        <v>6436.579999999999</v>
      </c>
      <c r="H97" s="238" t="s">
        <v>15</v>
      </c>
    </row>
    <row r="98" spans="1:14" ht="27" customHeight="1">
      <c r="A98" s="306">
        <v>45825</v>
      </c>
      <c r="B98" s="315">
        <v>17452</v>
      </c>
      <c r="C98" s="303" t="s">
        <v>858</v>
      </c>
      <c r="D98" s="309" t="s">
        <v>294</v>
      </c>
      <c r="E98" s="190">
        <v>15</v>
      </c>
      <c r="F98" s="334"/>
      <c r="G98" s="190">
        <f t="shared" si="1"/>
        <v>6451.579999999999</v>
      </c>
      <c r="H98" s="238" t="s">
        <v>15</v>
      </c>
    </row>
    <row r="99" spans="1:14" ht="15" customHeight="1">
      <c r="A99" s="306">
        <v>45825</v>
      </c>
      <c r="B99" s="315">
        <v>17453</v>
      </c>
      <c r="C99" s="303" t="s">
        <v>859</v>
      </c>
      <c r="D99" s="314">
        <v>278</v>
      </c>
      <c r="E99" s="190">
        <v>15</v>
      </c>
      <c r="F99" s="334"/>
      <c r="G99" s="190">
        <f t="shared" si="1"/>
        <v>6466.579999999999</v>
      </c>
      <c r="H99" s="238" t="s">
        <v>15</v>
      </c>
    </row>
    <row r="100" spans="1:14" ht="30" customHeight="1">
      <c r="A100" s="306">
        <v>45826</v>
      </c>
      <c r="B100" s="315">
        <v>17454</v>
      </c>
      <c r="C100" s="303" t="s">
        <v>860</v>
      </c>
      <c r="D100" s="309">
        <v>178</v>
      </c>
      <c r="E100" s="190">
        <v>15</v>
      </c>
      <c r="F100" s="334"/>
      <c r="G100" s="190">
        <f t="shared" si="1"/>
        <v>6481.579999999999</v>
      </c>
      <c r="H100" s="238" t="s">
        <v>15</v>
      </c>
    </row>
    <row r="101" spans="1:14" ht="30.75" customHeight="1">
      <c r="A101" s="306">
        <v>45826</v>
      </c>
      <c r="B101" s="315">
        <v>17455</v>
      </c>
      <c r="C101" s="303" t="s">
        <v>861</v>
      </c>
      <c r="D101" s="309">
        <v>136</v>
      </c>
      <c r="E101" s="190">
        <v>15</v>
      </c>
      <c r="G101" s="190">
        <f t="shared" si="1"/>
        <v>6496.579999999999</v>
      </c>
      <c r="H101" s="238" t="s">
        <v>15</v>
      </c>
    </row>
    <row r="102" spans="1:14" ht="15" customHeight="1">
      <c r="A102" s="306">
        <v>45826</v>
      </c>
      <c r="B102" s="315">
        <v>17456</v>
      </c>
      <c r="C102" s="303" t="s">
        <v>862</v>
      </c>
      <c r="D102" s="309">
        <v>113</v>
      </c>
      <c r="E102" s="190">
        <v>15</v>
      </c>
      <c r="F102" s="336">
        <v>0</v>
      </c>
      <c r="G102" s="190">
        <f t="shared" si="1"/>
        <v>6511.579999999999</v>
      </c>
      <c r="H102" s="238" t="s">
        <v>15</v>
      </c>
      <c r="I102" s="238"/>
    </row>
    <row r="103" spans="1:14" ht="15" customHeight="1">
      <c r="A103" s="306">
        <v>45826</v>
      </c>
      <c r="B103" s="262" t="s">
        <v>524</v>
      </c>
      <c r="C103" s="303" t="s">
        <v>863</v>
      </c>
      <c r="D103" s="262" t="s">
        <v>524</v>
      </c>
      <c r="E103" s="190">
        <v>0</v>
      </c>
      <c r="F103" s="330">
        <v>-136.1</v>
      </c>
      <c r="G103" s="190">
        <f t="shared" si="1"/>
        <v>6375.4799999999987</v>
      </c>
      <c r="H103" s="238" t="s">
        <v>15</v>
      </c>
    </row>
    <row r="104" spans="1:14" ht="31.5" customHeight="1">
      <c r="A104" s="306">
        <v>45818</v>
      </c>
      <c r="B104" s="315">
        <v>17457</v>
      </c>
      <c r="C104" s="303" t="s">
        <v>864</v>
      </c>
      <c r="D104" s="309">
        <v>327</v>
      </c>
      <c r="E104" s="190">
        <v>15</v>
      </c>
      <c r="F104" s="334"/>
      <c r="G104" s="190">
        <f t="shared" si="1"/>
        <v>6390.4799999999987</v>
      </c>
      <c r="H104" s="238" t="s">
        <v>15</v>
      </c>
    </row>
    <row r="105" spans="1:14" ht="27.75" customHeight="1">
      <c r="A105" s="306">
        <v>45819</v>
      </c>
      <c r="B105" s="315">
        <v>17458</v>
      </c>
      <c r="C105" s="308" t="s">
        <v>865</v>
      </c>
      <c r="D105" s="310">
        <v>120</v>
      </c>
      <c r="E105" s="190">
        <v>15</v>
      </c>
      <c r="F105" s="334"/>
      <c r="G105" s="190">
        <f t="shared" si="1"/>
        <v>6405.4799999999987</v>
      </c>
      <c r="H105" s="238" t="s">
        <v>15</v>
      </c>
    </row>
    <row r="106" spans="1:14" ht="36.75" customHeight="1">
      <c r="A106" s="306">
        <v>45826</v>
      </c>
      <c r="B106" s="339">
        <v>17459</v>
      </c>
      <c r="C106" s="320" t="s">
        <v>866</v>
      </c>
      <c r="D106" s="338">
        <v>33</v>
      </c>
      <c r="E106" s="322">
        <v>30</v>
      </c>
      <c r="G106" s="190">
        <f t="shared" si="1"/>
        <v>6435.4799999999987</v>
      </c>
      <c r="H106" s="238" t="s">
        <v>15</v>
      </c>
    </row>
    <row r="107" spans="1:14" ht="15" customHeight="1">
      <c r="A107" s="306">
        <v>45826</v>
      </c>
      <c r="B107" s="339">
        <v>17460</v>
      </c>
      <c r="C107" s="303" t="s">
        <v>867</v>
      </c>
      <c r="D107" s="309">
        <v>1</v>
      </c>
      <c r="E107" s="190">
        <v>15</v>
      </c>
      <c r="G107" s="190">
        <f t="shared" si="1"/>
        <v>6450.4799999999987</v>
      </c>
      <c r="H107" s="238" t="s">
        <v>15</v>
      </c>
    </row>
    <row r="108" spans="1:14" ht="25.5" customHeight="1">
      <c r="A108" s="306">
        <v>45827</v>
      </c>
      <c r="B108" s="339">
        <v>17461</v>
      </c>
      <c r="C108" s="323" t="s">
        <v>868</v>
      </c>
      <c r="D108" s="309">
        <v>327</v>
      </c>
      <c r="E108" s="190">
        <v>15</v>
      </c>
      <c r="G108" s="190">
        <f t="shared" si="1"/>
        <v>6465.4799999999987</v>
      </c>
      <c r="H108" s="238" t="s">
        <v>15</v>
      </c>
    </row>
    <row r="109" spans="1:14" ht="15" customHeight="1">
      <c r="A109" s="306">
        <v>45827</v>
      </c>
      <c r="B109" s="339">
        <v>17462</v>
      </c>
      <c r="C109" s="303" t="s">
        <v>869</v>
      </c>
      <c r="D109" s="309">
        <v>175</v>
      </c>
      <c r="E109" s="190">
        <v>15</v>
      </c>
      <c r="G109" s="190">
        <f t="shared" si="1"/>
        <v>6480.4799999999987</v>
      </c>
      <c r="H109" s="238" t="s">
        <v>15</v>
      </c>
      <c r="N109" s="304"/>
    </row>
    <row r="110" spans="1:14" ht="15" customHeight="1">
      <c r="A110" s="306">
        <v>45827</v>
      </c>
      <c r="B110" s="339">
        <v>17463</v>
      </c>
      <c r="C110" s="303" t="s">
        <v>870</v>
      </c>
      <c r="D110" s="309">
        <v>170</v>
      </c>
      <c r="E110" s="190">
        <v>20</v>
      </c>
      <c r="G110" s="190">
        <f t="shared" si="1"/>
        <v>6500.4799999999987</v>
      </c>
      <c r="H110" s="238" t="s">
        <v>15</v>
      </c>
      <c r="N110" s="304"/>
    </row>
    <row r="111" spans="1:14" ht="15" customHeight="1">
      <c r="A111" s="306">
        <v>45827</v>
      </c>
      <c r="B111" s="339">
        <v>17464</v>
      </c>
      <c r="C111" s="303" t="s">
        <v>871</v>
      </c>
      <c r="D111" s="309">
        <v>134</v>
      </c>
      <c r="E111" s="190">
        <v>30</v>
      </c>
      <c r="G111" s="190">
        <f t="shared" si="1"/>
        <v>6530.4799999999987</v>
      </c>
      <c r="H111" s="238" t="s">
        <v>15</v>
      </c>
      <c r="N111" s="304"/>
    </row>
    <row r="112" spans="1:14" ht="15" customHeight="1">
      <c r="A112" s="306">
        <v>45827</v>
      </c>
      <c r="B112" s="262" t="s">
        <v>524</v>
      </c>
      <c r="C112" s="303" t="s">
        <v>750</v>
      </c>
      <c r="D112" s="262" t="s">
        <v>524</v>
      </c>
      <c r="E112" s="190">
        <v>0</v>
      </c>
      <c r="F112" s="337">
        <v>-777.5</v>
      </c>
      <c r="G112" s="190">
        <f t="shared" si="1"/>
        <v>5752.9799999999987</v>
      </c>
      <c r="H112" s="238" t="s">
        <v>15</v>
      </c>
      <c r="N112" s="304"/>
    </row>
    <row r="113" spans="1:14" ht="33" customHeight="1">
      <c r="A113" s="306">
        <v>45828</v>
      </c>
      <c r="B113" s="339">
        <v>17465</v>
      </c>
      <c r="C113" s="303" t="s">
        <v>872</v>
      </c>
      <c r="D113" s="309">
        <v>147</v>
      </c>
      <c r="E113" s="190">
        <v>45</v>
      </c>
      <c r="G113" s="190">
        <f t="shared" si="1"/>
        <v>5797.9799999999987</v>
      </c>
      <c r="H113" s="238" t="s">
        <v>15</v>
      </c>
      <c r="N113" s="304"/>
    </row>
    <row r="114" spans="1:14" ht="15" customHeight="1">
      <c r="A114" s="306">
        <v>45828</v>
      </c>
      <c r="B114" s="339">
        <v>17466</v>
      </c>
      <c r="C114" s="303" t="s">
        <v>873</v>
      </c>
      <c r="D114" s="309">
        <v>258</v>
      </c>
      <c r="E114" s="190">
        <v>45</v>
      </c>
      <c r="G114" s="190">
        <f t="shared" si="1"/>
        <v>5842.9799999999987</v>
      </c>
      <c r="H114" s="238" t="s">
        <v>15</v>
      </c>
      <c r="N114" s="304"/>
    </row>
    <row r="115" spans="1:14">
      <c r="A115" s="306">
        <v>45828</v>
      </c>
      <c r="B115" s="339">
        <v>17467</v>
      </c>
      <c r="C115" s="303" t="s">
        <v>874</v>
      </c>
      <c r="D115" s="309" t="s">
        <v>148</v>
      </c>
      <c r="E115" s="190">
        <v>45</v>
      </c>
      <c r="G115" s="190">
        <f t="shared" si="1"/>
        <v>5887.9799999999987</v>
      </c>
      <c r="H115" s="238" t="s">
        <v>15</v>
      </c>
      <c r="N115" s="321" t="s">
        <v>875</v>
      </c>
    </row>
    <row r="116" spans="1:14" ht="15" customHeight="1">
      <c r="A116" s="306">
        <v>45828</v>
      </c>
      <c r="B116" s="339">
        <v>17468</v>
      </c>
      <c r="C116" s="303" t="s">
        <v>876</v>
      </c>
      <c r="D116" s="309">
        <v>172</v>
      </c>
      <c r="E116" s="190">
        <v>15</v>
      </c>
      <c r="G116" s="190">
        <f t="shared" si="1"/>
        <v>5902.9799999999987</v>
      </c>
      <c r="H116" s="238" t="s">
        <v>15</v>
      </c>
      <c r="N116" s="304"/>
    </row>
    <row r="117" spans="1:14" ht="15" customHeight="1">
      <c r="A117" s="306">
        <v>45828</v>
      </c>
      <c r="B117" s="339">
        <v>17469</v>
      </c>
      <c r="C117" s="303" t="s">
        <v>877</v>
      </c>
      <c r="D117" s="314">
        <v>100</v>
      </c>
      <c r="E117" s="190">
        <v>15</v>
      </c>
      <c r="G117" s="190">
        <f t="shared" si="1"/>
        <v>5917.9799999999987</v>
      </c>
      <c r="H117" s="238" t="s">
        <v>15</v>
      </c>
      <c r="N117" s="304"/>
    </row>
    <row r="118" spans="1:14" ht="33" customHeight="1">
      <c r="A118" s="306">
        <v>45828</v>
      </c>
      <c r="B118" s="339">
        <v>17470</v>
      </c>
      <c r="C118" s="303" t="s">
        <v>878</v>
      </c>
      <c r="D118" s="309">
        <v>119</v>
      </c>
      <c r="E118" s="190">
        <v>30</v>
      </c>
      <c r="G118" s="190">
        <f t="shared" si="1"/>
        <v>5947.9799999999987</v>
      </c>
      <c r="H118" s="238" t="s">
        <v>15</v>
      </c>
      <c r="N118" s="304"/>
    </row>
    <row r="119" spans="1:14" ht="15" customHeight="1">
      <c r="A119" s="306">
        <v>45829</v>
      </c>
      <c r="B119" s="339">
        <v>17471</v>
      </c>
      <c r="C119" s="324" t="s">
        <v>879</v>
      </c>
      <c r="D119" s="309">
        <v>53</v>
      </c>
      <c r="E119" s="190">
        <v>15</v>
      </c>
      <c r="G119" s="190">
        <f t="shared" si="1"/>
        <v>5962.9799999999987</v>
      </c>
      <c r="H119" s="238" t="s">
        <v>15</v>
      </c>
      <c r="N119" s="304"/>
    </row>
    <row r="120" spans="1:14" ht="15" customHeight="1">
      <c r="A120" s="306">
        <v>45832</v>
      </c>
      <c r="B120" s="339">
        <v>17472</v>
      </c>
      <c r="C120" s="324" t="s">
        <v>880</v>
      </c>
      <c r="D120" s="314">
        <v>13</v>
      </c>
      <c r="E120" s="190">
        <v>30</v>
      </c>
      <c r="G120" s="190">
        <f t="shared" si="1"/>
        <v>5992.9799999999987</v>
      </c>
      <c r="H120" s="238" t="s">
        <v>15</v>
      </c>
      <c r="N120" s="304"/>
    </row>
    <row r="121" spans="1:14" ht="15" customHeight="1">
      <c r="A121" s="306">
        <v>45833</v>
      </c>
      <c r="B121" s="262" t="s">
        <v>524</v>
      </c>
      <c r="C121" s="324" t="s">
        <v>881</v>
      </c>
      <c r="D121" s="262" t="s">
        <v>524</v>
      </c>
      <c r="E121" s="190">
        <v>0</v>
      </c>
      <c r="F121" s="337">
        <v>-39.659999999999997</v>
      </c>
      <c r="G121" s="190">
        <f t="shared" si="1"/>
        <v>5953.3199999999988</v>
      </c>
      <c r="H121" s="238" t="s">
        <v>15</v>
      </c>
      <c r="N121" s="304"/>
    </row>
    <row r="122" spans="1:14" ht="15" customHeight="1">
      <c r="A122" s="306">
        <v>45833</v>
      </c>
      <c r="B122" s="262" t="s">
        <v>524</v>
      </c>
      <c r="C122" s="303" t="s">
        <v>673</v>
      </c>
      <c r="D122" s="262" t="s">
        <v>524</v>
      </c>
      <c r="E122" s="190">
        <v>0</v>
      </c>
      <c r="F122" s="337">
        <v>-113.26</v>
      </c>
      <c r="G122" s="190">
        <f t="shared" si="1"/>
        <v>5840.0599999999986</v>
      </c>
      <c r="H122" s="238" t="s">
        <v>15</v>
      </c>
      <c r="N122" s="304"/>
    </row>
    <row r="123" spans="1:14" ht="15" customHeight="1">
      <c r="A123" s="306">
        <v>45833</v>
      </c>
      <c r="B123" s="262" t="s">
        <v>524</v>
      </c>
      <c r="C123" s="303" t="s">
        <v>125</v>
      </c>
      <c r="D123" s="262" t="s">
        <v>524</v>
      </c>
      <c r="E123" s="190">
        <v>0</v>
      </c>
      <c r="F123" s="337">
        <v>-25.25</v>
      </c>
      <c r="G123" s="190">
        <f t="shared" si="1"/>
        <v>5814.8099999999986</v>
      </c>
      <c r="H123" s="238" t="s">
        <v>15</v>
      </c>
      <c r="N123" s="304"/>
    </row>
    <row r="124" spans="1:14">
      <c r="A124" s="307">
        <v>45834</v>
      </c>
      <c r="B124" s="345" t="s">
        <v>524</v>
      </c>
      <c r="C124" s="346" t="s">
        <v>882</v>
      </c>
      <c r="D124" s="345" t="s">
        <v>524</v>
      </c>
      <c r="E124" s="191">
        <v>0</v>
      </c>
      <c r="F124" s="347">
        <v>-29</v>
      </c>
      <c r="G124" s="190">
        <f t="shared" si="1"/>
        <v>5785.8099999999986</v>
      </c>
      <c r="H124" s="238" t="s">
        <v>15</v>
      </c>
      <c r="N124" s="321" t="s">
        <v>875</v>
      </c>
    </row>
    <row r="125" spans="1:14">
      <c r="A125" s="307">
        <v>45828</v>
      </c>
      <c r="B125" s="717">
        <v>17473</v>
      </c>
      <c r="C125" s="342" t="s">
        <v>883</v>
      </c>
      <c r="D125" s="717">
        <v>4</v>
      </c>
      <c r="E125" s="343">
        <v>15</v>
      </c>
      <c r="F125" s="344"/>
      <c r="G125" s="190">
        <f t="shared" si="1"/>
        <v>5800.8099999999986</v>
      </c>
      <c r="H125" s="238" t="s">
        <v>15</v>
      </c>
      <c r="N125" s="321" t="s">
        <v>875</v>
      </c>
    </row>
    <row r="126" spans="1:14">
      <c r="A126" s="307"/>
      <c r="B126" s="356">
        <v>17474</v>
      </c>
      <c r="C126" s="355" t="s">
        <v>884</v>
      </c>
      <c r="D126" s="352" t="s">
        <v>885</v>
      </c>
      <c r="E126" s="37">
        <v>0</v>
      </c>
      <c r="F126" s="353">
        <v>0</v>
      </c>
      <c r="G126" s="190">
        <f t="shared" si="1"/>
        <v>5800.8099999999986</v>
      </c>
      <c r="H126" s="238" t="s">
        <v>15</v>
      </c>
      <c r="N126" s="321"/>
    </row>
    <row r="127" spans="1:14" ht="25.5">
      <c r="A127" s="306">
        <v>45834</v>
      </c>
      <c r="B127" s="354">
        <v>17475</v>
      </c>
      <c r="C127" s="320" t="s">
        <v>886</v>
      </c>
      <c r="D127" s="338">
        <v>293</v>
      </c>
      <c r="E127" s="349">
        <v>30</v>
      </c>
      <c r="F127" s="332">
        <v>0</v>
      </c>
      <c r="G127" s="190">
        <f t="shared" si="1"/>
        <v>5830.8099999999986</v>
      </c>
      <c r="H127" s="238" t="s">
        <v>15</v>
      </c>
      <c r="N127" s="321" t="s">
        <v>875</v>
      </c>
    </row>
    <row r="128" spans="1:14" ht="33.75" customHeight="1">
      <c r="A128" s="306">
        <v>45834</v>
      </c>
      <c r="B128" s="352">
        <v>17476</v>
      </c>
      <c r="C128" s="303" t="s">
        <v>887</v>
      </c>
      <c r="D128" s="309">
        <v>88</v>
      </c>
      <c r="E128" s="349">
        <v>45</v>
      </c>
      <c r="G128" s="190">
        <f t="shared" si="1"/>
        <v>5875.8099999999986</v>
      </c>
      <c r="H128" s="238" t="s">
        <v>15</v>
      </c>
    </row>
    <row r="129" spans="1:8" ht="25.5" customHeight="1">
      <c r="A129" s="307">
        <v>45835</v>
      </c>
      <c r="B129" s="354">
        <v>17477</v>
      </c>
      <c r="C129" s="305" t="s">
        <v>888</v>
      </c>
      <c r="D129" s="351">
        <v>236</v>
      </c>
      <c r="E129" s="349">
        <v>15</v>
      </c>
      <c r="G129" s="190">
        <f t="shared" si="1"/>
        <v>5890.8099999999986</v>
      </c>
      <c r="H129" s="238" t="s">
        <v>15</v>
      </c>
    </row>
    <row r="130" spans="1:8" ht="27" customHeight="1">
      <c r="A130" s="306">
        <v>45835</v>
      </c>
      <c r="B130" s="352">
        <v>17478</v>
      </c>
      <c r="C130" s="303" t="s">
        <v>889</v>
      </c>
      <c r="D130" s="309">
        <v>155</v>
      </c>
      <c r="E130" s="349">
        <v>15</v>
      </c>
      <c r="F130" s="332">
        <v>0</v>
      </c>
      <c r="G130" s="190">
        <f t="shared" si="1"/>
        <v>5905.8099999999986</v>
      </c>
      <c r="H130" s="238" t="s">
        <v>15</v>
      </c>
    </row>
    <row r="131" spans="1:8" ht="15" customHeight="1">
      <c r="A131" s="306">
        <v>45835</v>
      </c>
      <c r="B131" s="354">
        <v>17479</v>
      </c>
      <c r="C131" s="303" t="s">
        <v>890</v>
      </c>
      <c r="D131" s="309">
        <v>34</v>
      </c>
      <c r="E131" s="349">
        <v>30</v>
      </c>
      <c r="G131" s="190">
        <f t="shared" si="1"/>
        <v>5935.8099999999986</v>
      </c>
      <c r="H131" s="238" t="s">
        <v>15</v>
      </c>
    </row>
    <row r="132" spans="1:8" ht="30.75" customHeight="1">
      <c r="A132" s="306">
        <v>45835</v>
      </c>
      <c r="B132" s="352">
        <v>17480</v>
      </c>
      <c r="C132" s="303" t="s">
        <v>891</v>
      </c>
      <c r="D132" s="309">
        <v>209</v>
      </c>
      <c r="E132" s="349">
        <v>30</v>
      </c>
      <c r="G132" s="190">
        <f t="shared" si="1"/>
        <v>5965.8099999999986</v>
      </c>
      <c r="H132" s="238" t="s">
        <v>15</v>
      </c>
    </row>
    <row r="133" spans="1:8" ht="31.5" customHeight="1">
      <c r="A133" s="306">
        <v>45835</v>
      </c>
      <c r="B133" s="354">
        <v>17481</v>
      </c>
      <c r="C133" s="303" t="s">
        <v>892</v>
      </c>
      <c r="D133" s="309">
        <v>198</v>
      </c>
      <c r="E133" s="349">
        <v>15</v>
      </c>
      <c r="G133" s="190">
        <f t="shared" si="1"/>
        <v>5980.8099999999986</v>
      </c>
      <c r="H133" s="238" t="s">
        <v>15</v>
      </c>
    </row>
    <row r="134" spans="1:8" ht="33.75" customHeight="1">
      <c r="A134" s="306">
        <v>45836</v>
      </c>
      <c r="B134" s="352">
        <v>17482</v>
      </c>
      <c r="C134" s="303" t="s">
        <v>893</v>
      </c>
      <c r="D134" s="309">
        <v>196</v>
      </c>
      <c r="E134" s="349">
        <v>15</v>
      </c>
      <c r="G134" s="190">
        <f t="shared" si="1"/>
        <v>5995.8099999999986</v>
      </c>
      <c r="H134" s="238" t="s">
        <v>15</v>
      </c>
    </row>
    <row r="135" spans="1:8" ht="21.75" customHeight="1">
      <c r="A135" s="306">
        <v>45836</v>
      </c>
      <c r="B135" s="354">
        <v>17483</v>
      </c>
      <c r="C135" s="303" t="s">
        <v>894</v>
      </c>
      <c r="D135" s="309">
        <v>36</v>
      </c>
      <c r="E135" s="349">
        <v>15</v>
      </c>
      <c r="G135" s="190">
        <f t="shared" si="1"/>
        <v>6010.8099999999986</v>
      </c>
      <c r="H135" s="238" t="s">
        <v>15</v>
      </c>
    </row>
    <row r="136" spans="1:8" ht="15" customHeight="1">
      <c r="A136" s="306">
        <v>45836</v>
      </c>
      <c r="B136" s="352">
        <v>17484</v>
      </c>
      <c r="C136" s="303" t="s">
        <v>895</v>
      </c>
      <c r="D136" s="309">
        <v>273</v>
      </c>
      <c r="E136" s="349">
        <v>30</v>
      </c>
      <c r="G136" s="190">
        <f t="shared" si="1"/>
        <v>6040.8099999999986</v>
      </c>
      <c r="H136" s="238" t="s">
        <v>15</v>
      </c>
    </row>
    <row r="137" spans="1:8" ht="29.25" customHeight="1">
      <c r="A137" s="306">
        <v>45836</v>
      </c>
      <c r="B137" s="354">
        <v>17485</v>
      </c>
      <c r="C137" s="303" t="s">
        <v>896</v>
      </c>
      <c r="D137" s="309">
        <v>58</v>
      </c>
      <c r="E137" s="349">
        <v>45</v>
      </c>
      <c r="G137" s="190">
        <f t="shared" si="1"/>
        <v>6085.8099999999986</v>
      </c>
      <c r="H137" s="238" t="s">
        <v>15</v>
      </c>
    </row>
    <row r="138" spans="1:8" ht="32.25" customHeight="1">
      <c r="A138" s="306">
        <v>45836</v>
      </c>
      <c r="B138" s="352">
        <v>17486</v>
      </c>
      <c r="C138" s="303" t="s">
        <v>897</v>
      </c>
      <c r="D138" s="309">
        <v>14</v>
      </c>
      <c r="E138" s="349">
        <v>15</v>
      </c>
      <c r="G138" s="190">
        <f t="shared" si="1"/>
        <v>6100.8099999999986</v>
      </c>
      <c r="H138" s="238" t="s">
        <v>15</v>
      </c>
    </row>
    <row r="139" spans="1:8" ht="31.5" customHeight="1">
      <c r="A139" s="306">
        <v>45836</v>
      </c>
      <c r="B139" s="352">
        <v>17487</v>
      </c>
      <c r="C139" s="303" t="s">
        <v>898</v>
      </c>
      <c r="D139" s="309" t="s">
        <v>328</v>
      </c>
      <c r="E139" s="349">
        <v>15</v>
      </c>
      <c r="G139" s="190">
        <f>+G138+E140+F139</f>
        <v>6145.8099999999986</v>
      </c>
      <c r="H139" s="238" t="s">
        <v>15</v>
      </c>
    </row>
    <row r="140" spans="1:8" ht="32.25" customHeight="1">
      <c r="A140" s="306">
        <v>45836</v>
      </c>
      <c r="B140" s="354">
        <v>17488</v>
      </c>
      <c r="C140" s="303" t="s">
        <v>899</v>
      </c>
      <c r="D140" s="309">
        <v>307</v>
      </c>
      <c r="E140" s="349">
        <v>45</v>
      </c>
      <c r="G140" s="190">
        <f>+G139+E139+F140</f>
        <v>6160.8099999999986</v>
      </c>
      <c r="H140" s="238" t="s">
        <v>15</v>
      </c>
    </row>
    <row r="141" spans="1:8" ht="27" customHeight="1">
      <c r="A141" s="306">
        <v>45836</v>
      </c>
      <c r="B141" s="354">
        <v>17489</v>
      </c>
      <c r="C141" s="303" t="s">
        <v>900</v>
      </c>
      <c r="D141" s="309">
        <v>323</v>
      </c>
      <c r="E141" s="349">
        <v>45</v>
      </c>
      <c r="G141" s="190">
        <f>+G140+E141+F141</f>
        <v>6205.8099999999986</v>
      </c>
      <c r="H141" s="238" t="s">
        <v>15</v>
      </c>
    </row>
    <row r="142" spans="1:8" ht="30.75" customHeight="1">
      <c r="A142" s="306">
        <v>45836</v>
      </c>
      <c r="B142" s="352">
        <v>17490</v>
      </c>
      <c r="C142" s="303" t="s">
        <v>901</v>
      </c>
      <c r="D142" s="309">
        <v>12</v>
      </c>
      <c r="E142" s="349">
        <v>90</v>
      </c>
      <c r="G142" s="190">
        <f>+G141+E142+F142</f>
        <v>6295.8099999999986</v>
      </c>
      <c r="H142" s="238" t="s">
        <v>15</v>
      </c>
    </row>
    <row r="143" spans="1:8" ht="15" customHeight="1">
      <c r="A143" s="306">
        <v>45837</v>
      </c>
      <c r="B143" s="354">
        <v>17491</v>
      </c>
      <c r="C143" s="303" t="s">
        <v>902</v>
      </c>
      <c r="D143" s="309">
        <v>79</v>
      </c>
      <c r="E143" s="349">
        <v>15</v>
      </c>
      <c r="G143" s="190">
        <f>+G142+E143+F143</f>
        <v>6310.8099999999986</v>
      </c>
      <c r="H143" s="238" t="s">
        <v>15</v>
      </c>
    </row>
    <row r="144" spans="1:8" ht="15" customHeight="1">
      <c r="A144" s="306">
        <v>45837</v>
      </c>
      <c r="B144" s="352">
        <v>17492</v>
      </c>
      <c r="C144" s="303" t="s">
        <v>903</v>
      </c>
      <c r="D144" s="309">
        <v>213</v>
      </c>
      <c r="E144" s="349">
        <v>30</v>
      </c>
      <c r="G144" s="190">
        <f>+G143+E144+F144</f>
        <v>6340.8099999999986</v>
      </c>
      <c r="H144" s="238" t="s">
        <v>15</v>
      </c>
    </row>
    <row r="145" spans="1:8" ht="31.5" customHeight="1">
      <c r="A145" s="306">
        <v>45838</v>
      </c>
      <c r="B145" s="354">
        <v>17493</v>
      </c>
      <c r="C145" s="303" t="s">
        <v>904</v>
      </c>
      <c r="D145" s="309">
        <v>107</v>
      </c>
      <c r="E145" s="349">
        <v>15</v>
      </c>
      <c r="G145" s="190">
        <f>+G144+E145+F145</f>
        <v>6355.8099999999986</v>
      </c>
      <c r="H145" s="238" t="s">
        <v>15</v>
      </c>
    </row>
    <row r="146" spans="1:8" ht="33" customHeight="1">
      <c r="A146" s="306">
        <v>45838</v>
      </c>
      <c r="B146" s="352">
        <v>17494</v>
      </c>
      <c r="C146" s="303" t="s">
        <v>905</v>
      </c>
      <c r="D146" s="309" t="s">
        <v>255</v>
      </c>
      <c r="E146" s="349">
        <v>15</v>
      </c>
      <c r="G146" s="190">
        <f>+G145+E146+F146</f>
        <v>6370.8099999999986</v>
      </c>
      <c r="H146" s="238" t="s">
        <v>15</v>
      </c>
    </row>
    <row r="147" spans="1:8" ht="43.5" customHeight="1">
      <c r="A147" s="306">
        <v>45838</v>
      </c>
      <c r="B147" s="354">
        <v>17495</v>
      </c>
      <c r="C147" s="303" t="s">
        <v>906</v>
      </c>
      <c r="D147" s="309">
        <v>251</v>
      </c>
      <c r="E147" s="349">
        <v>15</v>
      </c>
      <c r="G147" s="190">
        <f>+G146+E147+F147</f>
        <v>6385.8099999999986</v>
      </c>
      <c r="H147" s="238" t="s">
        <v>15</v>
      </c>
    </row>
    <row r="148" spans="1:8" ht="15" customHeight="1">
      <c r="A148" s="306">
        <v>45838</v>
      </c>
      <c r="B148" s="352">
        <v>17496</v>
      </c>
      <c r="C148" s="303" t="s">
        <v>907</v>
      </c>
      <c r="D148" s="309">
        <v>278</v>
      </c>
      <c r="E148" s="349">
        <v>15</v>
      </c>
      <c r="G148" s="190">
        <f>+G147+E148+F148</f>
        <v>6400.8099999999986</v>
      </c>
      <c r="H148" s="238" t="s">
        <v>15</v>
      </c>
    </row>
    <row r="149" spans="1:8" ht="33.75" customHeight="1">
      <c r="A149" s="306">
        <v>45838</v>
      </c>
      <c r="B149" s="354">
        <v>17497</v>
      </c>
      <c r="C149" s="303" t="s">
        <v>908</v>
      </c>
      <c r="D149" s="309">
        <v>117</v>
      </c>
      <c r="E149" s="349">
        <v>15</v>
      </c>
      <c r="G149" s="190">
        <f>+G148+E149+F149</f>
        <v>6415.8099999999986</v>
      </c>
      <c r="H149" s="238" t="s">
        <v>15</v>
      </c>
    </row>
    <row r="150" spans="1:8" ht="31.5" customHeight="1">
      <c r="A150" s="306">
        <v>45838</v>
      </c>
      <c r="B150" s="352">
        <v>17498</v>
      </c>
      <c r="C150" s="303" t="s">
        <v>909</v>
      </c>
      <c r="D150" s="309">
        <v>291</v>
      </c>
      <c r="E150" s="349">
        <v>15</v>
      </c>
      <c r="G150" s="190">
        <f>+G149+E150+F150</f>
        <v>6430.8099999999986</v>
      </c>
      <c r="H150" s="238" t="s">
        <v>15</v>
      </c>
    </row>
    <row r="151" spans="1:8" ht="25.5" customHeight="1">
      <c r="A151" s="306">
        <v>45838</v>
      </c>
      <c r="B151" s="354">
        <v>17499</v>
      </c>
      <c r="C151" s="303" t="s">
        <v>910</v>
      </c>
      <c r="D151" s="309">
        <v>37</v>
      </c>
      <c r="E151" s="349">
        <v>15</v>
      </c>
      <c r="G151" s="190">
        <f>+G150+E151+F151</f>
        <v>6445.8099999999986</v>
      </c>
      <c r="H151" s="238" t="s">
        <v>15</v>
      </c>
    </row>
    <row r="152" spans="1:8" ht="15" customHeight="1">
      <c r="A152" s="306">
        <v>45838</v>
      </c>
      <c r="B152" s="352">
        <v>17500</v>
      </c>
      <c r="C152" s="303" t="s">
        <v>911</v>
      </c>
      <c r="D152" s="309">
        <v>329</v>
      </c>
      <c r="E152" s="349">
        <v>15</v>
      </c>
      <c r="G152" s="190">
        <f>+G151+E152+F152</f>
        <v>6460.8099999999986</v>
      </c>
      <c r="H152" s="238" t="s">
        <v>15</v>
      </c>
    </row>
    <row r="153" spans="1:8" ht="31.5" customHeight="1">
      <c r="A153" s="306">
        <v>45838</v>
      </c>
      <c r="B153" s="354">
        <v>17501</v>
      </c>
      <c r="C153" s="303" t="s">
        <v>912</v>
      </c>
      <c r="D153" s="309">
        <v>192</v>
      </c>
      <c r="E153" s="349">
        <v>15</v>
      </c>
      <c r="G153" s="190">
        <f>+G152+E153+F153</f>
        <v>6475.8099999999986</v>
      </c>
      <c r="H153" s="238" t="s">
        <v>15</v>
      </c>
    </row>
    <row r="154" spans="1:8" ht="30" customHeight="1">
      <c r="A154" s="306">
        <v>45838</v>
      </c>
      <c r="B154" s="345" t="s">
        <v>524</v>
      </c>
      <c r="C154" s="303" t="s">
        <v>621</v>
      </c>
      <c r="D154" s="345" t="s">
        <v>524</v>
      </c>
      <c r="E154" s="349">
        <v>0</v>
      </c>
      <c r="F154" s="347">
        <v>-1819</v>
      </c>
      <c r="G154" s="190">
        <f>+G153+E154+F154</f>
        <v>4656.8099999999986</v>
      </c>
      <c r="H154" s="238" t="s">
        <v>15</v>
      </c>
    </row>
    <row r="155" spans="1:8">
      <c r="A155" s="306">
        <v>45838</v>
      </c>
      <c r="B155" s="315">
        <v>17502</v>
      </c>
      <c r="C155" s="303" t="s">
        <v>913</v>
      </c>
      <c r="D155" s="309">
        <v>3</v>
      </c>
      <c r="E155" s="349">
        <v>15</v>
      </c>
      <c r="G155" s="190">
        <f>+G154+E155+F155</f>
        <v>4671.8099999999986</v>
      </c>
      <c r="H155" s="238" t="s">
        <v>15</v>
      </c>
    </row>
    <row r="156" spans="1:8" ht="33" customHeight="1">
      <c r="A156" s="306">
        <v>45838</v>
      </c>
      <c r="B156" s="315">
        <v>17503</v>
      </c>
      <c r="C156" s="303" t="s">
        <v>914</v>
      </c>
      <c r="D156" s="309">
        <v>230</v>
      </c>
      <c r="E156" s="349">
        <v>30</v>
      </c>
      <c r="G156" s="190">
        <f>+G155+E156+F156</f>
        <v>4701.8099999999986</v>
      </c>
      <c r="H156" s="238" t="s">
        <v>15</v>
      </c>
    </row>
    <row r="157" spans="1:8" ht="29.25" customHeight="1">
      <c r="A157" s="306">
        <v>45838</v>
      </c>
      <c r="B157" s="345" t="s">
        <v>524</v>
      </c>
      <c r="C157" s="303" t="s">
        <v>915</v>
      </c>
      <c r="D157" s="345" t="s">
        <v>524</v>
      </c>
      <c r="E157" s="349">
        <v>0</v>
      </c>
      <c r="F157" s="350">
        <v>-282</v>
      </c>
      <c r="G157" s="190">
        <f>+G156+E157+F157</f>
        <v>4419.8099999999986</v>
      </c>
      <c r="H157" s="238" t="s">
        <v>15</v>
      </c>
    </row>
    <row r="158" spans="1:8">
      <c r="A158" s="306">
        <v>45838</v>
      </c>
      <c r="B158" s="311" t="s">
        <v>916</v>
      </c>
      <c r="C158" s="303" t="s">
        <v>141</v>
      </c>
      <c r="D158" s="311" t="s">
        <v>916</v>
      </c>
      <c r="E158" s="349">
        <v>4.88</v>
      </c>
      <c r="G158" s="190">
        <f>+G157+E158+F158</f>
        <v>4424.6899999999987</v>
      </c>
      <c r="H158" s="238" t="s">
        <v>15</v>
      </c>
    </row>
    <row r="159" spans="1:8" ht="15" customHeight="1">
      <c r="A159" s="306"/>
      <c r="B159" s="303"/>
      <c r="C159" s="303"/>
      <c r="D159" s="348"/>
      <c r="E159" s="320"/>
      <c r="G159" s="190"/>
    </row>
    <row r="160" spans="1:8" ht="15" customHeight="1">
      <c r="D160" s="715"/>
      <c r="E160" s="5">
        <f>SUM(E12:E159)</f>
        <v>3079.88</v>
      </c>
    </row>
    <row r="161" spans="4:4">
      <c r="D161" s="715"/>
    </row>
    <row r="162" spans="4:4">
      <c r="D162" s="715"/>
    </row>
    <row r="163" spans="4:4">
      <c r="D163" s="715"/>
    </row>
    <row r="164" spans="4:4">
      <c r="D164" s="715"/>
    </row>
    <row r="165" spans="4:4">
      <c r="D165" s="715"/>
    </row>
    <row r="166" spans="4:4">
      <c r="D166" s="715"/>
    </row>
    <row r="167" spans="4:4">
      <c r="D167" s="715"/>
    </row>
  </sheetData>
  <mergeCells count="4">
    <mergeCell ref="A1:G1"/>
    <mergeCell ref="B2:E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B3E5-99D3-4403-95E9-8F47316B3F56}">
  <dimension ref="A1:J315"/>
  <sheetViews>
    <sheetView topLeftCell="A121" workbookViewId="0">
      <selection activeCell="C128" sqref="C128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373" customWidth="1"/>
    <col min="5" max="5" width="11.42578125" style="365" customWidth="1"/>
    <col min="6" max="6" width="13.28515625" style="365" customWidth="1"/>
    <col min="7" max="7" width="18.28515625" customWidth="1"/>
    <col min="8" max="8" width="6.5703125" style="382" customWidth="1"/>
  </cols>
  <sheetData>
    <row r="1" spans="1:8" ht="45" customHeight="1">
      <c r="A1" s="730" t="s">
        <v>0</v>
      </c>
      <c r="B1" s="730"/>
      <c r="C1" s="730"/>
      <c r="D1" s="730"/>
      <c r="E1" s="730"/>
      <c r="F1" s="730"/>
      <c r="G1" s="730"/>
      <c r="H1" s="257"/>
    </row>
    <row r="2" spans="1:8" ht="21.75" customHeight="1">
      <c r="A2" s="731" t="s">
        <v>917</v>
      </c>
      <c r="B2" s="731"/>
      <c r="C2" s="731"/>
      <c r="D2" s="731"/>
      <c r="E2" s="731"/>
      <c r="F2" s="731"/>
      <c r="G2" s="731"/>
      <c r="H2" s="257"/>
    </row>
    <row r="3" spans="1:8">
      <c r="A3" s="14"/>
      <c r="B3" s="14"/>
      <c r="C3" s="14"/>
      <c r="D3" s="14"/>
      <c r="E3" s="360"/>
      <c r="F3" s="360"/>
      <c r="G3" s="14"/>
      <c r="H3" s="257"/>
    </row>
    <row r="4" spans="1:8" ht="38.25" customHeight="1">
      <c r="A4" s="722" t="s">
        <v>2</v>
      </c>
      <c r="B4" s="722"/>
      <c r="C4" s="722"/>
      <c r="D4" s="722"/>
      <c r="E4" s="722"/>
      <c r="F4" s="722"/>
      <c r="G4" s="722"/>
      <c r="H4" s="257"/>
    </row>
    <row r="5" spans="1:8">
      <c r="A5" s="14"/>
      <c r="B5" s="14"/>
      <c r="C5" s="14"/>
      <c r="D5" s="14"/>
      <c r="E5" s="360"/>
      <c r="F5" s="360"/>
      <c r="G5" s="14"/>
      <c r="H5" s="257"/>
    </row>
    <row r="6" spans="1:8">
      <c r="A6" s="723"/>
      <c r="B6" s="723"/>
      <c r="C6" s="723"/>
      <c r="D6" s="723"/>
      <c r="E6" s="723"/>
      <c r="F6" s="723"/>
      <c r="G6" s="723"/>
      <c r="H6" s="257"/>
    </row>
    <row r="7" spans="1:8">
      <c r="A7" s="14"/>
      <c r="B7" s="14"/>
      <c r="C7" s="14"/>
      <c r="D7" s="14"/>
      <c r="E7" s="360"/>
      <c r="F7" s="360"/>
      <c r="G7" s="14"/>
      <c r="H7" s="257"/>
    </row>
    <row r="8" spans="1:8" ht="42.75" customHeight="1">
      <c r="A8" s="120" t="s">
        <v>3</v>
      </c>
      <c r="B8" s="120" t="s">
        <v>4</v>
      </c>
      <c r="C8" s="120" t="s">
        <v>5</v>
      </c>
      <c r="D8" s="370" t="s">
        <v>6</v>
      </c>
      <c r="E8" s="361" t="s">
        <v>610</v>
      </c>
      <c r="F8" s="366" t="s">
        <v>7</v>
      </c>
      <c r="G8" s="120" t="s">
        <v>8</v>
      </c>
      <c r="H8" s="257"/>
    </row>
    <row r="9" spans="1:8">
      <c r="A9" s="122"/>
      <c r="B9" s="123"/>
      <c r="C9" s="48"/>
      <c r="D9" s="371"/>
      <c r="E9" s="362"/>
      <c r="F9" s="362"/>
      <c r="G9" s="125"/>
      <c r="H9" s="383"/>
    </row>
    <row r="10" spans="1:8">
      <c r="A10" s="47">
        <v>45838</v>
      </c>
      <c r="B10" s="45"/>
      <c r="C10" s="48" t="s">
        <v>918</v>
      </c>
      <c r="D10" s="372"/>
      <c r="E10" s="363">
        <f>+'pagos junio 2025'!G158</f>
        <v>4424.6899999999987</v>
      </c>
      <c r="F10" s="367"/>
      <c r="G10" s="41">
        <f>+E10</f>
        <v>4424.6899999999987</v>
      </c>
      <c r="H10" s="384"/>
    </row>
    <row r="11" spans="1:8" ht="20.25" customHeight="1">
      <c r="A11" s="376">
        <v>45843</v>
      </c>
      <c r="B11" s="378">
        <v>17474</v>
      </c>
      <c r="C11" s="303" t="s">
        <v>919</v>
      </c>
      <c r="D11" s="715">
        <v>306</v>
      </c>
      <c r="E11" s="349">
        <v>15</v>
      </c>
      <c r="F11" s="377"/>
      <c r="G11" s="368">
        <f>+G10+E11+F11</f>
        <v>4439.6899999999987</v>
      </c>
      <c r="H11" s="385"/>
    </row>
    <row r="12" spans="1:8" ht="31.5" customHeight="1">
      <c r="A12" s="306">
        <v>45839</v>
      </c>
      <c r="B12" s="339">
        <v>17504</v>
      </c>
      <c r="C12" s="369" t="s">
        <v>920</v>
      </c>
      <c r="D12" s="338">
        <v>10</v>
      </c>
      <c r="E12" s="349">
        <v>15</v>
      </c>
      <c r="G12" s="368">
        <f t="shared" ref="G12:G78" si="0">+G11+E12+F12</f>
        <v>4454.6899999999987</v>
      </c>
      <c r="H12" s="386" t="s">
        <v>15</v>
      </c>
    </row>
    <row r="13" spans="1:8" ht="27" customHeight="1">
      <c r="A13" s="306">
        <v>45839</v>
      </c>
      <c r="B13" s="339">
        <v>17505</v>
      </c>
      <c r="C13" s="323" t="s">
        <v>921</v>
      </c>
      <c r="D13" s="311">
        <v>44</v>
      </c>
      <c r="E13" s="349">
        <v>15</v>
      </c>
      <c r="G13" s="368">
        <f t="shared" si="0"/>
        <v>4469.6899999999987</v>
      </c>
      <c r="H13" s="386" t="s">
        <v>15</v>
      </c>
    </row>
    <row r="14" spans="1:8" ht="31.5" customHeight="1">
      <c r="A14" s="306">
        <v>45839</v>
      </c>
      <c r="B14" s="339">
        <v>17506</v>
      </c>
      <c r="C14" s="323" t="s">
        <v>922</v>
      </c>
      <c r="D14" s="311">
        <v>298</v>
      </c>
      <c r="E14" s="349">
        <v>15</v>
      </c>
      <c r="G14" s="368">
        <f t="shared" si="0"/>
        <v>4484.6899999999987</v>
      </c>
      <c r="H14" s="386" t="s">
        <v>15</v>
      </c>
    </row>
    <row r="15" spans="1:8" ht="31.5" customHeight="1">
      <c r="A15" s="306">
        <v>45839</v>
      </c>
      <c r="B15" s="339">
        <v>17507</v>
      </c>
      <c r="C15" s="323" t="s">
        <v>923</v>
      </c>
      <c r="D15" s="309">
        <v>169</v>
      </c>
      <c r="E15" s="349">
        <v>15</v>
      </c>
      <c r="G15" s="368">
        <f t="shared" si="0"/>
        <v>4499.6899999999987</v>
      </c>
      <c r="H15" s="386" t="s">
        <v>15</v>
      </c>
    </row>
    <row r="16" spans="1:8" ht="31.5" customHeight="1">
      <c r="A16" s="306">
        <v>45839</v>
      </c>
      <c r="B16" s="339">
        <v>17508</v>
      </c>
      <c r="C16" s="323" t="s">
        <v>924</v>
      </c>
      <c r="D16" s="311">
        <v>54</v>
      </c>
      <c r="E16" s="349">
        <v>15</v>
      </c>
      <c r="G16" s="368">
        <f t="shared" si="0"/>
        <v>4514.6899999999987</v>
      </c>
      <c r="H16" s="386" t="s">
        <v>15</v>
      </c>
    </row>
    <row r="17" spans="1:8" ht="31.5" customHeight="1">
      <c r="A17" s="306">
        <v>45839</v>
      </c>
      <c r="B17" s="339">
        <v>17509</v>
      </c>
      <c r="C17" s="323" t="s">
        <v>925</v>
      </c>
      <c r="D17" s="311">
        <v>183</v>
      </c>
      <c r="E17" s="349">
        <v>30</v>
      </c>
      <c r="G17" s="368">
        <f t="shared" si="0"/>
        <v>4544.6899999999987</v>
      </c>
      <c r="H17" s="386" t="s">
        <v>15</v>
      </c>
    </row>
    <row r="18" spans="1:8" ht="31.5" customHeight="1">
      <c r="A18" s="306">
        <v>45839</v>
      </c>
      <c r="B18" s="339">
        <v>17510</v>
      </c>
      <c r="C18" s="323" t="s">
        <v>926</v>
      </c>
      <c r="D18" s="311">
        <v>313</v>
      </c>
      <c r="E18" s="349">
        <v>30</v>
      </c>
      <c r="G18" s="368">
        <f t="shared" si="0"/>
        <v>4574.6899999999987</v>
      </c>
      <c r="H18" s="386" t="s">
        <v>15</v>
      </c>
    </row>
    <row r="19" spans="1:8" ht="33.75" customHeight="1">
      <c r="A19" s="306">
        <v>45839</v>
      </c>
      <c r="B19" s="339">
        <v>17511</v>
      </c>
      <c r="C19" s="323" t="s">
        <v>927</v>
      </c>
      <c r="D19" s="311">
        <v>202</v>
      </c>
      <c r="E19" s="349">
        <v>15</v>
      </c>
      <c r="G19" s="368">
        <f t="shared" si="0"/>
        <v>4589.6899999999987</v>
      </c>
      <c r="H19" s="386" t="s">
        <v>15</v>
      </c>
    </row>
    <row r="20" spans="1:8" ht="31.5" customHeight="1">
      <c r="A20" s="306">
        <v>45840</v>
      </c>
      <c r="B20" s="339">
        <v>17512</v>
      </c>
      <c r="C20" s="323" t="s">
        <v>928</v>
      </c>
      <c r="D20" s="309">
        <v>78</v>
      </c>
      <c r="E20" s="349">
        <v>30</v>
      </c>
      <c r="G20" s="368">
        <f t="shared" si="0"/>
        <v>4619.6899999999987</v>
      </c>
      <c r="H20" s="386" t="s">
        <v>15</v>
      </c>
    </row>
    <row r="21" spans="1:8" ht="27.75" customHeight="1">
      <c r="A21" s="306">
        <v>45840</v>
      </c>
      <c r="B21" s="339">
        <v>17513</v>
      </c>
      <c r="C21" s="323" t="s">
        <v>929</v>
      </c>
      <c r="D21" s="311">
        <v>310</v>
      </c>
      <c r="E21" s="349">
        <v>15</v>
      </c>
      <c r="G21" s="368">
        <f t="shared" si="0"/>
        <v>4634.6899999999987</v>
      </c>
      <c r="H21" s="386" t="s">
        <v>15</v>
      </c>
    </row>
    <row r="22" spans="1:8" ht="31.5" customHeight="1">
      <c r="A22" s="306">
        <v>45840</v>
      </c>
      <c r="B22" s="339">
        <v>17514</v>
      </c>
      <c r="C22" s="323" t="s">
        <v>930</v>
      </c>
      <c r="D22" s="311">
        <v>95</v>
      </c>
      <c r="E22" s="349">
        <v>15</v>
      </c>
      <c r="G22" s="368">
        <f t="shared" si="0"/>
        <v>4649.6899999999987</v>
      </c>
      <c r="H22" s="386" t="s">
        <v>15</v>
      </c>
    </row>
    <row r="23" spans="1:8" ht="31.5" customHeight="1">
      <c r="A23" s="306">
        <v>45840</v>
      </c>
      <c r="B23" s="339">
        <v>17515</v>
      </c>
      <c r="C23" s="323" t="s">
        <v>931</v>
      </c>
      <c r="D23" s="311">
        <v>7</v>
      </c>
      <c r="E23" s="349">
        <v>45</v>
      </c>
      <c r="G23" s="368">
        <f t="shared" si="0"/>
        <v>4694.6899999999987</v>
      </c>
      <c r="H23" s="386" t="s">
        <v>15</v>
      </c>
    </row>
    <row r="24" spans="1:8" ht="31.5" customHeight="1">
      <c r="A24" s="306">
        <v>45840</v>
      </c>
      <c r="B24" s="339">
        <v>17516</v>
      </c>
      <c r="C24" s="323" t="s">
        <v>932</v>
      </c>
      <c r="D24" s="311">
        <v>277</v>
      </c>
      <c r="E24" s="349">
        <v>15</v>
      </c>
      <c r="G24" s="368">
        <f t="shared" si="0"/>
        <v>4709.6899999999987</v>
      </c>
      <c r="H24" s="386" t="s">
        <v>15</v>
      </c>
    </row>
    <row r="25" spans="1:8" ht="30.75" customHeight="1">
      <c r="A25" s="306">
        <v>45840</v>
      </c>
      <c r="B25" s="339">
        <v>17517</v>
      </c>
      <c r="C25" s="323" t="s">
        <v>933</v>
      </c>
      <c r="D25" s="311">
        <v>6</v>
      </c>
      <c r="E25" s="349">
        <v>40</v>
      </c>
      <c r="G25" s="368">
        <f t="shared" si="0"/>
        <v>4749.6899999999987</v>
      </c>
      <c r="H25" s="386" t="s">
        <v>15</v>
      </c>
    </row>
    <row r="26" spans="1:8" ht="28.5" customHeight="1">
      <c r="A26" s="306">
        <v>45840</v>
      </c>
      <c r="B26" s="339">
        <v>17518</v>
      </c>
      <c r="C26" s="323" t="s">
        <v>934</v>
      </c>
      <c r="D26" s="311">
        <v>177</v>
      </c>
      <c r="E26" s="349">
        <v>45</v>
      </c>
      <c r="G26" s="368">
        <f t="shared" si="0"/>
        <v>4794.6899999999987</v>
      </c>
      <c r="H26" s="386" t="s">
        <v>15</v>
      </c>
    </row>
    <row r="27" spans="1:8" ht="31.5" customHeight="1">
      <c r="A27" s="306">
        <v>45840</v>
      </c>
      <c r="B27" s="339">
        <v>17519</v>
      </c>
      <c r="C27" s="323" t="s">
        <v>935</v>
      </c>
      <c r="D27" s="309">
        <v>270</v>
      </c>
      <c r="E27" s="349">
        <v>15</v>
      </c>
      <c r="G27" s="368">
        <f t="shared" si="0"/>
        <v>4809.6899999999987</v>
      </c>
      <c r="H27" s="386" t="s">
        <v>15</v>
      </c>
    </row>
    <row r="28" spans="1:8" ht="33.75" customHeight="1">
      <c r="A28" s="306">
        <v>45840</v>
      </c>
      <c r="B28" s="339">
        <v>17520</v>
      </c>
      <c r="C28" s="323" t="s">
        <v>936</v>
      </c>
      <c r="D28" s="309">
        <v>265</v>
      </c>
      <c r="E28" s="349">
        <v>15</v>
      </c>
      <c r="G28" s="368">
        <f t="shared" si="0"/>
        <v>4824.6899999999987</v>
      </c>
      <c r="H28" s="386" t="s">
        <v>15</v>
      </c>
    </row>
    <row r="29" spans="1:8" ht="20.25" customHeight="1">
      <c r="A29" s="306">
        <v>45840</v>
      </c>
      <c r="B29" s="339">
        <v>17521</v>
      </c>
      <c r="C29" s="323" t="s">
        <v>937</v>
      </c>
      <c r="D29" s="311">
        <v>145</v>
      </c>
      <c r="E29" s="349">
        <v>15</v>
      </c>
      <c r="G29" s="368">
        <f t="shared" si="0"/>
        <v>4839.6899999999987</v>
      </c>
      <c r="H29" s="386" t="s">
        <v>15</v>
      </c>
    </row>
    <row r="30" spans="1:8" ht="25.5" customHeight="1">
      <c r="A30" s="306">
        <v>45840</v>
      </c>
      <c r="B30" s="339">
        <v>17522</v>
      </c>
      <c r="C30" s="323" t="s">
        <v>938</v>
      </c>
      <c r="D30" s="311">
        <v>148</v>
      </c>
      <c r="E30" s="349">
        <v>30</v>
      </c>
      <c r="G30" s="368">
        <f t="shared" si="0"/>
        <v>4869.6899999999987</v>
      </c>
      <c r="H30" s="386" t="s">
        <v>15</v>
      </c>
    </row>
    <row r="31" spans="1:8" ht="31.5" customHeight="1">
      <c r="A31" s="306">
        <v>45840</v>
      </c>
      <c r="B31" s="339">
        <v>17523</v>
      </c>
      <c r="C31" s="323" t="s">
        <v>939</v>
      </c>
      <c r="D31" s="311">
        <v>331</v>
      </c>
      <c r="E31" s="349">
        <v>45</v>
      </c>
      <c r="G31" s="368">
        <f t="shared" si="0"/>
        <v>4914.6899999999987</v>
      </c>
      <c r="H31" s="386" t="s">
        <v>15</v>
      </c>
    </row>
    <row r="32" spans="1:8" ht="31.5" customHeight="1">
      <c r="A32" s="306">
        <v>45841</v>
      </c>
      <c r="B32" s="339">
        <v>17524</v>
      </c>
      <c r="C32" s="323" t="s">
        <v>940</v>
      </c>
      <c r="D32" s="311">
        <v>5</v>
      </c>
      <c r="E32" s="349">
        <v>15</v>
      </c>
      <c r="G32" s="368">
        <f t="shared" si="0"/>
        <v>4929.6899999999987</v>
      </c>
      <c r="H32" s="386" t="s">
        <v>15</v>
      </c>
    </row>
    <row r="33" spans="1:8" ht="31.5" customHeight="1">
      <c r="A33" s="306">
        <v>45841</v>
      </c>
      <c r="B33" s="339">
        <v>17525</v>
      </c>
      <c r="C33" s="323" t="s">
        <v>941</v>
      </c>
      <c r="D33" s="311">
        <v>212</v>
      </c>
      <c r="E33" s="349">
        <v>30</v>
      </c>
      <c r="G33" s="368">
        <f t="shared" si="0"/>
        <v>4959.6899999999987</v>
      </c>
      <c r="H33" s="386" t="s">
        <v>15</v>
      </c>
    </row>
    <row r="34" spans="1:8" ht="21.75" customHeight="1">
      <c r="A34" s="306">
        <v>45841</v>
      </c>
      <c r="B34" s="339">
        <v>17526</v>
      </c>
      <c r="C34" s="323" t="s">
        <v>942</v>
      </c>
      <c r="D34" s="309">
        <v>86</v>
      </c>
      <c r="E34" s="349">
        <v>30</v>
      </c>
      <c r="G34" s="368">
        <f t="shared" si="0"/>
        <v>4989.6899999999987</v>
      </c>
      <c r="H34" s="386" t="s">
        <v>15</v>
      </c>
    </row>
    <row r="35" spans="1:8" ht="29.25" customHeight="1">
      <c r="A35" s="306">
        <v>45841</v>
      </c>
      <c r="B35" s="339" t="s">
        <v>524</v>
      </c>
      <c r="C35" s="323" t="s">
        <v>943</v>
      </c>
      <c r="D35" s="374" t="s">
        <v>524</v>
      </c>
      <c r="E35" s="364">
        <v>0</v>
      </c>
      <c r="F35" s="375">
        <v>-41.2</v>
      </c>
      <c r="G35" s="368">
        <f t="shared" si="0"/>
        <v>4948.4899999999989</v>
      </c>
      <c r="H35" s="386" t="s">
        <v>15</v>
      </c>
    </row>
    <row r="36" spans="1:8" ht="19.5" customHeight="1">
      <c r="A36" s="306">
        <v>45841</v>
      </c>
      <c r="B36" s="339" t="s">
        <v>524</v>
      </c>
      <c r="C36" s="323" t="s">
        <v>944</v>
      </c>
      <c r="D36" s="374" t="s">
        <v>524</v>
      </c>
      <c r="E36" s="364">
        <v>0</v>
      </c>
      <c r="F36" s="375">
        <v>-100</v>
      </c>
      <c r="G36" s="368">
        <f t="shared" si="0"/>
        <v>4848.4899999999989</v>
      </c>
      <c r="H36" s="386" t="s">
        <v>15</v>
      </c>
    </row>
    <row r="37" spans="1:8" ht="31.5" customHeight="1">
      <c r="A37" s="306">
        <v>45841</v>
      </c>
      <c r="B37" s="339">
        <v>17527</v>
      </c>
      <c r="C37" s="323" t="s">
        <v>945</v>
      </c>
      <c r="D37" s="309">
        <v>292</v>
      </c>
      <c r="E37" s="349">
        <v>15</v>
      </c>
      <c r="G37" s="368">
        <f t="shared" si="0"/>
        <v>4863.4899999999989</v>
      </c>
      <c r="H37" s="386" t="s">
        <v>15</v>
      </c>
    </row>
    <row r="38" spans="1:8" ht="30.75" customHeight="1">
      <c r="A38" s="306">
        <v>45841</v>
      </c>
      <c r="B38" s="339" t="s">
        <v>524</v>
      </c>
      <c r="C38" s="323" t="s">
        <v>946</v>
      </c>
      <c r="D38" s="374" t="s">
        <v>524</v>
      </c>
      <c r="E38" s="364">
        <v>0</v>
      </c>
      <c r="F38" s="375">
        <v>-100</v>
      </c>
      <c r="G38" s="368">
        <f t="shared" si="0"/>
        <v>4763.4899999999989</v>
      </c>
      <c r="H38" s="386" t="s">
        <v>15</v>
      </c>
    </row>
    <row r="39" spans="1:8" ht="21" customHeight="1">
      <c r="A39" s="306">
        <v>45842</v>
      </c>
      <c r="B39" s="339">
        <v>17528</v>
      </c>
      <c r="C39" s="323" t="s">
        <v>947</v>
      </c>
      <c r="D39" s="309">
        <v>164</v>
      </c>
      <c r="E39" s="349">
        <v>15</v>
      </c>
      <c r="G39" s="368">
        <f t="shared" si="0"/>
        <v>4778.4899999999989</v>
      </c>
      <c r="H39" s="386" t="s">
        <v>15</v>
      </c>
    </row>
    <row r="40" spans="1:8" ht="32.25" customHeight="1">
      <c r="A40" s="306">
        <v>45842</v>
      </c>
      <c r="B40" s="339">
        <v>17529</v>
      </c>
      <c r="C40" s="323" t="s">
        <v>948</v>
      </c>
      <c r="D40" s="309">
        <v>25</v>
      </c>
      <c r="E40" s="349">
        <v>30</v>
      </c>
      <c r="G40" s="368">
        <f t="shared" si="0"/>
        <v>4808.4899999999989</v>
      </c>
      <c r="H40" s="386" t="s">
        <v>15</v>
      </c>
    </row>
    <row r="41" spans="1:8" ht="31.5" customHeight="1">
      <c r="A41" s="306">
        <v>45842</v>
      </c>
      <c r="B41" s="339">
        <v>17530</v>
      </c>
      <c r="C41" s="323" t="s">
        <v>949</v>
      </c>
      <c r="D41" s="311">
        <v>133</v>
      </c>
      <c r="E41" s="349">
        <v>30</v>
      </c>
      <c r="G41" s="368">
        <f t="shared" si="0"/>
        <v>4838.4899999999989</v>
      </c>
      <c r="H41" s="386" t="s">
        <v>15</v>
      </c>
    </row>
    <row r="42" spans="1:8" ht="31.5" customHeight="1">
      <c r="A42" s="306">
        <v>45843</v>
      </c>
      <c r="B42" s="339">
        <v>17531</v>
      </c>
      <c r="C42" s="323" t="s">
        <v>950</v>
      </c>
      <c r="D42" s="311">
        <v>106</v>
      </c>
      <c r="E42" s="349">
        <v>15</v>
      </c>
      <c r="G42" s="368">
        <f>+G41+E42+F42</f>
        <v>4853.4899999999989</v>
      </c>
      <c r="H42" s="386" t="s">
        <v>15</v>
      </c>
    </row>
    <row r="43" spans="1:8" ht="31.5" customHeight="1">
      <c r="A43" s="306">
        <v>45843</v>
      </c>
      <c r="B43" s="339">
        <v>17532</v>
      </c>
      <c r="C43" s="323" t="s">
        <v>951</v>
      </c>
      <c r="D43" s="311">
        <v>110</v>
      </c>
      <c r="E43" s="349">
        <v>15</v>
      </c>
      <c r="G43" s="368">
        <f t="shared" si="0"/>
        <v>4868.4899999999989</v>
      </c>
      <c r="H43" s="386" t="s">
        <v>15</v>
      </c>
    </row>
    <row r="44" spans="1:8" ht="31.5" customHeight="1">
      <c r="A44" s="306">
        <v>45843</v>
      </c>
      <c r="B44" s="339">
        <v>17533</v>
      </c>
      <c r="C44" s="323" t="s">
        <v>952</v>
      </c>
      <c r="D44" s="311">
        <v>271</v>
      </c>
      <c r="E44" s="349">
        <v>20</v>
      </c>
      <c r="G44" s="368">
        <f t="shared" si="0"/>
        <v>4888.4899999999989</v>
      </c>
      <c r="H44" s="386" t="s">
        <v>15</v>
      </c>
    </row>
    <row r="45" spans="1:8" ht="31.5" customHeight="1">
      <c r="A45" s="306">
        <v>45843</v>
      </c>
      <c r="B45" s="339">
        <v>17534</v>
      </c>
      <c r="C45" s="323" t="s">
        <v>953</v>
      </c>
      <c r="D45" s="309">
        <v>47</v>
      </c>
      <c r="E45" s="349">
        <v>15</v>
      </c>
      <c r="G45" s="368">
        <f t="shared" si="0"/>
        <v>4903.4899999999989</v>
      </c>
      <c r="H45" s="386" t="s">
        <v>15</v>
      </c>
    </row>
    <row r="46" spans="1:8" ht="31.5" customHeight="1">
      <c r="A46" s="306">
        <v>45843</v>
      </c>
      <c r="B46" s="339">
        <v>17535</v>
      </c>
      <c r="C46" s="323" t="s">
        <v>954</v>
      </c>
      <c r="D46" s="311">
        <v>317</v>
      </c>
      <c r="E46" s="349">
        <v>15</v>
      </c>
      <c r="G46" s="368">
        <f t="shared" si="0"/>
        <v>4918.4899999999989</v>
      </c>
      <c r="H46" s="386" t="s">
        <v>15</v>
      </c>
    </row>
    <row r="47" spans="1:8" ht="31.5" customHeight="1">
      <c r="A47" s="306">
        <v>45843</v>
      </c>
      <c r="B47" s="339">
        <v>17536</v>
      </c>
      <c r="C47" s="323" t="s">
        <v>955</v>
      </c>
      <c r="D47" s="311">
        <v>123</v>
      </c>
      <c r="E47" s="349">
        <v>45</v>
      </c>
      <c r="G47" s="368">
        <f t="shared" si="0"/>
        <v>4963.4899999999989</v>
      </c>
      <c r="H47" s="386" t="s">
        <v>15</v>
      </c>
    </row>
    <row r="48" spans="1:8" ht="36" customHeight="1">
      <c r="A48" s="306">
        <v>45843</v>
      </c>
      <c r="B48" s="339" t="s">
        <v>524</v>
      </c>
      <c r="C48" s="323" t="s">
        <v>956</v>
      </c>
      <c r="D48" s="374" t="s">
        <v>524</v>
      </c>
      <c r="E48" s="364">
        <v>0</v>
      </c>
      <c r="F48" s="375">
        <v>-210</v>
      </c>
      <c r="G48" s="368">
        <f t="shared" si="0"/>
        <v>4753.4899999999989</v>
      </c>
      <c r="H48" s="386" t="s">
        <v>15</v>
      </c>
    </row>
    <row r="49" spans="1:8" ht="23.25" customHeight="1">
      <c r="A49" s="306">
        <v>45843</v>
      </c>
      <c r="B49" s="339" t="s">
        <v>524</v>
      </c>
      <c r="C49" s="323" t="s">
        <v>944</v>
      </c>
      <c r="D49" s="374" t="s">
        <v>524</v>
      </c>
      <c r="E49" s="364">
        <v>0</v>
      </c>
      <c r="F49" s="375">
        <v>-400</v>
      </c>
      <c r="G49" s="368">
        <f t="shared" si="0"/>
        <v>4353.4899999999989</v>
      </c>
      <c r="H49" s="386" t="s">
        <v>15</v>
      </c>
    </row>
    <row r="50" spans="1:8" ht="31.5" customHeight="1">
      <c r="A50" s="306">
        <v>45843</v>
      </c>
      <c r="B50" s="339" t="s">
        <v>524</v>
      </c>
      <c r="C50" s="323" t="s">
        <v>957</v>
      </c>
      <c r="D50" s="374" t="s">
        <v>524</v>
      </c>
      <c r="E50" s="364">
        <v>0</v>
      </c>
      <c r="F50" s="375">
        <v>-385.8</v>
      </c>
      <c r="G50" s="368">
        <f t="shared" si="0"/>
        <v>3967.6899999999987</v>
      </c>
      <c r="H50" s="386" t="s">
        <v>15</v>
      </c>
    </row>
    <row r="51" spans="1:8" ht="31.5" customHeight="1">
      <c r="A51" s="306">
        <v>45843</v>
      </c>
      <c r="B51" s="339" t="s">
        <v>524</v>
      </c>
      <c r="C51" s="323" t="s">
        <v>815</v>
      </c>
      <c r="D51" s="374" t="s">
        <v>524</v>
      </c>
      <c r="E51" s="364">
        <v>0</v>
      </c>
      <c r="F51" s="375">
        <v>-150</v>
      </c>
      <c r="G51" s="368">
        <f t="shared" si="0"/>
        <v>3817.6899999999987</v>
      </c>
      <c r="H51" s="386" t="s">
        <v>15</v>
      </c>
    </row>
    <row r="52" spans="1:8" ht="21.75" customHeight="1">
      <c r="A52" s="306">
        <v>45843</v>
      </c>
      <c r="B52" s="339">
        <v>17537</v>
      </c>
      <c r="C52" s="323" t="s">
        <v>958</v>
      </c>
      <c r="D52" s="311">
        <v>157</v>
      </c>
      <c r="E52" s="349">
        <v>15</v>
      </c>
      <c r="G52" s="368">
        <f t="shared" si="0"/>
        <v>3832.6899999999987</v>
      </c>
      <c r="H52" s="386" t="s">
        <v>15</v>
      </c>
    </row>
    <row r="53" spans="1:8" ht="31.5" customHeight="1">
      <c r="A53" s="306">
        <v>45843</v>
      </c>
      <c r="B53" s="339" t="s">
        <v>524</v>
      </c>
      <c r="C53" s="323" t="s">
        <v>959</v>
      </c>
      <c r="D53" s="374" t="s">
        <v>524</v>
      </c>
      <c r="E53" s="364">
        <v>0</v>
      </c>
      <c r="F53" s="375">
        <v>-23.57</v>
      </c>
      <c r="G53" s="368">
        <f t="shared" si="0"/>
        <v>3809.1199999999985</v>
      </c>
      <c r="H53" s="386" t="s">
        <v>15</v>
      </c>
    </row>
    <row r="54" spans="1:8" ht="19.5" customHeight="1">
      <c r="A54" s="306">
        <v>45843</v>
      </c>
      <c r="B54" s="339">
        <v>17538</v>
      </c>
      <c r="C54" s="323" t="s">
        <v>960</v>
      </c>
      <c r="D54" s="311" t="s">
        <v>106</v>
      </c>
      <c r="E54" s="349">
        <v>15</v>
      </c>
      <c r="G54" s="368">
        <f t="shared" si="0"/>
        <v>3824.1199999999985</v>
      </c>
      <c r="H54" s="386" t="s">
        <v>15</v>
      </c>
    </row>
    <row r="55" spans="1:8" ht="21" customHeight="1">
      <c r="A55" s="306">
        <v>45844</v>
      </c>
      <c r="B55" s="339">
        <v>17539</v>
      </c>
      <c r="C55" s="323" t="s">
        <v>961</v>
      </c>
      <c r="D55" s="311">
        <v>205</v>
      </c>
      <c r="E55" s="349">
        <v>15</v>
      </c>
      <c r="G55" s="368">
        <f t="shared" si="0"/>
        <v>3839.1199999999985</v>
      </c>
      <c r="H55" s="386" t="s">
        <v>15</v>
      </c>
    </row>
    <row r="56" spans="1:8" ht="35.25" customHeight="1">
      <c r="A56" s="306">
        <v>45844</v>
      </c>
      <c r="B56" s="339" t="s">
        <v>524</v>
      </c>
      <c r="C56" s="323" t="s">
        <v>962</v>
      </c>
      <c r="D56" s="374" t="s">
        <v>524</v>
      </c>
      <c r="E56" s="364">
        <v>0</v>
      </c>
      <c r="F56" s="375">
        <v>-60</v>
      </c>
      <c r="G56" s="368">
        <f t="shared" si="0"/>
        <v>3779.1199999999985</v>
      </c>
      <c r="H56" s="386" t="s">
        <v>15</v>
      </c>
    </row>
    <row r="57" spans="1:8" ht="19.5" customHeight="1">
      <c r="A57" s="306">
        <v>45845</v>
      </c>
      <c r="B57" s="339">
        <v>17540</v>
      </c>
      <c r="C57" s="323" t="s">
        <v>963</v>
      </c>
      <c r="D57" s="314">
        <v>221</v>
      </c>
      <c r="E57" s="349">
        <v>15</v>
      </c>
      <c r="G57" s="368">
        <f t="shared" si="0"/>
        <v>3794.1199999999985</v>
      </c>
      <c r="H57" s="386" t="s">
        <v>15</v>
      </c>
    </row>
    <row r="58" spans="1:8" ht="31.5" customHeight="1">
      <c r="A58" s="306">
        <v>45845</v>
      </c>
      <c r="B58" s="339">
        <v>17541</v>
      </c>
      <c r="C58" s="323" t="s">
        <v>964</v>
      </c>
      <c r="D58" s="311">
        <v>21</v>
      </c>
      <c r="E58" s="349">
        <v>15</v>
      </c>
      <c r="G58" s="368">
        <f t="shared" si="0"/>
        <v>3809.1199999999985</v>
      </c>
      <c r="H58" s="386" t="s">
        <v>15</v>
      </c>
    </row>
    <row r="59" spans="1:8" ht="29.25" customHeight="1">
      <c r="A59" s="306">
        <v>45845</v>
      </c>
      <c r="B59" s="339">
        <v>17542</v>
      </c>
      <c r="C59" s="323" t="s">
        <v>965</v>
      </c>
      <c r="D59" s="311">
        <v>9</v>
      </c>
      <c r="E59" s="349">
        <v>30</v>
      </c>
      <c r="G59" s="368">
        <f t="shared" si="0"/>
        <v>3839.1199999999985</v>
      </c>
      <c r="H59" s="386" t="s">
        <v>15</v>
      </c>
    </row>
    <row r="60" spans="1:8" ht="18" customHeight="1">
      <c r="A60" s="306">
        <v>45845</v>
      </c>
      <c r="B60" s="339">
        <v>17543</v>
      </c>
      <c r="C60" s="323" t="s">
        <v>966</v>
      </c>
      <c r="D60" s="311">
        <v>289</v>
      </c>
      <c r="E60" s="349">
        <v>15</v>
      </c>
      <c r="G60" s="368">
        <f t="shared" si="0"/>
        <v>3854.1199999999985</v>
      </c>
      <c r="H60" s="386" t="s">
        <v>15</v>
      </c>
    </row>
    <row r="61" spans="1:8" ht="17.25" customHeight="1">
      <c r="A61" s="306">
        <v>45845</v>
      </c>
      <c r="B61" s="339">
        <v>17544</v>
      </c>
      <c r="C61" s="323" t="s">
        <v>967</v>
      </c>
      <c r="D61" s="311">
        <v>301</v>
      </c>
      <c r="E61" s="349">
        <v>15</v>
      </c>
      <c r="G61" s="368">
        <f t="shared" si="0"/>
        <v>3869.1199999999985</v>
      </c>
      <c r="H61" s="386" t="s">
        <v>15</v>
      </c>
    </row>
    <row r="62" spans="1:8" ht="17.25" customHeight="1">
      <c r="A62" s="306">
        <v>45848</v>
      </c>
      <c r="B62" s="339">
        <v>17545</v>
      </c>
      <c r="C62" s="303" t="s">
        <v>968</v>
      </c>
      <c r="D62" s="715">
        <v>254</v>
      </c>
      <c r="E62" s="349">
        <v>60</v>
      </c>
      <c r="G62" s="368">
        <f t="shared" si="0"/>
        <v>3929.1199999999985</v>
      </c>
      <c r="H62" s="386" t="s">
        <v>15</v>
      </c>
    </row>
    <row r="63" spans="1:8" ht="17.25" customHeight="1">
      <c r="A63" s="306">
        <v>45852</v>
      </c>
      <c r="B63" s="339">
        <v>17546</v>
      </c>
      <c r="C63" s="303" t="s">
        <v>969</v>
      </c>
      <c r="D63" s="715">
        <v>57</v>
      </c>
      <c r="E63" s="349">
        <v>15</v>
      </c>
      <c r="G63" s="368">
        <f t="shared" si="0"/>
        <v>3944.1199999999985</v>
      </c>
      <c r="H63" s="386" t="s">
        <v>15</v>
      </c>
    </row>
    <row r="64" spans="1:8" ht="17.25" customHeight="1">
      <c r="A64" s="306">
        <v>45852</v>
      </c>
      <c r="B64" s="339">
        <v>17547</v>
      </c>
      <c r="C64" s="303" t="s">
        <v>970</v>
      </c>
      <c r="D64" s="715">
        <v>285</v>
      </c>
      <c r="E64" s="349">
        <v>30</v>
      </c>
      <c r="G64" s="368">
        <f t="shared" si="0"/>
        <v>3974.1199999999985</v>
      </c>
      <c r="H64" s="386" t="s">
        <v>15</v>
      </c>
    </row>
    <row r="65" spans="1:8" ht="31.5" customHeight="1">
      <c r="A65" s="306">
        <v>45846</v>
      </c>
      <c r="B65" s="339">
        <v>17548</v>
      </c>
      <c r="C65" s="320" t="s">
        <v>971</v>
      </c>
      <c r="D65" s="718">
        <v>30</v>
      </c>
      <c r="E65" s="365">
        <v>15</v>
      </c>
      <c r="G65" s="368">
        <f t="shared" si="0"/>
        <v>3989.1199999999985</v>
      </c>
      <c r="H65" s="386" t="s">
        <v>15</v>
      </c>
    </row>
    <row r="66" spans="1:8" ht="31.5" customHeight="1">
      <c r="A66" s="306">
        <v>45846</v>
      </c>
      <c r="B66" s="339">
        <v>17549</v>
      </c>
      <c r="C66" s="303" t="s">
        <v>972</v>
      </c>
      <c r="D66" s="718">
        <v>59</v>
      </c>
      <c r="E66" s="365">
        <v>30</v>
      </c>
      <c r="G66" s="368">
        <f t="shared" si="0"/>
        <v>4019.1199999999985</v>
      </c>
      <c r="H66" s="386" t="s">
        <v>15</v>
      </c>
    </row>
    <row r="67" spans="1:8" ht="31.5" customHeight="1">
      <c r="A67" s="306">
        <v>45846</v>
      </c>
      <c r="B67" s="339">
        <v>17550</v>
      </c>
      <c r="C67" s="303" t="s">
        <v>973</v>
      </c>
      <c r="D67" s="718">
        <v>56</v>
      </c>
      <c r="E67" s="365">
        <v>15</v>
      </c>
      <c r="G67" s="368">
        <f t="shared" si="0"/>
        <v>4034.1199999999985</v>
      </c>
      <c r="H67" s="386" t="s">
        <v>15</v>
      </c>
    </row>
    <row r="68" spans="1:8" ht="31.5" customHeight="1">
      <c r="A68" s="306">
        <v>45847</v>
      </c>
      <c r="B68" s="339">
        <v>17551</v>
      </c>
      <c r="C68" s="320" t="s">
        <v>974</v>
      </c>
      <c r="D68" s="718">
        <v>241</v>
      </c>
      <c r="E68" s="349">
        <v>15</v>
      </c>
      <c r="G68" s="368">
        <f t="shared" si="0"/>
        <v>4049.1199999999985</v>
      </c>
      <c r="H68" s="386" t="s">
        <v>15</v>
      </c>
    </row>
    <row r="69" spans="1:8" ht="31.5" customHeight="1">
      <c r="A69" s="306">
        <v>45848</v>
      </c>
      <c r="B69" s="339">
        <v>17552</v>
      </c>
      <c r="C69" s="303" t="s">
        <v>975</v>
      </c>
      <c r="D69" s="718">
        <v>64</v>
      </c>
      <c r="E69" s="349">
        <v>30</v>
      </c>
      <c r="G69" s="368">
        <f t="shared" si="0"/>
        <v>4079.1199999999985</v>
      </c>
      <c r="H69" s="386" t="s">
        <v>15</v>
      </c>
    </row>
    <row r="70" spans="1:8" ht="31.5" customHeight="1">
      <c r="A70" s="306">
        <v>45848</v>
      </c>
      <c r="B70" s="339">
        <v>17553</v>
      </c>
      <c r="C70" s="303" t="s">
        <v>976</v>
      </c>
      <c r="D70" s="718">
        <v>296</v>
      </c>
      <c r="E70" s="349">
        <v>15</v>
      </c>
      <c r="G70" s="368">
        <f t="shared" si="0"/>
        <v>4094.1199999999985</v>
      </c>
      <c r="H70" s="386" t="s">
        <v>15</v>
      </c>
    </row>
    <row r="71" spans="1:8" ht="31.5" customHeight="1">
      <c r="A71" s="306">
        <v>45848</v>
      </c>
      <c r="B71" s="339">
        <v>17554</v>
      </c>
      <c r="C71" s="303" t="s">
        <v>977</v>
      </c>
      <c r="D71" s="718">
        <v>65</v>
      </c>
      <c r="E71" s="349">
        <v>60</v>
      </c>
      <c r="G71" s="368">
        <f t="shared" si="0"/>
        <v>4154.119999999999</v>
      </c>
      <c r="H71" s="386" t="s">
        <v>15</v>
      </c>
    </row>
    <row r="72" spans="1:8" ht="31.5" customHeight="1">
      <c r="A72" s="306">
        <v>45848</v>
      </c>
      <c r="B72" s="339">
        <v>17555</v>
      </c>
      <c r="C72" s="303" t="s">
        <v>978</v>
      </c>
      <c r="D72" s="718">
        <v>327</v>
      </c>
      <c r="E72" s="349">
        <v>15</v>
      </c>
      <c r="G72" s="368">
        <f t="shared" si="0"/>
        <v>4169.119999999999</v>
      </c>
      <c r="H72" s="386" t="s">
        <v>15</v>
      </c>
    </row>
    <row r="73" spans="1:8" ht="32.25" customHeight="1">
      <c r="A73" s="306">
        <v>45848</v>
      </c>
      <c r="B73" s="339">
        <v>17556</v>
      </c>
      <c r="C73" s="303" t="s">
        <v>979</v>
      </c>
      <c r="D73" s="718">
        <v>51</v>
      </c>
      <c r="E73" s="349">
        <v>60</v>
      </c>
      <c r="G73" s="368">
        <f t="shared" si="0"/>
        <v>4229.119999999999</v>
      </c>
      <c r="H73" s="386" t="s">
        <v>15</v>
      </c>
    </row>
    <row r="74" spans="1:8" ht="28.5" customHeight="1">
      <c r="A74" s="306">
        <v>45849</v>
      </c>
      <c r="B74" s="339">
        <v>17557</v>
      </c>
      <c r="C74" s="303" t="s">
        <v>980</v>
      </c>
      <c r="D74" s="718">
        <v>33</v>
      </c>
      <c r="E74" s="349">
        <v>15</v>
      </c>
      <c r="G74" s="368">
        <f t="shared" si="0"/>
        <v>4244.119999999999</v>
      </c>
      <c r="H74" s="386" t="s">
        <v>15</v>
      </c>
    </row>
    <row r="75" spans="1:8" ht="28.5" customHeight="1">
      <c r="A75" s="306">
        <v>45849</v>
      </c>
      <c r="B75" s="339">
        <v>17558</v>
      </c>
      <c r="C75" s="303" t="s">
        <v>981</v>
      </c>
      <c r="D75" s="715">
        <v>239</v>
      </c>
      <c r="E75" s="349">
        <v>15</v>
      </c>
      <c r="G75" s="368">
        <f t="shared" si="0"/>
        <v>4259.119999999999</v>
      </c>
      <c r="H75" s="386" t="s">
        <v>15</v>
      </c>
    </row>
    <row r="76" spans="1:8" ht="27" customHeight="1">
      <c r="A76" s="306">
        <v>45849</v>
      </c>
      <c r="B76" s="339">
        <v>17559</v>
      </c>
      <c r="C76" s="303" t="s">
        <v>982</v>
      </c>
      <c r="D76" s="715">
        <v>103</v>
      </c>
      <c r="E76" s="349">
        <v>15</v>
      </c>
      <c r="G76" s="368">
        <f t="shared" si="0"/>
        <v>4274.119999999999</v>
      </c>
      <c r="H76" s="386" t="s">
        <v>15</v>
      </c>
    </row>
    <row r="77" spans="1:8" ht="29.25" customHeight="1">
      <c r="A77" s="306">
        <v>45849</v>
      </c>
      <c r="B77" s="374" t="s">
        <v>524</v>
      </c>
      <c r="C77" s="303" t="s">
        <v>944</v>
      </c>
      <c r="D77" s="374" t="s">
        <v>524</v>
      </c>
      <c r="E77" s="364">
        <v>0</v>
      </c>
      <c r="F77" s="387">
        <v>-100</v>
      </c>
      <c r="G77" s="368">
        <f t="shared" si="0"/>
        <v>4174.119999999999</v>
      </c>
      <c r="H77" s="386" t="s">
        <v>15</v>
      </c>
    </row>
    <row r="78" spans="1:8" ht="30" customHeight="1">
      <c r="A78" s="306">
        <v>45850</v>
      </c>
      <c r="B78" s="715">
        <v>17560</v>
      </c>
      <c r="C78" s="303" t="s">
        <v>983</v>
      </c>
      <c r="D78" s="718">
        <v>118</v>
      </c>
      <c r="E78" s="349">
        <v>30</v>
      </c>
      <c r="F78" s="365">
        <v>0</v>
      </c>
      <c r="G78" s="368">
        <f t="shared" si="0"/>
        <v>4204.119999999999</v>
      </c>
      <c r="H78" s="386" t="s">
        <v>15</v>
      </c>
    </row>
    <row r="79" spans="1:8" ht="27.75" customHeight="1">
      <c r="A79" s="306">
        <v>45850</v>
      </c>
      <c r="B79" s="715">
        <v>17561</v>
      </c>
      <c r="C79" s="303" t="s">
        <v>984</v>
      </c>
      <c r="D79" s="718">
        <v>20</v>
      </c>
      <c r="E79" s="349">
        <v>15</v>
      </c>
      <c r="F79" s="365">
        <v>0</v>
      </c>
      <c r="G79" s="368">
        <f t="shared" ref="G79:G142" si="1">+G78+E79+F79</f>
        <v>4219.119999999999</v>
      </c>
      <c r="H79" s="386" t="s">
        <v>15</v>
      </c>
    </row>
    <row r="80" spans="1:8" ht="30" customHeight="1">
      <c r="A80" s="306">
        <v>45850</v>
      </c>
      <c r="B80" s="715">
        <v>17562</v>
      </c>
      <c r="C80" s="303" t="s">
        <v>985</v>
      </c>
      <c r="D80" s="718">
        <v>247</v>
      </c>
      <c r="E80" s="349">
        <v>15</v>
      </c>
      <c r="F80" s="365">
        <v>0</v>
      </c>
      <c r="G80" s="368">
        <f t="shared" si="1"/>
        <v>4234.119999999999</v>
      </c>
      <c r="H80" s="386" t="s">
        <v>15</v>
      </c>
    </row>
    <row r="81" spans="1:9" ht="28.5" customHeight="1">
      <c r="A81" s="306">
        <v>45852</v>
      </c>
      <c r="B81" s="715">
        <v>17563</v>
      </c>
      <c r="C81" s="303" t="s">
        <v>986</v>
      </c>
      <c r="D81" s="718">
        <v>315</v>
      </c>
      <c r="E81" s="349">
        <v>30</v>
      </c>
      <c r="G81" s="368">
        <f t="shared" si="1"/>
        <v>4264.119999999999</v>
      </c>
      <c r="H81" s="386" t="s">
        <v>15</v>
      </c>
    </row>
    <row r="82" spans="1:9" ht="28.5" customHeight="1">
      <c r="A82" s="306">
        <v>45852</v>
      </c>
      <c r="B82" s="715">
        <v>17564</v>
      </c>
      <c r="C82" s="303" t="s">
        <v>987</v>
      </c>
      <c r="D82" s="718">
        <v>105</v>
      </c>
      <c r="E82" s="349">
        <v>30</v>
      </c>
      <c r="G82" s="368">
        <f t="shared" si="1"/>
        <v>4294.119999999999</v>
      </c>
      <c r="H82" s="386" t="s">
        <v>15</v>
      </c>
    </row>
    <row r="83" spans="1:9" ht="28.5" customHeight="1">
      <c r="A83" s="306">
        <v>45852</v>
      </c>
      <c r="B83" s="715">
        <v>17565</v>
      </c>
      <c r="C83" s="303" t="s">
        <v>988</v>
      </c>
      <c r="D83" s="718">
        <v>257</v>
      </c>
      <c r="E83" s="349">
        <v>15</v>
      </c>
      <c r="G83" s="368">
        <f t="shared" si="1"/>
        <v>4309.119999999999</v>
      </c>
      <c r="H83" s="386" t="s">
        <v>15</v>
      </c>
    </row>
    <row r="84" spans="1:9" ht="27.75" customHeight="1">
      <c r="A84" s="306">
        <v>45852</v>
      </c>
      <c r="B84" s="715">
        <v>17566</v>
      </c>
      <c r="C84" s="303" t="s">
        <v>989</v>
      </c>
      <c r="D84" s="718">
        <v>187</v>
      </c>
      <c r="E84" s="349">
        <v>15</v>
      </c>
      <c r="G84" s="368">
        <f t="shared" si="1"/>
        <v>4324.119999999999</v>
      </c>
      <c r="H84" s="386" t="s">
        <v>15</v>
      </c>
    </row>
    <row r="85" spans="1:9" ht="23.25" customHeight="1">
      <c r="A85" s="306">
        <v>45852</v>
      </c>
      <c r="B85" s="715">
        <v>17567</v>
      </c>
      <c r="C85" s="303" t="s">
        <v>990</v>
      </c>
      <c r="D85" s="718">
        <v>139</v>
      </c>
      <c r="E85" s="349">
        <v>15</v>
      </c>
      <c r="G85" s="368">
        <f t="shared" si="1"/>
        <v>4339.119999999999</v>
      </c>
      <c r="H85" s="386" t="s">
        <v>15</v>
      </c>
    </row>
    <row r="86" spans="1:9" ht="35.25" customHeight="1">
      <c r="A86" s="306">
        <v>45853</v>
      </c>
      <c r="B86" s="715">
        <v>17568</v>
      </c>
      <c r="C86" s="303" t="s">
        <v>991</v>
      </c>
      <c r="D86" s="718">
        <v>107</v>
      </c>
      <c r="E86" s="349">
        <v>15</v>
      </c>
      <c r="G86" s="368">
        <f t="shared" si="1"/>
        <v>4354.119999999999</v>
      </c>
      <c r="H86" s="386" t="s">
        <v>15</v>
      </c>
    </row>
    <row r="87" spans="1:9" ht="29.25" customHeight="1">
      <c r="A87" s="307">
        <v>45853</v>
      </c>
      <c r="B87" s="715">
        <v>17569</v>
      </c>
      <c r="C87" s="305" t="s">
        <v>992</v>
      </c>
      <c r="D87" s="718">
        <v>156</v>
      </c>
      <c r="E87" s="388">
        <v>15</v>
      </c>
      <c r="G87" s="368">
        <f t="shared" si="1"/>
        <v>4369.119999999999</v>
      </c>
      <c r="H87" s="386" t="s">
        <v>15</v>
      </c>
    </row>
    <row r="88" spans="1:9" ht="15" customHeight="1">
      <c r="A88" s="306">
        <v>45853</v>
      </c>
      <c r="B88" s="715">
        <v>17570</v>
      </c>
      <c r="C88" s="303" t="s">
        <v>993</v>
      </c>
      <c r="D88" s="715">
        <v>303</v>
      </c>
      <c r="E88" s="349">
        <v>15</v>
      </c>
      <c r="G88" s="368">
        <f t="shared" si="1"/>
        <v>4384.119999999999</v>
      </c>
      <c r="H88" s="386" t="s">
        <v>15</v>
      </c>
    </row>
    <row r="89" spans="1:9" ht="25.5" customHeight="1">
      <c r="A89" s="306">
        <v>45853</v>
      </c>
      <c r="B89" s="715">
        <v>17571</v>
      </c>
      <c r="C89" s="303" t="s">
        <v>994</v>
      </c>
      <c r="D89" s="715">
        <v>240</v>
      </c>
      <c r="E89" s="349">
        <v>32</v>
      </c>
      <c r="G89" s="368">
        <f t="shared" si="1"/>
        <v>4416.119999999999</v>
      </c>
      <c r="H89" s="386" t="s">
        <v>15</v>
      </c>
    </row>
    <row r="90" spans="1:9" ht="30" customHeight="1">
      <c r="A90" s="306">
        <v>45853</v>
      </c>
      <c r="B90" s="715">
        <v>17572</v>
      </c>
      <c r="C90" s="303" t="s">
        <v>995</v>
      </c>
      <c r="D90" s="715">
        <v>111</v>
      </c>
      <c r="E90" s="349">
        <v>30</v>
      </c>
      <c r="G90" s="368">
        <f t="shared" si="1"/>
        <v>4446.119999999999</v>
      </c>
      <c r="H90" s="386" t="s">
        <v>15</v>
      </c>
    </row>
    <row r="91" spans="1:9" ht="30" customHeight="1">
      <c r="A91" s="306">
        <v>45853</v>
      </c>
      <c r="B91" s="715">
        <v>17573</v>
      </c>
      <c r="C91" s="320" t="s">
        <v>996</v>
      </c>
      <c r="D91" s="390">
        <v>199</v>
      </c>
      <c r="E91" s="349">
        <v>15</v>
      </c>
      <c r="G91" s="368">
        <f t="shared" si="1"/>
        <v>4461.119999999999</v>
      </c>
      <c r="H91" s="386" t="s">
        <v>15</v>
      </c>
    </row>
    <row r="92" spans="1:9" ht="24.75" customHeight="1">
      <c r="A92" s="306">
        <v>45853</v>
      </c>
      <c r="B92" s="715">
        <v>17574</v>
      </c>
      <c r="C92" s="303" t="s">
        <v>997</v>
      </c>
      <c r="D92" s="311">
        <v>246</v>
      </c>
      <c r="E92" s="349">
        <v>15</v>
      </c>
      <c r="G92" s="368">
        <f t="shared" si="1"/>
        <v>4476.119999999999</v>
      </c>
      <c r="H92" s="386" t="s">
        <v>15</v>
      </c>
    </row>
    <row r="93" spans="1:9" ht="30.75" customHeight="1">
      <c r="A93" s="306">
        <v>45853</v>
      </c>
      <c r="B93" s="715">
        <v>17575</v>
      </c>
      <c r="C93" s="303" t="s">
        <v>998</v>
      </c>
      <c r="D93" s="311">
        <v>201</v>
      </c>
      <c r="E93" s="349">
        <v>15</v>
      </c>
      <c r="G93" s="368">
        <f t="shared" si="1"/>
        <v>4491.119999999999</v>
      </c>
      <c r="H93" s="386" t="s">
        <v>15</v>
      </c>
    </row>
    <row r="94" spans="1:9" ht="30.75" customHeight="1">
      <c r="A94" s="306">
        <v>45853</v>
      </c>
      <c r="B94" s="715">
        <v>17576</v>
      </c>
      <c r="C94" s="303" t="s">
        <v>999</v>
      </c>
      <c r="D94" s="311" t="s">
        <v>267</v>
      </c>
      <c r="E94" s="349">
        <v>15</v>
      </c>
      <c r="G94" s="368">
        <f t="shared" si="1"/>
        <v>4506.119999999999</v>
      </c>
      <c r="H94" s="386" t="s">
        <v>15</v>
      </c>
    </row>
    <row r="95" spans="1:9" ht="33" customHeight="1">
      <c r="A95" s="306">
        <v>45853</v>
      </c>
      <c r="B95" s="715">
        <v>17577</v>
      </c>
      <c r="C95" s="303" t="s">
        <v>1000</v>
      </c>
      <c r="D95" s="311">
        <v>210</v>
      </c>
      <c r="E95" s="349">
        <v>15</v>
      </c>
      <c r="G95" s="368">
        <f t="shared" si="1"/>
        <v>4521.119999999999</v>
      </c>
      <c r="H95" s="386" t="s">
        <v>15</v>
      </c>
    </row>
    <row r="96" spans="1:9" ht="33.75" customHeight="1">
      <c r="A96" s="306">
        <v>45853</v>
      </c>
      <c r="B96" s="715">
        <v>17578</v>
      </c>
      <c r="C96" s="303" t="s">
        <v>1001</v>
      </c>
      <c r="D96" s="311">
        <v>279</v>
      </c>
      <c r="E96" s="349">
        <v>45</v>
      </c>
      <c r="G96" s="368">
        <f t="shared" si="1"/>
        <v>4566.119999999999</v>
      </c>
      <c r="H96" s="386" t="s">
        <v>15</v>
      </c>
    </row>
    <row r="97" spans="1:8" ht="33" customHeight="1">
      <c r="A97" s="306">
        <v>45853</v>
      </c>
      <c r="B97" s="715">
        <v>17579</v>
      </c>
      <c r="C97" s="303" t="s">
        <v>483</v>
      </c>
      <c r="D97" s="311">
        <v>311</v>
      </c>
      <c r="E97" s="349">
        <v>15</v>
      </c>
      <c r="F97" s="389"/>
      <c r="G97" s="368">
        <f t="shared" si="1"/>
        <v>4581.119999999999</v>
      </c>
      <c r="H97" s="386" t="s">
        <v>15</v>
      </c>
    </row>
    <row r="98" spans="1:8" ht="15" customHeight="1">
      <c r="A98" s="306">
        <v>45854</v>
      </c>
      <c r="B98" s="374" t="s">
        <v>524</v>
      </c>
      <c r="C98" s="303" t="s">
        <v>1002</v>
      </c>
      <c r="D98" s="374" t="s">
        <v>524</v>
      </c>
      <c r="E98" s="349"/>
      <c r="F98" s="387">
        <v>-6.41</v>
      </c>
      <c r="G98" s="368">
        <f t="shared" si="1"/>
        <v>4574.7099999999991</v>
      </c>
      <c r="H98" s="386" t="s">
        <v>15</v>
      </c>
    </row>
    <row r="99" spans="1:8" ht="30" customHeight="1">
      <c r="A99" s="306">
        <v>45854</v>
      </c>
      <c r="B99" s="339">
        <v>17580</v>
      </c>
      <c r="C99" s="320" t="s">
        <v>1003</v>
      </c>
      <c r="D99" s="338" t="s">
        <v>294</v>
      </c>
      <c r="E99" s="349">
        <v>15</v>
      </c>
      <c r="G99" s="368">
        <f t="shared" si="1"/>
        <v>4589.7099999999991</v>
      </c>
      <c r="H99" s="386" t="s">
        <v>15</v>
      </c>
    </row>
    <row r="100" spans="1:8" ht="30.75" customHeight="1">
      <c r="A100" s="306">
        <v>45854</v>
      </c>
      <c r="B100" s="339">
        <v>17581</v>
      </c>
      <c r="C100" s="303" t="s">
        <v>1004</v>
      </c>
      <c r="D100" s="309">
        <v>155</v>
      </c>
      <c r="E100" s="349">
        <v>15</v>
      </c>
      <c r="G100" s="368">
        <f t="shared" si="1"/>
        <v>4604.7099999999991</v>
      </c>
      <c r="H100" s="386" t="s">
        <v>15</v>
      </c>
    </row>
    <row r="101" spans="1:8" ht="22.5" customHeight="1">
      <c r="A101" s="306">
        <v>45854</v>
      </c>
      <c r="B101" s="339">
        <v>17582</v>
      </c>
      <c r="C101" s="303" t="s">
        <v>1005</v>
      </c>
      <c r="D101" s="309">
        <v>319</v>
      </c>
      <c r="E101" s="349">
        <v>15</v>
      </c>
      <c r="G101" s="368">
        <f t="shared" si="1"/>
        <v>4619.7099999999991</v>
      </c>
      <c r="H101" s="386" t="s">
        <v>15</v>
      </c>
    </row>
    <row r="102" spans="1:8" ht="37.5" customHeight="1">
      <c r="A102" s="306">
        <v>45854</v>
      </c>
      <c r="B102" s="339">
        <v>17583</v>
      </c>
      <c r="C102" s="303" t="s">
        <v>1006</v>
      </c>
      <c r="D102" s="309">
        <v>261</v>
      </c>
      <c r="E102" s="349">
        <v>15</v>
      </c>
      <c r="G102" s="368">
        <f t="shared" si="1"/>
        <v>4634.7099999999991</v>
      </c>
      <c r="H102" s="386" t="s">
        <v>15</v>
      </c>
    </row>
    <row r="103" spans="1:8" ht="31.5" customHeight="1">
      <c r="A103" s="306">
        <v>45854</v>
      </c>
      <c r="B103" s="339">
        <v>17584</v>
      </c>
      <c r="C103" s="303" t="s">
        <v>1007</v>
      </c>
      <c r="D103" s="309">
        <v>326</v>
      </c>
      <c r="E103" s="349">
        <v>15</v>
      </c>
      <c r="G103" s="368">
        <f t="shared" si="1"/>
        <v>4649.7099999999991</v>
      </c>
      <c r="H103" s="386" t="s">
        <v>15</v>
      </c>
    </row>
    <row r="104" spans="1:8" ht="27.75" customHeight="1">
      <c r="A104" s="306">
        <v>45854</v>
      </c>
      <c r="B104" s="339">
        <v>17585</v>
      </c>
      <c r="C104" s="303" t="s">
        <v>1008</v>
      </c>
      <c r="D104" s="309">
        <v>18</v>
      </c>
      <c r="E104" s="349">
        <v>30</v>
      </c>
      <c r="G104" s="368">
        <f t="shared" si="1"/>
        <v>4679.7099999999991</v>
      </c>
      <c r="H104" s="386" t="s">
        <v>15</v>
      </c>
    </row>
    <row r="105" spans="1:8" ht="36.75" customHeight="1">
      <c r="A105" s="306">
        <v>45855</v>
      </c>
      <c r="B105" s="339">
        <v>17586</v>
      </c>
      <c r="C105" s="303" t="s">
        <v>1009</v>
      </c>
      <c r="D105" s="309">
        <v>265</v>
      </c>
      <c r="E105" s="349">
        <v>15</v>
      </c>
      <c r="G105" s="368">
        <f t="shared" si="1"/>
        <v>4694.7099999999991</v>
      </c>
      <c r="H105" s="386" t="s">
        <v>15</v>
      </c>
    </row>
    <row r="106" spans="1:8" ht="31.5" customHeight="1">
      <c r="A106" s="306">
        <v>45855</v>
      </c>
      <c r="B106" s="339">
        <v>17587</v>
      </c>
      <c r="C106" s="303" t="s">
        <v>1010</v>
      </c>
      <c r="D106" s="309" t="s">
        <v>1011</v>
      </c>
      <c r="E106" s="349">
        <v>60</v>
      </c>
      <c r="G106" s="368">
        <f t="shared" si="1"/>
        <v>4754.7099999999991</v>
      </c>
      <c r="H106" s="386" t="s">
        <v>15</v>
      </c>
    </row>
    <row r="107" spans="1:8" ht="32.25" customHeight="1">
      <c r="A107" s="306">
        <v>45855</v>
      </c>
      <c r="B107" s="374" t="s">
        <v>524</v>
      </c>
      <c r="C107" s="303" t="s">
        <v>944</v>
      </c>
      <c r="D107" s="374" t="s">
        <v>524</v>
      </c>
      <c r="E107" s="364">
        <v>0</v>
      </c>
      <c r="F107" s="387">
        <v>-175.5</v>
      </c>
      <c r="G107" s="368">
        <f t="shared" si="1"/>
        <v>4579.2099999999991</v>
      </c>
      <c r="H107" s="386" t="s">
        <v>15</v>
      </c>
    </row>
    <row r="108" spans="1:8" ht="30" customHeight="1">
      <c r="A108" s="306">
        <v>45855</v>
      </c>
      <c r="B108" s="374" t="s">
        <v>524</v>
      </c>
      <c r="C108" s="303" t="s">
        <v>1012</v>
      </c>
      <c r="D108" s="374" t="s">
        <v>524</v>
      </c>
      <c r="E108" s="364">
        <v>0</v>
      </c>
      <c r="F108" s="387">
        <v>-257.2</v>
      </c>
      <c r="G108" s="368">
        <f t="shared" si="1"/>
        <v>4322.0099999999993</v>
      </c>
      <c r="H108" s="386" t="s">
        <v>15</v>
      </c>
    </row>
    <row r="109" spans="1:8" ht="30.75" customHeight="1">
      <c r="A109" s="306">
        <v>45855</v>
      </c>
      <c r="B109" s="339" t="s">
        <v>1013</v>
      </c>
      <c r="C109" s="303" t="s">
        <v>1014</v>
      </c>
      <c r="D109" s="309" t="s">
        <v>1013</v>
      </c>
      <c r="E109" s="349">
        <v>100</v>
      </c>
      <c r="G109" s="368">
        <f t="shared" si="1"/>
        <v>4422.0099999999993</v>
      </c>
      <c r="H109" s="386" t="s">
        <v>15</v>
      </c>
    </row>
    <row r="110" spans="1:8" ht="29.25" customHeight="1">
      <c r="A110" s="306">
        <v>45855</v>
      </c>
      <c r="B110" s="339">
        <v>17588</v>
      </c>
      <c r="C110" s="303" t="s">
        <v>1015</v>
      </c>
      <c r="D110" s="309">
        <v>291</v>
      </c>
      <c r="E110" s="349">
        <v>15</v>
      </c>
      <c r="G110" s="368">
        <f t="shared" si="1"/>
        <v>4437.0099999999993</v>
      </c>
      <c r="H110" s="386" t="s">
        <v>15</v>
      </c>
    </row>
    <row r="111" spans="1:8" ht="33.75" customHeight="1">
      <c r="A111" s="306">
        <v>45855</v>
      </c>
      <c r="B111" s="339">
        <v>17589</v>
      </c>
      <c r="C111" s="303" t="s">
        <v>1016</v>
      </c>
      <c r="D111" s="309">
        <v>304</v>
      </c>
      <c r="E111" s="349">
        <v>15</v>
      </c>
      <c r="G111" s="368">
        <f t="shared" si="1"/>
        <v>4452.0099999999993</v>
      </c>
      <c r="H111" s="386" t="s">
        <v>15</v>
      </c>
    </row>
    <row r="112" spans="1:8" ht="33" customHeight="1">
      <c r="A112" s="306">
        <v>45856</v>
      </c>
      <c r="B112" s="339">
        <v>17590</v>
      </c>
      <c r="C112" s="303" t="s">
        <v>1017</v>
      </c>
      <c r="D112" s="309">
        <v>167</v>
      </c>
      <c r="E112" s="349">
        <v>100</v>
      </c>
      <c r="G112" s="368">
        <f t="shared" si="1"/>
        <v>4552.0099999999993</v>
      </c>
      <c r="H112" s="386" t="s">
        <v>15</v>
      </c>
    </row>
    <row r="113" spans="1:8" ht="24" customHeight="1">
      <c r="A113" s="306">
        <v>45856</v>
      </c>
      <c r="B113" s="339">
        <v>17591</v>
      </c>
      <c r="C113" s="303" t="s">
        <v>1018</v>
      </c>
      <c r="D113" s="309">
        <v>143</v>
      </c>
      <c r="E113" s="349">
        <v>30</v>
      </c>
      <c r="G113" s="368">
        <f t="shared" si="1"/>
        <v>4582.0099999999993</v>
      </c>
      <c r="H113" s="386" t="s">
        <v>15</v>
      </c>
    </row>
    <row r="114" spans="1:8" ht="31.5" customHeight="1">
      <c r="A114" s="306">
        <v>45856</v>
      </c>
      <c r="B114" s="339">
        <v>17592</v>
      </c>
      <c r="C114" s="320" t="s">
        <v>1019</v>
      </c>
      <c r="D114" s="338">
        <v>26</v>
      </c>
      <c r="E114" s="349">
        <v>15</v>
      </c>
      <c r="G114" s="368">
        <f t="shared" si="1"/>
        <v>4597.0099999999993</v>
      </c>
      <c r="H114" s="386" t="s">
        <v>15</v>
      </c>
    </row>
    <row r="115" spans="1:8" ht="30" customHeight="1">
      <c r="A115" s="306">
        <v>45856</v>
      </c>
      <c r="B115" s="374" t="s">
        <v>524</v>
      </c>
      <c r="C115" s="303" t="s">
        <v>1020</v>
      </c>
      <c r="D115" s="374" t="s">
        <v>524</v>
      </c>
      <c r="E115" s="364">
        <v>0</v>
      </c>
      <c r="F115" s="387">
        <v>-255.71</v>
      </c>
      <c r="G115" s="368">
        <f t="shared" si="1"/>
        <v>4341.2999999999993</v>
      </c>
      <c r="H115" s="386" t="s">
        <v>15</v>
      </c>
    </row>
    <row r="116" spans="1:8" ht="27.75" customHeight="1">
      <c r="A116" s="306">
        <v>45856</v>
      </c>
      <c r="B116" s="339">
        <v>17593</v>
      </c>
      <c r="C116" s="303" t="s">
        <v>1021</v>
      </c>
      <c r="D116" s="309">
        <v>71</v>
      </c>
      <c r="E116" s="349">
        <v>30</v>
      </c>
      <c r="G116" s="368">
        <f t="shared" si="1"/>
        <v>4371.2999999999993</v>
      </c>
      <c r="H116" s="386" t="s">
        <v>15</v>
      </c>
    </row>
    <row r="117" spans="1:8" ht="33" customHeight="1">
      <c r="A117" s="306">
        <v>45856</v>
      </c>
      <c r="B117" s="374" t="s">
        <v>524</v>
      </c>
      <c r="C117" s="303" t="s">
        <v>1022</v>
      </c>
      <c r="D117" s="374" t="s">
        <v>524</v>
      </c>
      <c r="E117" s="364">
        <v>0</v>
      </c>
      <c r="F117" s="387">
        <v>-150</v>
      </c>
      <c r="G117" s="368">
        <f t="shared" si="1"/>
        <v>4221.2999999999993</v>
      </c>
      <c r="H117" s="386" t="s">
        <v>15</v>
      </c>
    </row>
    <row r="118" spans="1:8" ht="32.25" customHeight="1">
      <c r="A118" s="306">
        <v>45856</v>
      </c>
      <c r="B118" s="339">
        <v>17594</v>
      </c>
      <c r="C118" s="303" t="s">
        <v>1023</v>
      </c>
      <c r="D118" s="309">
        <v>29</v>
      </c>
      <c r="E118" s="349">
        <v>30</v>
      </c>
      <c r="G118" s="368">
        <f t="shared" si="1"/>
        <v>4251.2999999999993</v>
      </c>
      <c r="H118" s="386" t="s">
        <v>15</v>
      </c>
    </row>
    <row r="119" spans="1:8" ht="33" customHeight="1">
      <c r="A119" s="306">
        <v>45857</v>
      </c>
      <c r="B119" s="339">
        <v>17595</v>
      </c>
      <c r="C119" s="303" t="s">
        <v>1024</v>
      </c>
      <c r="D119" s="309">
        <v>195</v>
      </c>
      <c r="E119" s="349">
        <v>15</v>
      </c>
      <c r="G119" s="368">
        <f t="shared" si="1"/>
        <v>4266.2999999999993</v>
      </c>
      <c r="H119" s="386" t="s">
        <v>15</v>
      </c>
    </row>
    <row r="120" spans="1:8" ht="25.5" customHeight="1">
      <c r="A120" s="306">
        <v>45857</v>
      </c>
      <c r="B120" s="339">
        <v>17596</v>
      </c>
      <c r="C120" s="303" t="s">
        <v>1025</v>
      </c>
      <c r="D120" s="309">
        <v>292</v>
      </c>
      <c r="E120" s="349">
        <v>15</v>
      </c>
      <c r="G120" s="368">
        <f t="shared" si="1"/>
        <v>4281.2999999999993</v>
      </c>
      <c r="H120" s="386" t="s">
        <v>15</v>
      </c>
    </row>
    <row r="121" spans="1:8" ht="33" customHeight="1">
      <c r="A121" s="306">
        <v>45857</v>
      </c>
      <c r="B121" s="339">
        <v>17597</v>
      </c>
      <c r="C121" s="303" t="s">
        <v>1026</v>
      </c>
      <c r="D121" s="309">
        <v>137</v>
      </c>
      <c r="E121" s="349">
        <v>15</v>
      </c>
      <c r="G121" s="368">
        <f t="shared" si="1"/>
        <v>4296.2999999999993</v>
      </c>
      <c r="H121" s="386" t="s">
        <v>15</v>
      </c>
    </row>
    <row r="122" spans="1:8" ht="15" customHeight="1">
      <c r="A122" s="306">
        <v>45858</v>
      </c>
      <c r="B122" s="339">
        <v>17598</v>
      </c>
      <c r="C122" s="303" t="s">
        <v>1027</v>
      </c>
      <c r="D122" s="309">
        <v>100</v>
      </c>
      <c r="E122" s="349">
        <v>30</v>
      </c>
      <c r="G122" s="368">
        <f t="shared" si="1"/>
        <v>4326.2999999999993</v>
      </c>
      <c r="H122" s="386" t="s">
        <v>15</v>
      </c>
    </row>
    <row r="123" spans="1:8" ht="33" customHeight="1">
      <c r="A123" s="306">
        <v>45858</v>
      </c>
      <c r="B123" s="339">
        <v>17599</v>
      </c>
      <c r="C123" s="303" t="s">
        <v>1028</v>
      </c>
      <c r="D123" s="309">
        <v>231</v>
      </c>
      <c r="E123" s="349">
        <v>15</v>
      </c>
      <c r="G123" s="368">
        <f t="shared" si="1"/>
        <v>4341.2999999999993</v>
      </c>
      <c r="H123" s="386" t="s">
        <v>15</v>
      </c>
    </row>
    <row r="124" spans="1:8" ht="30.75" customHeight="1">
      <c r="A124" s="306">
        <v>45859</v>
      </c>
      <c r="B124" s="339">
        <v>17600</v>
      </c>
      <c r="C124" s="303" t="s">
        <v>1029</v>
      </c>
      <c r="D124" s="309">
        <v>328</v>
      </c>
      <c r="E124" s="349">
        <v>30</v>
      </c>
      <c r="G124" s="368">
        <f t="shared" si="1"/>
        <v>4371.2999999999993</v>
      </c>
      <c r="H124" s="386" t="s">
        <v>15</v>
      </c>
    </row>
    <row r="125" spans="1:8" ht="24.75" customHeight="1">
      <c r="A125" s="306">
        <v>45859</v>
      </c>
      <c r="B125" s="339">
        <v>17601</v>
      </c>
      <c r="C125" t="s">
        <v>1030</v>
      </c>
      <c r="D125" s="715">
        <v>244</v>
      </c>
      <c r="E125" s="365">
        <v>30</v>
      </c>
      <c r="F125" s="715"/>
      <c r="G125" s="368">
        <f t="shared" si="1"/>
        <v>4401.2999999999993</v>
      </c>
      <c r="H125" s="386" t="s">
        <v>15</v>
      </c>
    </row>
    <row r="126" spans="1:8" ht="36.75" customHeight="1">
      <c r="A126" s="306">
        <v>45859</v>
      </c>
      <c r="B126" s="339">
        <v>17602</v>
      </c>
      <c r="C126" s="303" t="s">
        <v>1031</v>
      </c>
      <c r="D126" s="309">
        <v>146</v>
      </c>
      <c r="E126" s="349">
        <v>15</v>
      </c>
      <c r="F126" s="715"/>
      <c r="G126" s="368">
        <f t="shared" si="1"/>
        <v>4416.2999999999993</v>
      </c>
      <c r="H126" s="386" t="s">
        <v>15</v>
      </c>
    </row>
    <row r="127" spans="1:8" ht="33.75" customHeight="1">
      <c r="A127" s="306">
        <v>45860</v>
      </c>
      <c r="B127" s="339">
        <v>17603</v>
      </c>
      <c r="C127" t="s">
        <v>1032</v>
      </c>
      <c r="D127" s="715">
        <v>333</v>
      </c>
      <c r="E127" s="365">
        <v>40</v>
      </c>
      <c r="F127" s="715"/>
      <c r="G127" s="368">
        <f t="shared" si="1"/>
        <v>4456.2999999999993</v>
      </c>
      <c r="H127" s="386" t="s">
        <v>15</v>
      </c>
    </row>
    <row r="128" spans="1:8" ht="25.5" customHeight="1">
      <c r="A128" s="306">
        <v>45860</v>
      </c>
      <c r="B128" s="374" t="s">
        <v>524</v>
      </c>
      <c r="C128" s="303" t="s">
        <v>1033</v>
      </c>
      <c r="D128" s="374" t="s">
        <v>524</v>
      </c>
      <c r="E128" s="364">
        <v>0</v>
      </c>
      <c r="F128" s="387">
        <v>-40.659999999999997</v>
      </c>
      <c r="G128" s="368">
        <f t="shared" si="1"/>
        <v>4415.6399999999994</v>
      </c>
      <c r="H128" s="386" t="s">
        <v>15</v>
      </c>
    </row>
    <row r="129" spans="1:8" ht="27" customHeight="1">
      <c r="A129" s="401">
        <v>45860</v>
      </c>
      <c r="B129" s="715">
        <v>17604</v>
      </c>
      <c r="C129" t="s">
        <v>1034</v>
      </c>
      <c r="D129" s="715" t="s">
        <v>1035</v>
      </c>
      <c r="E129" s="365">
        <v>60</v>
      </c>
      <c r="F129" s="715"/>
      <c r="G129" s="368">
        <f t="shared" si="1"/>
        <v>4475.6399999999994</v>
      </c>
      <c r="H129" s="386" t="s">
        <v>15</v>
      </c>
    </row>
    <row r="130" spans="1:8" ht="33" customHeight="1">
      <c r="A130" s="306">
        <v>45861</v>
      </c>
      <c r="B130" s="339">
        <v>17605</v>
      </c>
      <c r="C130" s="303" t="s">
        <v>1036</v>
      </c>
      <c r="D130" s="309">
        <v>44</v>
      </c>
      <c r="E130" s="349">
        <v>15</v>
      </c>
      <c r="F130" s="715"/>
      <c r="G130" s="368">
        <f t="shared" si="1"/>
        <v>4490.6399999999994</v>
      </c>
      <c r="H130" s="386" t="s">
        <v>15</v>
      </c>
    </row>
    <row r="131" spans="1:8" ht="30.75" customHeight="1">
      <c r="A131" s="306">
        <v>45861</v>
      </c>
      <c r="B131" s="374" t="s">
        <v>524</v>
      </c>
      <c r="C131" s="303" t="s">
        <v>1037</v>
      </c>
      <c r="D131" s="374" t="s">
        <v>524</v>
      </c>
      <c r="E131" s="364">
        <v>0</v>
      </c>
      <c r="F131" s="387">
        <v>-38</v>
      </c>
      <c r="G131" s="368">
        <f t="shared" si="1"/>
        <v>4452.6399999999994</v>
      </c>
      <c r="H131" s="386" t="s">
        <v>15</v>
      </c>
    </row>
    <row r="132" spans="1:8" ht="31.5" customHeight="1">
      <c r="A132" s="306">
        <v>45861</v>
      </c>
      <c r="B132" s="339">
        <v>17606</v>
      </c>
      <c r="C132" s="303" t="s">
        <v>1038</v>
      </c>
      <c r="D132" s="309">
        <v>154</v>
      </c>
      <c r="E132" s="349">
        <v>15</v>
      </c>
      <c r="F132" s="715"/>
      <c r="G132" s="368">
        <f t="shared" si="1"/>
        <v>4467.6399999999994</v>
      </c>
      <c r="H132" s="386" t="s">
        <v>15</v>
      </c>
    </row>
    <row r="133" spans="1:8" ht="33.75" customHeight="1">
      <c r="A133" s="306">
        <v>45862</v>
      </c>
      <c r="B133" s="374" t="s">
        <v>524</v>
      </c>
      <c r="C133" s="303" t="s">
        <v>125</v>
      </c>
      <c r="D133" s="374" t="s">
        <v>524</v>
      </c>
      <c r="E133" s="364">
        <v>0</v>
      </c>
      <c r="F133" s="387">
        <v>-23.93</v>
      </c>
      <c r="G133" s="368">
        <f t="shared" si="1"/>
        <v>4443.7099999999991</v>
      </c>
      <c r="H133" s="386" t="s">
        <v>15</v>
      </c>
    </row>
    <row r="134" spans="1:8" ht="21.75" customHeight="1">
      <c r="A134" s="306">
        <v>45862</v>
      </c>
      <c r="B134" s="374" t="s">
        <v>524</v>
      </c>
      <c r="C134" s="303" t="s">
        <v>673</v>
      </c>
      <c r="D134" s="374" t="s">
        <v>524</v>
      </c>
      <c r="E134" s="364">
        <v>0</v>
      </c>
      <c r="F134" s="387">
        <v>-103.16</v>
      </c>
      <c r="G134" s="368">
        <f t="shared" si="1"/>
        <v>4340.5499999999993</v>
      </c>
      <c r="H134" s="386" t="s">
        <v>15</v>
      </c>
    </row>
    <row r="135" spans="1:8" ht="27.75" customHeight="1">
      <c r="A135" s="306">
        <v>45862</v>
      </c>
      <c r="B135" s="374" t="s">
        <v>524</v>
      </c>
      <c r="C135" s="303" t="s">
        <v>1039</v>
      </c>
      <c r="D135" s="374" t="s">
        <v>524</v>
      </c>
      <c r="E135" s="364">
        <v>0</v>
      </c>
      <c r="F135" s="387">
        <v>-39.659999999999997</v>
      </c>
      <c r="G135" s="368">
        <f t="shared" si="1"/>
        <v>4300.8899999999994</v>
      </c>
      <c r="H135" s="386" t="s">
        <v>15</v>
      </c>
    </row>
    <row r="136" spans="1:8" ht="29.25" customHeight="1">
      <c r="A136" s="306">
        <v>45862</v>
      </c>
      <c r="B136" s="339">
        <v>17607</v>
      </c>
      <c r="C136" s="303" t="s">
        <v>1040</v>
      </c>
      <c r="D136" s="309">
        <v>53</v>
      </c>
      <c r="E136" s="349">
        <v>15</v>
      </c>
      <c r="F136" s="715"/>
      <c r="G136" s="368">
        <f t="shared" si="1"/>
        <v>4315.8899999999994</v>
      </c>
      <c r="H136" s="386" t="s">
        <v>15</v>
      </c>
    </row>
    <row r="137" spans="1:8" ht="32.25" customHeight="1">
      <c r="A137" s="306">
        <v>45862</v>
      </c>
      <c r="B137" s="339">
        <v>17608</v>
      </c>
      <c r="C137" s="303" t="s">
        <v>1041</v>
      </c>
      <c r="D137" s="309">
        <v>46</v>
      </c>
      <c r="E137" s="349">
        <v>45</v>
      </c>
      <c r="F137" s="715"/>
      <c r="G137" s="368">
        <f t="shared" si="1"/>
        <v>4360.8899999999994</v>
      </c>
      <c r="H137" s="386" t="s">
        <v>15</v>
      </c>
    </row>
    <row r="138" spans="1:8" ht="31.5" customHeight="1">
      <c r="A138" s="306">
        <v>45862</v>
      </c>
      <c r="B138" s="339">
        <v>17609</v>
      </c>
      <c r="C138" s="320" t="s">
        <v>1042</v>
      </c>
      <c r="D138" s="338">
        <v>214</v>
      </c>
      <c r="E138" s="349">
        <v>105</v>
      </c>
      <c r="G138" s="368">
        <f t="shared" si="1"/>
        <v>4465.8899999999994</v>
      </c>
      <c r="H138" s="386" t="s">
        <v>15</v>
      </c>
    </row>
    <row r="139" spans="1:8" ht="32.25" customHeight="1">
      <c r="A139" s="306">
        <v>45862</v>
      </c>
      <c r="B139" s="339">
        <v>17610</v>
      </c>
      <c r="C139" s="303" t="s">
        <v>1043</v>
      </c>
      <c r="D139" s="309">
        <v>277</v>
      </c>
      <c r="E139" s="349">
        <v>15</v>
      </c>
      <c r="G139" s="368">
        <f t="shared" si="1"/>
        <v>4480.8899999999994</v>
      </c>
      <c r="H139" s="386" t="s">
        <v>15</v>
      </c>
    </row>
    <row r="140" spans="1:8" ht="27" customHeight="1">
      <c r="A140" s="306">
        <v>45863</v>
      </c>
      <c r="B140" s="339">
        <v>17611</v>
      </c>
      <c r="C140" s="303" t="s">
        <v>1044</v>
      </c>
      <c r="D140" s="309">
        <v>67</v>
      </c>
      <c r="E140" s="349">
        <v>15</v>
      </c>
      <c r="G140" s="368">
        <f t="shared" si="1"/>
        <v>4495.8899999999994</v>
      </c>
      <c r="H140" s="386" t="s">
        <v>15</v>
      </c>
    </row>
    <row r="141" spans="1:8" ht="30.75" customHeight="1">
      <c r="A141" s="306">
        <v>45863</v>
      </c>
      <c r="B141" s="374" t="s">
        <v>524</v>
      </c>
      <c r="C141" s="303" t="s">
        <v>1045</v>
      </c>
      <c r="D141" s="374" t="s">
        <v>524</v>
      </c>
      <c r="E141" s="364">
        <v>0</v>
      </c>
      <c r="F141" s="387">
        <v>-389.27</v>
      </c>
      <c r="G141" s="368">
        <f t="shared" si="1"/>
        <v>4106.619999999999</v>
      </c>
      <c r="H141" s="386" t="s">
        <v>15</v>
      </c>
    </row>
    <row r="142" spans="1:8" ht="29.25" customHeight="1">
      <c r="A142" s="306">
        <v>45863</v>
      </c>
      <c r="B142" s="374" t="s">
        <v>524</v>
      </c>
      <c r="C142" s="303" t="s">
        <v>1046</v>
      </c>
      <c r="D142" s="374" t="s">
        <v>524</v>
      </c>
      <c r="E142" s="364">
        <v>0</v>
      </c>
      <c r="F142" s="387">
        <v>-150</v>
      </c>
      <c r="G142" s="368">
        <f t="shared" si="1"/>
        <v>3956.619999999999</v>
      </c>
      <c r="H142" s="386" t="s">
        <v>15</v>
      </c>
    </row>
    <row r="143" spans="1:8" ht="33.75" customHeight="1">
      <c r="A143" s="306">
        <v>45865</v>
      </c>
      <c r="B143" s="339">
        <v>17612</v>
      </c>
      <c r="C143" s="303" t="s">
        <v>1047</v>
      </c>
      <c r="D143" s="309">
        <v>92</v>
      </c>
      <c r="E143" s="349">
        <v>30</v>
      </c>
      <c r="G143" s="368">
        <f t="shared" ref="G143:G172" si="2">+G142+E143+F143</f>
        <v>3986.619999999999</v>
      </c>
      <c r="H143" s="386" t="s">
        <v>15</v>
      </c>
    </row>
    <row r="144" spans="1:8" ht="31.5" customHeight="1">
      <c r="A144" s="307">
        <v>45866</v>
      </c>
      <c r="B144" s="398">
        <v>17613</v>
      </c>
      <c r="C144" s="305" t="s">
        <v>1048</v>
      </c>
      <c r="D144" s="351">
        <v>236</v>
      </c>
      <c r="E144" s="388">
        <v>15</v>
      </c>
      <c r="G144" s="368">
        <f t="shared" si="2"/>
        <v>4001.619999999999</v>
      </c>
      <c r="H144" s="386" t="s">
        <v>15</v>
      </c>
    </row>
    <row r="145" spans="1:8" ht="43.5" customHeight="1">
      <c r="A145" s="399">
        <v>45859</v>
      </c>
      <c r="B145" s="398">
        <v>17614</v>
      </c>
      <c r="C145" s="320" t="s">
        <v>1049</v>
      </c>
      <c r="D145" s="338">
        <v>185</v>
      </c>
      <c r="E145" s="349">
        <v>15</v>
      </c>
      <c r="G145" s="368">
        <f t="shared" si="2"/>
        <v>4016.619999999999</v>
      </c>
      <c r="H145" s="386" t="s">
        <v>15</v>
      </c>
    </row>
    <row r="146" spans="1:8" ht="36" customHeight="1">
      <c r="A146" s="399">
        <v>45860</v>
      </c>
      <c r="B146" s="400">
        <v>17615</v>
      </c>
      <c r="C146" s="303" t="s">
        <v>1050</v>
      </c>
      <c r="D146" s="309">
        <v>317</v>
      </c>
      <c r="E146" s="349">
        <v>15</v>
      </c>
      <c r="G146" s="368">
        <f t="shared" si="2"/>
        <v>4031.619999999999</v>
      </c>
      <c r="H146" s="386" t="s">
        <v>15</v>
      </c>
    </row>
    <row r="147" spans="1:8" ht="33.75" customHeight="1">
      <c r="A147" s="307">
        <v>45860</v>
      </c>
      <c r="B147" s="398">
        <v>17616</v>
      </c>
      <c r="C147" s="305" t="s">
        <v>1051</v>
      </c>
      <c r="D147" s="351">
        <v>136</v>
      </c>
      <c r="E147" s="388">
        <v>15</v>
      </c>
      <c r="G147" s="368">
        <f t="shared" si="2"/>
        <v>4046.619999999999</v>
      </c>
      <c r="H147" s="386" t="s">
        <v>15</v>
      </c>
    </row>
    <row r="148" spans="1:8" ht="31.5" customHeight="1">
      <c r="A148" s="402">
        <v>45854</v>
      </c>
      <c r="B148" s="67">
        <v>17617</v>
      </c>
      <c r="C148" s="308" t="s">
        <v>1052</v>
      </c>
      <c r="D148" s="403">
        <v>68</v>
      </c>
      <c r="E148" s="404">
        <v>15</v>
      </c>
      <c r="F148" s="405"/>
      <c r="G148" s="406">
        <f t="shared" si="2"/>
        <v>4061.619999999999</v>
      </c>
      <c r="H148" s="386" t="s">
        <v>15</v>
      </c>
    </row>
    <row r="149" spans="1:8" ht="25.5" customHeight="1">
      <c r="A149" s="402">
        <v>45854</v>
      </c>
      <c r="B149" s="67">
        <v>17618</v>
      </c>
      <c r="C149" s="308" t="s">
        <v>1053</v>
      </c>
      <c r="D149" s="403">
        <v>35</v>
      </c>
      <c r="E149" s="404">
        <v>15</v>
      </c>
      <c r="F149" s="405"/>
      <c r="G149" s="406">
        <f t="shared" si="2"/>
        <v>4076.619999999999</v>
      </c>
      <c r="H149" s="386" t="s">
        <v>15</v>
      </c>
    </row>
    <row r="150" spans="1:8" ht="31.5" customHeight="1">
      <c r="A150" s="407">
        <v>45855</v>
      </c>
      <c r="B150" s="717">
        <v>17619</v>
      </c>
      <c r="C150" s="342" t="s">
        <v>1054</v>
      </c>
      <c r="D150" s="717">
        <v>4</v>
      </c>
      <c r="E150" s="405">
        <v>15</v>
      </c>
      <c r="F150" s="405"/>
      <c r="G150" s="406">
        <f t="shared" si="2"/>
        <v>4091.619999999999</v>
      </c>
      <c r="H150" s="386" t="s">
        <v>15</v>
      </c>
    </row>
    <row r="151" spans="1:8" ht="30" customHeight="1">
      <c r="A151" s="306">
        <v>45867</v>
      </c>
      <c r="B151" s="67">
        <v>17620</v>
      </c>
      <c r="C151" s="320" t="s">
        <v>1055</v>
      </c>
      <c r="D151" s="338">
        <v>292</v>
      </c>
      <c r="E151" s="349">
        <v>15</v>
      </c>
      <c r="G151" s="406">
        <f t="shared" si="2"/>
        <v>4106.619999999999</v>
      </c>
      <c r="H151" s="386" t="s">
        <v>15</v>
      </c>
    </row>
    <row r="152" spans="1:8" ht="25.5">
      <c r="A152" s="306">
        <v>45867</v>
      </c>
      <c r="B152" s="717">
        <v>17621</v>
      </c>
      <c r="C152" s="303" t="s">
        <v>1056</v>
      </c>
      <c r="D152" s="309">
        <v>117</v>
      </c>
      <c r="E152" s="349">
        <v>15</v>
      </c>
      <c r="G152" s="406">
        <f t="shared" si="2"/>
        <v>4121.619999999999</v>
      </c>
      <c r="H152" s="386" t="s">
        <v>15</v>
      </c>
    </row>
    <row r="153" spans="1:8" ht="33" customHeight="1">
      <c r="A153" s="306">
        <v>45867</v>
      </c>
      <c r="B153" s="67">
        <v>17622</v>
      </c>
      <c r="C153" s="303" t="s">
        <v>1057</v>
      </c>
      <c r="D153" s="309">
        <v>10</v>
      </c>
      <c r="E153" s="349">
        <v>15</v>
      </c>
      <c r="G153" s="406">
        <f t="shared" si="2"/>
        <v>4136.619999999999</v>
      </c>
      <c r="H153" s="386" t="s">
        <v>15</v>
      </c>
    </row>
    <row r="154" spans="1:8" ht="29.25" customHeight="1">
      <c r="A154" s="306">
        <v>45867</v>
      </c>
      <c r="B154" s="717">
        <v>17623</v>
      </c>
      <c r="C154" s="303" t="s">
        <v>1058</v>
      </c>
      <c r="D154" s="309">
        <v>228</v>
      </c>
      <c r="E154" s="349">
        <v>30</v>
      </c>
      <c r="G154" s="406">
        <f t="shared" si="2"/>
        <v>4166.619999999999</v>
      </c>
      <c r="H154" s="386" t="s">
        <v>15</v>
      </c>
    </row>
    <row r="155" spans="1:8" ht="29.25" customHeight="1">
      <c r="A155" s="306">
        <v>45867</v>
      </c>
      <c r="B155" s="374" t="s">
        <v>524</v>
      </c>
      <c r="C155" s="303" t="s">
        <v>1059</v>
      </c>
      <c r="D155" s="374" t="s">
        <v>524</v>
      </c>
      <c r="E155" s="364">
        <v>0</v>
      </c>
      <c r="F155" s="387">
        <v>-220</v>
      </c>
      <c r="G155" s="406">
        <f t="shared" si="2"/>
        <v>3946.619999999999</v>
      </c>
      <c r="H155" s="386" t="s">
        <v>15</v>
      </c>
    </row>
    <row r="156" spans="1:8" ht="32.25" customHeight="1">
      <c r="A156" s="306">
        <v>45867</v>
      </c>
      <c r="B156" s="339">
        <v>17624</v>
      </c>
      <c r="C156" s="303" t="s">
        <v>1060</v>
      </c>
      <c r="D156" s="309">
        <v>198</v>
      </c>
      <c r="E156" s="349">
        <v>15</v>
      </c>
      <c r="G156" s="406">
        <f t="shared" si="2"/>
        <v>3961.619999999999</v>
      </c>
      <c r="H156" s="386" t="s">
        <v>15</v>
      </c>
    </row>
    <row r="157" spans="1:8" ht="24" customHeight="1">
      <c r="A157" s="306">
        <v>45868</v>
      </c>
      <c r="B157" s="339">
        <v>17625</v>
      </c>
      <c r="C157" s="303" t="s">
        <v>1061</v>
      </c>
      <c r="D157" s="309">
        <v>205</v>
      </c>
      <c r="E157" s="349">
        <v>15</v>
      </c>
      <c r="G157" s="406">
        <f t="shared" si="2"/>
        <v>3976.619999999999</v>
      </c>
      <c r="H157" s="386" t="s">
        <v>15</v>
      </c>
    </row>
    <row r="158" spans="1:8" ht="30.75" customHeight="1">
      <c r="A158" s="306">
        <v>45868</v>
      </c>
      <c r="B158" s="339">
        <v>17626</v>
      </c>
      <c r="C158" s="303" t="s">
        <v>1062</v>
      </c>
      <c r="D158" s="309">
        <v>107</v>
      </c>
      <c r="E158" s="349">
        <v>15</v>
      </c>
      <c r="G158" s="406">
        <f t="shared" si="2"/>
        <v>3991.619999999999</v>
      </c>
      <c r="H158" s="386" t="s">
        <v>15</v>
      </c>
    </row>
    <row r="159" spans="1:8" ht="33.75" customHeight="1">
      <c r="A159" s="306">
        <v>45868</v>
      </c>
      <c r="B159" s="339">
        <v>17627</v>
      </c>
      <c r="C159" s="303" t="s">
        <v>1063</v>
      </c>
      <c r="D159" s="309">
        <v>54</v>
      </c>
      <c r="E159" s="349">
        <v>15</v>
      </c>
      <c r="G159" s="406">
        <f t="shared" si="2"/>
        <v>4006.619999999999</v>
      </c>
      <c r="H159" s="386" t="s">
        <v>15</v>
      </c>
    </row>
    <row r="160" spans="1:8" ht="33.75" customHeight="1">
      <c r="A160" s="306">
        <v>45868</v>
      </c>
      <c r="B160" s="339">
        <v>17628</v>
      </c>
      <c r="C160" s="320" t="s">
        <v>1064</v>
      </c>
      <c r="D160" s="338">
        <v>293</v>
      </c>
      <c r="E160" s="349">
        <v>15</v>
      </c>
      <c r="G160" s="406">
        <f t="shared" si="2"/>
        <v>4021.619999999999</v>
      </c>
      <c r="H160" s="715"/>
    </row>
    <row r="161" spans="1:8" ht="30.75" customHeight="1">
      <c r="A161" s="306">
        <v>45868</v>
      </c>
      <c r="B161" s="339">
        <v>17629</v>
      </c>
      <c r="C161" s="303" t="s">
        <v>1065</v>
      </c>
      <c r="D161" s="309">
        <v>58</v>
      </c>
      <c r="E161" s="349">
        <v>15</v>
      </c>
      <c r="G161" s="406">
        <f t="shared" si="2"/>
        <v>4036.619999999999</v>
      </c>
      <c r="H161" s="715"/>
    </row>
    <row r="162" spans="1:8" ht="27" customHeight="1">
      <c r="A162" s="306">
        <v>45868</v>
      </c>
      <c r="B162" s="339">
        <v>17630</v>
      </c>
      <c r="C162" s="303" t="s">
        <v>1066</v>
      </c>
      <c r="D162" s="309">
        <v>95</v>
      </c>
      <c r="E162" s="349">
        <v>15</v>
      </c>
      <c r="G162" s="406">
        <f t="shared" si="2"/>
        <v>4051.619999999999</v>
      </c>
      <c r="H162" s="715"/>
    </row>
    <row r="163" spans="1:8" ht="30" customHeight="1">
      <c r="A163" s="306">
        <v>45868</v>
      </c>
      <c r="B163" s="339">
        <v>17631</v>
      </c>
      <c r="C163" s="303" t="s">
        <v>1067</v>
      </c>
      <c r="D163" s="309">
        <v>213</v>
      </c>
      <c r="E163" s="349">
        <v>30</v>
      </c>
      <c r="G163" s="406">
        <f t="shared" si="2"/>
        <v>4081.619999999999</v>
      </c>
      <c r="H163" s="715"/>
    </row>
    <row r="164" spans="1:8" ht="30.75" customHeight="1">
      <c r="A164" s="306">
        <v>45868</v>
      </c>
      <c r="B164" s="339">
        <v>17632</v>
      </c>
      <c r="C164" s="303" t="s">
        <v>1068</v>
      </c>
      <c r="D164" s="309" t="s">
        <v>106</v>
      </c>
      <c r="E164" s="349">
        <v>15</v>
      </c>
      <c r="G164" s="406">
        <f t="shared" si="2"/>
        <v>4096.619999999999</v>
      </c>
      <c r="H164" s="715"/>
    </row>
    <row r="165" spans="1:8" ht="30" customHeight="1">
      <c r="A165" s="306">
        <v>45868</v>
      </c>
      <c r="B165" s="339">
        <v>17633</v>
      </c>
      <c r="C165" s="303" t="s">
        <v>1069</v>
      </c>
      <c r="D165" s="309">
        <v>196</v>
      </c>
      <c r="E165" s="349">
        <v>15</v>
      </c>
      <c r="G165" s="406">
        <f t="shared" si="2"/>
        <v>4111.619999999999</v>
      </c>
      <c r="H165" s="715"/>
    </row>
    <row r="166" spans="1:8" ht="35.25" customHeight="1">
      <c r="A166" s="306">
        <v>45869</v>
      </c>
      <c r="B166" s="339">
        <v>17634</v>
      </c>
      <c r="C166" s="303" t="s">
        <v>1070</v>
      </c>
      <c r="D166" s="309">
        <v>175</v>
      </c>
      <c r="E166" s="349">
        <v>15</v>
      </c>
      <c r="G166" s="406">
        <f t="shared" si="2"/>
        <v>4126.619999999999</v>
      </c>
      <c r="H166" s="715"/>
    </row>
    <row r="167" spans="1:8" ht="30.75" customHeight="1">
      <c r="A167" s="306">
        <v>45869</v>
      </c>
      <c r="B167" s="339">
        <v>17635</v>
      </c>
      <c r="C167" s="303" t="s">
        <v>1071</v>
      </c>
      <c r="D167" s="309">
        <v>329</v>
      </c>
      <c r="E167" s="349">
        <v>15</v>
      </c>
      <c r="G167" s="406">
        <f t="shared" si="2"/>
        <v>4141.619999999999</v>
      </c>
      <c r="H167" s="715"/>
    </row>
    <row r="168" spans="1:8" ht="33.75" customHeight="1">
      <c r="A168" s="306">
        <v>45869</v>
      </c>
      <c r="B168" s="339">
        <v>17636</v>
      </c>
      <c r="C168" s="303" t="s">
        <v>1072</v>
      </c>
      <c r="D168" s="309">
        <v>251</v>
      </c>
      <c r="E168" s="349">
        <v>15</v>
      </c>
      <c r="G168" s="406">
        <f t="shared" si="2"/>
        <v>4156.619999999999</v>
      </c>
      <c r="H168" s="715"/>
    </row>
    <row r="169" spans="1:8" ht="26.25" customHeight="1">
      <c r="A169" s="306">
        <v>45869</v>
      </c>
      <c r="B169" s="339">
        <v>17637</v>
      </c>
      <c r="C169" s="303" t="s">
        <v>1073</v>
      </c>
      <c r="D169" s="309">
        <v>20</v>
      </c>
      <c r="E169" s="349">
        <v>15</v>
      </c>
      <c r="G169" s="406">
        <f t="shared" si="2"/>
        <v>4171.619999999999</v>
      </c>
      <c r="H169" s="715"/>
    </row>
    <row r="170" spans="1:8" ht="32.25" customHeight="1">
      <c r="A170" s="306">
        <v>45869</v>
      </c>
      <c r="B170" s="339">
        <v>17638</v>
      </c>
      <c r="C170" s="303" t="s">
        <v>1074</v>
      </c>
      <c r="D170" s="309">
        <v>310</v>
      </c>
      <c r="E170" s="349">
        <v>15</v>
      </c>
      <c r="G170" s="406">
        <f t="shared" si="2"/>
        <v>4186.619999999999</v>
      </c>
      <c r="H170" s="715"/>
    </row>
    <row r="171" spans="1:8" ht="32.25" customHeight="1">
      <c r="A171" s="306">
        <v>45869</v>
      </c>
      <c r="B171" s="339">
        <v>17639</v>
      </c>
      <c r="C171" s="303" t="s">
        <v>1075</v>
      </c>
      <c r="D171" s="309">
        <v>316</v>
      </c>
      <c r="E171" s="349">
        <v>45</v>
      </c>
      <c r="G171" s="406">
        <f t="shared" si="2"/>
        <v>4231.619999999999</v>
      </c>
      <c r="H171" s="715"/>
    </row>
    <row r="172" spans="1:8" ht="15" customHeight="1">
      <c r="A172" s="306">
        <v>45869</v>
      </c>
      <c r="B172" s="409"/>
      <c r="C172" s="303" t="s">
        <v>141</v>
      </c>
      <c r="D172" s="348" t="s">
        <v>875</v>
      </c>
      <c r="E172" s="349">
        <v>3.6</v>
      </c>
      <c r="G172" s="406">
        <f t="shared" si="2"/>
        <v>4235.2199999999993</v>
      </c>
      <c r="H172" s="715"/>
    </row>
    <row r="173" spans="1:8" ht="15" customHeight="1">
      <c r="E173" s="365">
        <f>SUM(E11:E172)</f>
        <v>3230.6</v>
      </c>
      <c r="H173" s="715"/>
    </row>
    <row r="174" spans="1:8" ht="15" customHeight="1">
      <c r="H174" s="715"/>
    </row>
    <row r="175" spans="1:8" ht="15" customHeight="1">
      <c r="H175" s="715"/>
    </row>
    <row r="176" spans="1:8" ht="15" customHeight="1">
      <c r="H176" s="715"/>
    </row>
    <row r="180" spans="8:8">
      <c r="H180" s="715"/>
    </row>
    <row r="206" spans="10:10"/>
    <row r="308" spans="8:9">
      <c r="H308" s="715"/>
    </row>
    <row r="309" spans="8:9">
      <c r="H309" s="715"/>
    </row>
    <row r="310" spans="8:9">
      <c r="H310" s="715"/>
    </row>
    <row r="313" spans="8:9">
      <c r="H313" s="715"/>
    </row>
    <row r="314" spans="8:9">
      <c r="H314" s="715"/>
    </row>
    <row r="315" spans="8:9">
      <c r="H315" s="715"/>
    </row>
  </sheetData>
  <mergeCells count="4">
    <mergeCell ref="A1:G1"/>
    <mergeCell ref="A4:G4"/>
    <mergeCell ref="A6:G6"/>
    <mergeCell ref="A2:G2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0AAA-728F-438E-A505-4674C18A8816}">
  <dimension ref="A1:P226"/>
  <sheetViews>
    <sheetView topLeftCell="A207" workbookViewId="0">
      <selection activeCell="C200" sqref="C200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431" customWidth="1"/>
    <col min="5" max="5" width="11.42578125" style="365" customWidth="1"/>
    <col min="6" max="6" width="13.28515625" style="365" customWidth="1"/>
    <col min="7" max="7" width="18.28515625" customWidth="1"/>
    <col min="8" max="8" width="6.5703125" style="408" customWidth="1"/>
  </cols>
  <sheetData>
    <row r="1" spans="1:8" ht="45" customHeight="1">
      <c r="A1" s="730" t="s">
        <v>0</v>
      </c>
      <c r="B1" s="730"/>
      <c r="C1" s="730"/>
      <c r="D1" s="730"/>
      <c r="E1" s="730"/>
      <c r="F1" s="730"/>
      <c r="G1" s="730"/>
      <c r="H1" s="257"/>
    </row>
    <row r="2" spans="1:8" ht="21.75" customHeight="1">
      <c r="A2" s="731" t="s">
        <v>1076</v>
      </c>
      <c r="B2" s="731"/>
      <c r="C2" s="731"/>
      <c r="D2" s="731"/>
      <c r="E2" s="731"/>
      <c r="F2" s="731"/>
      <c r="G2" s="731"/>
      <c r="H2" s="257"/>
    </row>
    <row r="3" spans="1:8">
      <c r="A3" s="14"/>
      <c r="B3" s="14"/>
      <c r="C3" s="14"/>
      <c r="D3" s="421"/>
      <c r="E3" s="360"/>
      <c r="F3" s="360"/>
      <c r="G3" s="14"/>
      <c r="H3" s="257"/>
    </row>
    <row r="4" spans="1:8" ht="38.25" customHeight="1">
      <c r="A4" s="722" t="s">
        <v>2</v>
      </c>
      <c r="B4" s="722"/>
      <c r="C4" s="722"/>
      <c r="D4" s="722"/>
      <c r="E4" s="722"/>
      <c r="F4" s="722"/>
      <c r="G4" s="722"/>
      <c r="H4" s="257"/>
    </row>
    <row r="5" spans="1:8">
      <c r="A5" s="14"/>
      <c r="B5" s="14"/>
      <c r="C5" s="14"/>
      <c r="D5" s="421"/>
      <c r="E5" s="360"/>
      <c r="F5" s="360"/>
      <c r="G5" s="14"/>
      <c r="H5" s="257"/>
    </row>
    <row r="6" spans="1:8">
      <c r="A6" s="723"/>
      <c r="B6" s="723"/>
      <c r="C6" s="723"/>
      <c r="D6" s="723"/>
      <c r="E6" s="723"/>
      <c r="F6" s="723"/>
      <c r="G6" s="723"/>
      <c r="H6" s="257"/>
    </row>
    <row r="7" spans="1:8">
      <c r="A7" s="14"/>
      <c r="B7" s="14"/>
      <c r="C7" s="14"/>
      <c r="D7" s="421"/>
      <c r="E7" s="360"/>
      <c r="F7" s="360"/>
      <c r="G7" s="14"/>
      <c r="H7" s="257"/>
    </row>
    <row r="8" spans="1:8" ht="42.75" customHeight="1">
      <c r="A8" s="120" t="s">
        <v>3</v>
      </c>
      <c r="B8" s="120" t="s">
        <v>4</v>
      </c>
      <c r="C8" s="120" t="s">
        <v>5</v>
      </c>
      <c r="D8" s="422" t="s">
        <v>6</v>
      </c>
      <c r="E8" s="361" t="s">
        <v>610</v>
      </c>
      <c r="F8" s="366" t="s">
        <v>7</v>
      </c>
      <c r="G8" s="120" t="s">
        <v>8</v>
      </c>
      <c r="H8" s="257"/>
    </row>
    <row r="9" spans="1:8" hidden="1">
      <c r="A9" s="122"/>
      <c r="B9" s="123"/>
      <c r="C9" s="48"/>
      <c r="D9" s="423"/>
      <c r="E9" s="362"/>
      <c r="F9" s="362"/>
      <c r="G9" s="125"/>
      <c r="H9" s="383"/>
    </row>
    <row r="10" spans="1:8">
      <c r="A10" s="47">
        <v>45869</v>
      </c>
      <c r="B10" s="45"/>
      <c r="C10" s="48" t="s">
        <v>1077</v>
      </c>
      <c r="D10" s="424"/>
      <c r="E10" s="363"/>
      <c r="F10" s="367"/>
      <c r="G10" s="41">
        <f>+'pagos julio 2025'!G172</f>
        <v>4235.2199999999993</v>
      </c>
      <c r="H10" s="384"/>
    </row>
    <row r="11" spans="1:8" ht="32.25" customHeight="1">
      <c r="A11" s="306">
        <v>45870</v>
      </c>
      <c r="B11" s="339">
        <v>17640</v>
      </c>
      <c r="C11" s="320" t="s">
        <v>1078</v>
      </c>
      <c r="D11" s="425">
        <v>202</v>
      </c>
      <c r="E11" s="349">
        <v>15</v>
      </c>
      <c r="F11" s="410"/>
      <c r="G11" s="368">
        <f>+G10+E11+F11</f>
        <v>4250.2199999999993</v>
      </c>
      <c r="H11" s="386" t="s">
        <v>15</v>
      </c>
    </row>
    <row r="12" spans="1:8" ht="31.5" customHeight="1">
      <c r="A12" s="306">
        <v>45870</v>
      </c>
      <c r="B12" s="339">
        <v>17641</v>
      </c>
      <c r="C12" s="303" t="s">
        <v>1079</v>
      </c>
      <c r="D12" s="314">
        <v>19</v>
      </c>
      <c r="E12" s="349">
        <v>30</v>
      </c>
      <c r="F12" s="411"/>
      <c r="G12" s="368">
        <f t="shared" ref="G12:G77" si="0">+G11+E12+F12</f>
        <v>4280.2199999999993</v>
      </c>
      <c r="H12" s="386" t="s">
        <v>15</v>
      </c>
    </row>
    <row r="13" spans="1:8" ht="27" customHeight="1">
      <c r="A13" s="306">
        <v>45870</v>
      </c>
      <c r="B13" s="339">
        <v>17642</v>
      </c>
      <c r="C13" s="303" t="s">
        <v>1080</v>
      </c>
      <c r="D13" s="314">
        <v>169</v>
      </c>
      <c r="E13" s="349">
        <v>15</v>
      </c>
      <c r="F13" s="411"/>
      <c r="G13" s="368">
        <f t="shared" si="0"/>
        <v>4295.2199999999993</v>
      </c>
      <c r="H13" s="386" t="s">
        <v>15</v>
      </c>
    </row>
    <row r="14" spans="1:8" ht="31.5" customHeight="1">
      <c r="A14" s="306">
        <v>45870</v>
      </c>
      <c r="B14" s="339">
        <v>17643</v>
      </c>
      <c r="C14" s="303" t="s">
        <v>1081</v>
      </c>
      <c r="D14" s="314">
        <v>317</v>
      </c>
      <c r="E14" s="349">
        <v>15</v>
      </c>
      <c r="F14" s="411"/>
      <c r="G14" s="368">
        <f t="shared" si="0"/>
        <v>4310.2199999999993</v>
      </c>
      <c r="H14" s="386" t="s">
        <v>15</v>
      </c>
    </row>
    <row r="15" spans="1:8" ht="31.5" customHeight="1">
      <c r="A15" s="306">
        <v>45870</v>
      </c>
      <c r="B15" s="339">
        <v>17644</v>
      </c>
      <c r="C15" s="303" t="s">
        <v>1082</v>
      </c>
      <c r="D15" s="314">
        <v>39</v>
      </c>
      <c r="E15" s="349">
        <v>30</v>
      </c>
      <c r="F15" s="411"/>
      <c r="G15" s="368">
        <f t="shared" si="0"/>
        <v>4340.2199999999993</v>
      </c>
      <c r="H15" s="386" t="s">
        <v>15</v>
      </c>
    </row>
    <row r="16" spans="1:8" ht="31.5" customHeight="1">
      <c r="A16" s="306">
        <v>45870</v>
      </c>
      <c r="B16" s="339">
        <v>17645</v>
      </c>
      <c r="C16" s="303" t="s">
        <v>1083</v>
      </c>
      <c r="D16" s="314">
        <v>106</v>
      </c>
      <c r="E16" s="349">
        <v>15</v>
      </c>
      <c r="F16" s="411"/>
      <c r="G16" s="368">
        <f t="shared" si="0"/>
        <v>4355.2199999999993</v>
      </c>
      <c r="H16" s="386" t="s">
        <v>15</v>
      </c>
    </row>
    <row r="17" spans="1:8" ht="31.5" customHeight="1">
      <c r="A17" s="306">
        <v>45870</v>
      </c>
      <c r="B17" s="413" t="s">
        <v>524</v>
      </c>
      <c r="C17" s="303" t="s">
        <v>324</v>
      </c>
      <c r="D17" s="426" t="s">
        <v>524</v>
      </c>
      <c r="E17" s="364">
        <v>0</v>
      </c>
      <c r="F17" s="412">
        <v>-1819</v>
      </c>
      <c r="G17" s="368">
        <f t="shared" si="0"/>
        <v>2536.2199999999993</v>
      </c>
      <c r="H17" s="386" t="s">
        <v>15</v>
      </c>
    </row>
    <row r="18" spans="1:8" ht="20.25" customHeight="1">
      <c r="A18" s="306">
        <v>45874</v>
      </c>
      <c r="B18" s="417">
        <v>17646</v>
      </c>
      <c r="C18" s="416" t="s">
        <v>1084</v>
      </c>
      <c r="D18" s="427">
        <v>57</v>
      </c>
      <c r="E18" s="418">
        <v>15</v>
      </c>
      <c r="F18" s="412"/>
      <c r="G18" s="368">
        <f t="shared" si="0"/>
        <v>2551.2199999999993</v>
      </c>
      <c r="H18" s="386" t="s">
        <v>15</v>
      </c>
    </row>
    <row r="19" spans="1:8" ht="15" customHeight="1">
      <c r="A19" s="306">
        <v>45874</v>
      </c>
      <c r="B19" s="417">
        <v>17647</v>
      </c>
      <c r="C19" s="416" t="s">
        <v>1085</v>
      </c>
      <c r="D19" s="427">
        <v>55</v>
      </c>
      <c r="E19" s="418">
        <v>45</v>
      </c>
      <c r="F19" s="412"/>
      <c r="G19" s="368">
        <f t="shared" si="0"/>
        <v>2596.2199999999993</v>
      </c>
      <c r="H19" s="386" t="s">
        <v>15</v>
      </c>
    </row>
    <row r="20" spans="1:8">
      <c r="A20" s="306">
        <v>45877</v>
      </c>
      <c r="B20" s="339">
        <v>17648</v>
      </c>
      <c r="C20" s="303" t="s">
        <v>1086</v>
      </c>
      <c r="D20" s="314">
        <v>260</v>
      </c>
      <c r="E20" s="349">
        <v>45</v>
      </c>
      <c r="F20" s="411"/>
      <c r="G20" s="368">
        <f t="shared" si="0"/>
        <v>2641.2199999999993</v>
      </c>
      <c r="H20" s="386" t="s">
        <v>15</v>
      </c>
    </row>
    <row r="21" spans="1:8" ht="30" customHeight="1">
      <c r="A21" s="307">
        <v>45877</v>
      </c>
      <c r="B21" s="398">
        <v>17649</v>
      </c>
      <c r="C21" s="305" t="s">
        <v>1087</v>
      </c>
      <c r="D21" s="428">
        <v>50</v>
      </c>
      <c r="E21" s="388">
        <v>90</v>
      </c>
      <c r="G21" s="368">
        <f t="shared" si="0"/>
        <v>2731.2199999999993</v>
      </c>
      <c r="H21" s="386" t="s">
        <v>15</v>
      </c>
    </row>
    <row r="22" spans="1:8" ht="26.25" customHeight="1">
      <c r="A22" s="306">
        <v>45881</v>
      </c>
      <c r="B22" s="339">
        <v>17650</v>
      </c>
      <c r="C22" s="303" t="s">
        <v>1088</v>
      </c>
      <c r="D22" s="314">
        <v>255</v>
      </c>
      <c r="E22" s="349">
        <v>105</v>
      </c>
      <c r="G22" s="368">
        <f t="shared" si="0"/>
        <v>2836.2199999999993</v>
      </c>
      <c r="H22" s="386" t="s">
        <v>15</v>
      </c>
    </row>
    <row r="23" spans="1:8" ht="21" customHeight="1">
      <c r="A23" s="307">
        <v>45876</v>
      </c>
      <c r="B23" s="398">
        <v>17651</v>
      </c>
      <c r="C23" s="305" t="s">
        <v>1089</v>
      </c>
      <c r="D23" s="428">
        <v>318</v>
      </c>
      <c r="E23" s="388">
        <v>45</v>
      </c>
      <c r="G23" s="368">
        <f t="shared" si="0"/>
        <v>2881.2199999999993</v>
      </c>
      <c r="H23" s="386" t="s">
        <v>15</v>
      </c>
    </row>
    <row r="24" spans="1:8" ht="21.75" customHeight="1">
      <c r="A24" s="307">
        <v>45877</v>
      </c>
      <c r="B24" s="339">
        <v>17652</v>
      </c>
      <c r="C24" s="305" t="s">
        <v>1090</v>
      </c>
      <c r="D24" s="428">
        <v>4</v>
      </c>
      <c r="E24" s="388">
        <v>15</v>
      </c>
      <c r="G24" s="368">
        <f t="shared" si="0"/>
        <v>2896.2199999999993</v>
      </c>
      <c r="H24" s="386" t="s">
        <v>15</v>
      </c>
    </row>
    <row r="25" spans="1:8" ht="20.25" customHeight="1">
      <c r="A25" s="307">
        <v>45876</v>
      </c>
      <c r="B25" s="398">
        <v>17653</v>
      </c>
      <c r="C25" s="305" t="s">
        <v>1091</v>
      </c>
      <c r="D25" s="428">
        <v>21</v>
      </c>
      <c r="E25" s="388">
        <v>15</v>
      </c>
      <c r="G25" s="368">
        <f t="shared" si="0"/>
        <v>2911.2199999999993</v>
      </c>
      <c r="H25" s="386" t="s">
        <v>15</v>
      </c>
    </row>
    <row r="26" spans="1:8" ht="30.75" customHeight="1">
      <c r="A26" s="306">
        <v>45870</v>
      </c>
      <c r="B26" s="339">
        <v>17654</v>
      </c>
      <c r="C26" s="320" t="s">
        <v>1092</v>
      </c>
      <c r="D26" s="425">
        <v>332</v>
      </c>
      <c r="E26" s="349">
        <v>30</v>
      </c>
      <c r="G26" s="368">
        <f t="shared" si="0"/>
        <v>2941.2199999999993</v>
      </c>
      <c r="H26" s="386" t="s">
        <v>15</v>
      </c>
    </row>
    <row r="27" spans="1:8" ht="30.75" customHeight="1">
      <c r="A27" s="306">
        <v>45870</v>
      </c>
      <c r="B27" s="398">
        <v>17655</v>
      </c>
      <c r="C27" s="303" t="s">
        <v>1093</v>
      </c>
      <c r="D27" s="314">
        <v>192</v>
      </c>
      <c r="E27" s="349">
        <v>15</v>
      </c>
      <c r="G27" s="368">
        <f t="shared" si="0"/>
        <v>2956.2199999999993</v>
      </c>
      <c r="H27" s="386" t="s">
        <v>15</v>
      </c>
    </row>
    <row r="28" spans="1:8" ht="31.5" customHeight="1">
      <c r="A28" s="306">
        <v>45870</v>
      </c>
      <c r="B28" s="339">
        <v>17656</v>
      </c>
      <c r="C28" s="303" t="s">
        <v>1094</v>
      </c>
      <c r="D28" s="314" t="s">
        <v>1095</v>
      </c>
      <c r="E28" s="349">
        <v>45</v>
      </c>
      <c r="G28" s="368">
        <f t="shared" si="0"/>
        <v>3001.2199999999993</v>
      </c>
      <c r="H28" s="386" t="s">
        <v>15</v>
      </c>
    </row>
    <row r="29" spans="1:8" ht="31.5" customHeight="1">
      <c r="A29" s="306">
        <v>45870</v>
      </c>
      <c r="B29" s="413" t="s">
        <v>524</v>
      </c>
      <c r="C29" s="303" t="s">
        <v>1096</v>
      </c>
      <c r="D29" s="426" t="s">
        <v>524</v>
      </c>
      <c r="E29" s="364">
        <v>0</v>
      </c>
      <c r="F29" s="375">
        <v>-30</v>
      </c>
      <c r="G29" s="368">
        <f t="shared" si="0"/>
        <v>2971.2199999999993</v>
      </c>
      <c r="H29" s="386" t="s">
        <v>15</v>
      </c>
    </row>
    <row r="30" spans="1:8" ht="30.75" customHeight="1">
      <c r="A30" s="306">
        <v>45870</v>
      </c>
      <c r="B30" s="339">
        <v>17657</v>
      </c>
      <c r="C30" s="303" t="s">
        <v>1097</v>
      </c>
      <c r="D30" s="314">
        <v>182</v>
      </c>
      <c r="E30" s="349">
        <v>45</v>
      </c>
      <c r="G30" s="368">
        <f t="shared" si="0"/>
        <v>3016.2199999999993</v>
      </c>
      <c r="H30" s="386" t="s">
        <v>15</v>
      </c>
    </row>
    <row r="31" spans="1:8" ht="32.25" customHeight="1">
      <c r="A31" s="306">
        <v>45870</v>
      </c>
      <c r="B31" s="339">
        <v>17658</v>
      </c>
      <c r="C31" s="303" t="s">
        <v>1098</v>
      </c>
      <c r="D31" s="314">
        <v>85</v>
      </c>
      <c r="E31" s="349">
        <v>15</v>
      </c>
      <c r="G31" s="368">
        <f t="shared" si="0"/>
        <v>3031.2199999999993</v>
      </c>
      <c r="H31" s="386" t="s">
        <v>15</v>
      </c>
    </row>
    <row r="32" spans="1:8" ht="30.75" customHeight="1">
      <c r="A32" s="306">
        <v>45870</v>
      </c>
      <c r="B32" s="339">
        <v>17659</v>
      </c>
      <c r="C32" s="303" t="s">
        <v>1099</v>
      </c>
      <c r="D32" s="314">
        <v>134</v>
      </c>
      <c r="E32" s="349">
        <v>30</v>
      </c>
      <c r="G32" s="368">
        <f t="shared" si="0"/>
        <v>3061.2199999999993</v>
      </c>
      <c r="H32" s="386" t="s">
        <v>15</v>
      </c>
    </row>
    <row r="33" spans="1:8" ht="30.75" customHeight="1">
      <c r="A33" s="306">
        <v>45870</v>
      </c>
      <c r="B33" s="339">
        <v>17660</v>
      </c>
      <c r="C33" s="303" t="s">
        <v>1100</v>
      </c>
      <c r="D33" s="314">
        <v>5</v>
      </c>
      <c r="E33" s="349">
        <v>15</v>
      </c>
      <c r="G33" s="368">
        <f t="shared" si="0"/>
        <v>3076.2199999999993</v>
      </c>
      <c r="H33" s="386" t="s">
        <v>15</v>
      </c>
    </row>
    <row r="34" spans="1:8" ht="31.5" customHeight="1">
      <c r="A34" s="306">
        <v>45870</v>
      </c>
      <c r="B34" s="339">
        <v>17661</v>
      </c>
      <c r="C34" s="303" t="s">
        <v>1101</v>
      </c>
      <c r="D34" s="314">
        <v>133</v>
      </c>
      <c r="E34" s="349">
        <v>30</v>
      </c>
      <c r="G34" s="368">
        <f t="shared" si="0"/>
        <v>3106.2199999999993</v>
      </c>
      <c r="H34" s="386" t="s">
        <v>15</v>
      </c>
    </row>
    <row r="35" spans="1:8" ht="30" customHeight="1">
      <c r="A35" s="306">
        <v>45870</v>
      </c>
      <c r="B35" s="339">
        <v>17662</v>
      </c>
      <c r="C35" s="303" t="s">
        <v>1102</v>
      </c>
      <c r="D35" s="314">
        <v>289</v>
      </c>
      <c r="E35" s="349">
        <v>15</v>
      </c>
      <c r="G35" s="368">
        <f t="shared" si="0"/>
        <v>3121.2199999999993</v>
      </c>
      <c r="H35" s="386" t="s">
        <v>15</v>
      </c>
    </row>
    <row r="36" spans="1:8" ht="33.75" customHeight="1">
      <c r="A36" s="306">
        <v>45870</v>
      </c>
      <c r="B36" s="339">
        <v>17663</v>
      </c>
      <c r="C36" s="303" t="s">
        <v>1103</v>
      </c>
      <c r="D36" s="314">
        <v>178</v>
      </c>
      <c r="E36" s="349">
        <v>30</v>
      </c>
      <c r="G36" s="368">
        <f t="shared" si="0"/>
        <v>3151.2199999999993</v>
      </c>
      <c r="H36" s="386" t="s">
        <v>15</v>
      </c>
    </row>
    <row r="37" spans="1:8" ht="32.25" customHeight="1">
      <c r="A37" s="306">
        <v>45870</v>
      </c>
      <c r="B37" s="339">
        <v>17664</v>
      </c>
      <c r="C37" s="303" t="s">
        <v>1104</v>
      </c>
      <c r="D37" s="314">
        <v>110</v>
      </c>
      <c r="E37" s="349">
        <v>15</v>
      </c>
      <c r="G37" s="368">
        <f t="shared" si="0"/>
        <v>3166.2199999999993</v>
      </c>
      <c r="H37" s="386" t="s">
        <v>15</v>
      </c>
    </row>
    <row r="38" spans="1:8" ht="27" customHeight="1">
      <c r="A38" s="306">
        <v>45870</v>
      </c>
      <c r="B38" s="339">
        <v>17665</v>
      </c>
      <c r="C38" s="303" t="s">
        <v>1105</v>
      </c>
      <c r="D38" s="314">
        <v>195</v>
      </c>
      <c r="E38" s="349">
        <v>15</v>
      </c>
      <c r="G38" s="368">
        <f t="shared" si="0"/>
        <v>3181.2199999999993</v>
      </c>
      <c r="H38" s="386" t="s">
        <v>15</v>
      </c>
    </row>
    <row r="39" spans="1:8" ht="31.5" customHeight="1">
      <c r="A39" s="306">
        <v>45871</v>
      </c>
      <c r="B39" s="339">
        <v>17666</v>
      </c>
      <c r="C39" s="303" t="s">
        <v>1106</v>
      </c>
      <c r="D39" s="314" t="s">
        <v>688</v>
      </c>
      <c r="E39" s="349">
        <v>30</v>
      </c>
      <c r="G39" s="368">
        <f t="shared" si="0"/>
        <v>3211.2199999999993</v>
      </c>
      <c r="H39" s="386" t="s">
        <v>15</v>
      </c>
    </row>
    <row r="40" spans="1:8" ht="31.5" customHeight="1">
      <c r="A40" s="306">
        <v>45871</v>
      </c>
      <c r="B40" s="339">
        <v>17667</v>
      </c>
      <c r="C40" s="303" t="s">
        <v>1107</v>
      </c>
      <c r="D40" s="314">
        <v>63</v>
      </c>
      <c r="E40" s="349">
        <v>30</v>
      </c>
      <c r="G40" s="368">
        <f t="shared" si="0"/>
        <v>3241.2199999999993</v>
      </c>
      <c r="H40" s="386" t="s">
        <v>15</v>
      </c>
    </row>
    <row r="41" spans="1:8" ht="30.75" customHeight="1">
      <c r="A41" s="306">
        <v>45871</v>
      </c>
      <c r="B41" s="339">
        <v>17668</v>
      </c>
      <c r="C41" s="303" t="s">
        <v>1108</v>
      </c>
      <c r="D41" s="314">
        <v>298</v>
      </c>
      <c r="E41" s="349">
        <v>15</v>
      </c>
      <c r="G41" s="368">
        <f t="shared" si="0"/>
        <v>3256.2199999999993</v>
      </c>
      <c r="H41" s="386" t="s">
        <v>15</v>
      </c>
    </row>
    <row r="42" spans="1:8" ht="30" customHeight="1">
      <c r="A42" s="306">
        <v>45871</v>
      </c>
      <c r="B42" s="339">
        <v>17669</v>
      </c>
      <c r="C42" s="303" t="s">
        <v>1109</v>
      </c>
      <c r="D42" s="314">
        <v>172</v>
      </c>
      <c r="E42" s="349">
        <v>15</v>
      </c>
      <c r="G42" s="368">
        <f t="shared" si="0"/>
        <v>3271.2199999999993</v>
      </c>
      <c r="H42" s="386" t="s">
        <v>15</v>
      </c>
    </row>
    <row r="43" spans="1:8">
      <c r="A43" s="306">
        <v>45871</v>
      </c>
      <c r="B43" s="339">
        <v>17670</v>
      </c>
      <c r="C43" s="303" t="s">
        <v>1110</v>
      </c>
      <c r="D43" s="314" t="s">
        <v>1111</v>
      </c>
      <c r="E43" s="349">
        <v>15</v>
      </c>
      <c r="G43" s="368">
        <f t="shared" si="0"/>
        <v>3286.2199999999993</v>
      </c>
      <c r="H43" s="386" t="s">
        <v>15</v>
      </c>
    </row>
    <row r="44" spans="1:8" ht="25.5">
      <c r="A44" s="306">
        <v>45871</v>
      </c>
      <c r="B44" s="413" t="s">
        <v>524</v>
      </c>
      <c r="C44" s="303" t="s">
        <v>1112</v>
      </c>
      <c r="D44" s="426" t="s">
        <v>524</v>
      </c>
      <c r="E44" s="364">
        <v>0</v>
      </c>
      <c r="F44" s="375">
        <v>-150</v>
      </c>
      <c r="G44" s="368">
        <f t="shared" si="0"/>
        <v>3136.2199999999993</v>
      </c>
      <c r="H44" s="386" t="s">
        <v>15</v>
      </c>
    </row>
    <row r="45" spans="1:8" ht="29.25" customHeight="1">
      <c r="A45" s="306">
        <v>45871</v>
      </c>
      <c r="B45" s="413" t="s">
        <v>524</v>
      </c>
      <c r="C45" s="303" t="s">
        <v>1113</v>
      </c>
      <c r="D45" s="426" t="s">
        <v>524</v>
      </c>
      <c r="E45" s="364">
        <v>0</v>
      </c>
      <c r="F45" s="375">
        <v>-210</v>
      </c>
      <c r="G45" s="368">
        <f t="shared" si="0"/>
        <v>2926.2199999999993</v>
      </c>
      <c r="H45" s="386" t="s">
        <v>15</v>
      </c>
    </row>
    <row r="46" spans="1:8" ht="30" customHeight="1">
      <c r="A46" s="306">
        <v>45871</v>
      </c>
      <c r="B46" s="339">
        <v>17671</v>
      </c>
      <c r="C46" s="303" t="s">
        <v>1114</v>
      </c>
      <c r="D46" s="314">
        <v>12</v>
      </c>
      <c r="E46" s="349">
        <v>15</v>
      </c>
      <c r="G46" s="368">
        <f t="shared" si="0"/>
        <v>2941.2199999999993</v>
      </c>
      <c r="H46" s="386" t="s">
        <v>15</v>
      </c>
    </row>
    <row r="47" spans="1:8" ht="41.25" customHeight="1">
      <c r="A47" s="306">
        <v>45871</v>
      </c>
      <c r="B47" s="339">
        <v>17672</v>
      </c>
      <c r="C47" s="303" t="s">
        <v>1115</v>
      </c>
      <c r="D47" s="314">
        <v>271</v>
      </c>
      <c r="E47" s="349">
        <v>20</v>
      </c>
      <c r="G47" s="368">
        <f t="shared" si="0"/>
        <v>2961.2199999999993</v>
      </c>
      <c r="H47" s="386" t="s">
        <v>15</v>
      </c>
    </row>
    <row r="48" spans="1:8" ht="25.5">
      <c r="A48" s="306">
        <v>45871</v>
      </c>
      <c r="B48" s="339">
        <v>17673</v>
      </c>
      <c r="C48" s="303" t="s">
        <v>1116</v>
      </c>
      <c r="D48" s="314">
        <v>204</v>
      </c>
      <c r="E48" s="349">
        <v>30</v>
      </c>
      <c r="G48" s="368">
        <f t="shared" si="0"/>
        <v>2991.2199999999993</v>
      </c>
      <c r="H48" s="386" t="s">
        <v>15</v>
      </c>
    </row>
    <row r="49" spans="1:8" ht="36.75" customHeight="1">
      <c r="A49" s="306">
        <v>45872</v>
      </c>
      <c r="B49" s="413" t="s">
        <v>524</v>
      </c>
      <c r="C49" s="303" t="s">
        <v>1117</v>
      </c>
      <c r="D49" s="426" t="s">
        <v>524</v>
      </c>
      <c r="E49" s="364">
        <v>0</v>
      </c>
      <c r="F49" s="375">
        <v>-60</v>
      </c>
      <c r="G49" s="368">
        <f t="shared" si="0"/>
        <v>2931.2199999999993</v>
      </c>
      <c r="H49" s="386" t="s">
        <v>15</v>
      </c>
    </row>
    <row r="50" spans="1:8" ht="27.75" customHeight="1">
      <c r="A50" s="306">
        <v>45873</v>
      </c>
      <c r="B50" s="339">
        <v>17674</v>
      </c>
      <c r="C50" s="303" t="s">
        <v>1118</v>
      </c>
      <c r="D50" s="314">
        <v>164</v>
      </c>
      <c r="E50" s="349">
        <v>15</v>
      </c>
      <c r="G50" s="368">
        <f t="shared" si="0"/>
        <v>2946.2199999999993</v>
      </c>
      <c r="H50" s="386" t="s">
        <v>15</v>
      </c>
    </row>
    <row r="51" spans="1:8" ht="15" customHeight="1">
      <c r="A51" s="306">
        <v>45873</v>
      </c>
      <c r="B51" s="339">
        <v>17675</v>
      </c>
      <c r="C51" s="303" t="s">
        <v>1119</v>
      </c>
      <c r="D51" s="314">
        <v>145</v>
      </c>
      <c r="E51" s="349">
        <v>15</v>
      </c>
      <c r="G51" s="368">
        <f t="shared" si="0"/>
        <v>2961.2199999999993</v>
      </c>
      <c r="H51" s="386" t="s">
        <v>15</v>
      </c>
    </row>
    <row r="52" spans="1:8" ht="24" customHeight="1">
      <c r="A52" s="306">
        <v>45873</v>
      </c>
      <c r="B52" s="339">
        <v>17676</v>
      </c>
      <c r="C52" s="303" t="s">
        <v>1120</v>
      </c>
      <c r="D52" s="314">
        <v>278</v>
      </c>
      <c r="E52" s="349">
        <v>15</v>
      </c>
      <c r="G52" s="368">
        <f t="shared" si="0"/>
        <v>2976.2199999999993</v>
      </c>
      <c r="H52" s="386" t="s">
        <v>15</v>
      </c>
    </row>
    <row r="53" spans="1:8">
      <c r="A53" s="306">
        <v>45873</v>
      </c>
      <c r="B53" s="339">
        <v>17677</v>
      </c>
      <c r="C53" s="303" t="s">
        <v>1121</v>
      </c>
      <c r="D53" s="314">
        <v>174</v>
      </c>
      <c r="E53" s="349">
        <v>30</v>
      </c>
      <c r="G53" s="368">
        <f t="shared" si="0"/>
        <v>3006.2199999999993</v>
      </c>
      <c r="H53" s="386" t="s">
        <v>15</v>
      </c>
    </row>
    <row r="54" spans="1:8" ht="28.5" customHeight="1">
      <c r="A54" s="306">
        <v>45873</v>
      </c>
      <c r="B54" s="339">
        <v>17678</v>
      </c>
      <c r="C54" s="303" t="s">
        <v>1122</v>
      </c>
      <c r="D54" s="314">
        <v>68</v>
      </c>
      <c r="E54" s="349">
        <v>15</v>
      </c>
      <c r="G54" s="368">
        <f t="shared" si="0"/>
        <v>3021.2199999999993</v>
      </c>
      <c r="H54" s="386" t="s">
        <v>15</v>
      </c>
    </row>
    <row r="55" spans="1:8" ht="33" customHeight="1">
      <c r="A55" s="306">
        <v>45873</v>
      </c>
      <c r="B55" s="339">
        <v>17679</v>
      </c>
      <c r="C55" s="303" t="s">
        <v>1123</v>
      </c>
      <c r="D55" s="314">
        <v>327</v>
      </c>
      <c r="E55" s="349">
        <v>15</v>
      </c>
      <c r="G55" s="368">
        <f t="shared" si="0"/>
        <v>3036.2199999999993</v>
      </c>
      <c r="H55" s="386" t="s">
        <v>15</v>
      </c>
    </row>
    <row r="56" spans="1:8" ht="24.75" customHeight="1">
      <c r="A56" s="306">
        <v>45873</v>
      </c>
      <c r="B56" s="339">
        <v>17680</v>
      </c>
      <c r="C56" s="303" t="s">
        <v>1124</v>
      </c>
      <c r="D56" s="314">
        <v>62</v>
      </c>
      <c r="E56" s="349">
        <v>15</v>
      </c>
      <c r="G56" s="368">
        <f t="shared" si="0"/>
        <v>3051.2199999999993</v>
      </c>
      <c r="H56" s="386" t="s">
        <v>15</v>
      </c>
    </row>
    <row r="57" spans="1:8" ht="48" customHeight="1">
      <c r="A57" s="306">
        <v>45874</v>
      </c>
      <c r="B57" s="339">
        <v>17681</v>
      </c>
      <c r="C57" s="303" t="s">
        <v>1125</v>
      </c>
      <c r="D57" s="314">
        <v>47</v>
      </c>
      <c r="E57" s="349">
        <v>15</v>
      </c>
      <c r="G57" s="368">
        <f t="shared" si="0"/>
        <v>3066.2199999999993</v>
      </c>
      <c r="H57" s="386" t="s">
        <v>15</v>
      </c>
    </row>
    <row r="58" spans="1:8" ht="29.25" customHeight="1">
      <c r="A58" s="306">
        <v>45874</v>
      </c>
      <c r="B58" s="339">
        <v>17682</v>
      </c>
      <c r="C58" s="303" t="s">
        <v>1126</v>
      </c>
      <c r="D58" s="314">
        <v>14</v>
      </c>
      <c r="E58" s="349">
        <v>15</v>
      </c>
      <c r="G58" s="368">
        <f t="shared" si="0"/>
        <v>3081.2199999999993</v>
      </c>
      <c r="H58" s="386" t="s">
        <v>15</v>
      </c>
    </row>
    <row r="59" spans="1:8" ht="27" customHeight="1">
      <c r="A59" s="306">
        <v>45874</v>
      </c>
      <c r="B59" s="339">
        <v>17683</v>
      </c>
      <c r="C59" s="303" t="s">
        <v>1127</v>
      </c>
      <c r="D59" s="314">
        <v>241</v>
      </c>
      <c r="E59" s="349">
        <v>15</v>
      </c>
      <c r="G59" s="368">
        <f t="shared" si="0"/>
        <v>3096.2199999999993</v>
      </c>
      <c r="H59" s="386" t="s">
        <v>15</v>
      </c>
    </row>
    <row r="60" spans="1:8" ht="27" customHeight="1">
      <c r="A60" s="306">
        <v>45874</v>
      </c>
      <c r="B60" s="339">
        <v>17684</v>
      </c>
      <c r="C60" s="303" t="s">
        <v>1128</v>
      </c>
      <c r="D60" s="314">
        <v>280</v>
      </c>
      <c r="E60" s="349">
        <v>45</v>
      </c>
      <c r="G60" s="368">
        <f t="shared" si="0"/>
        <v>3141.2199999999993</v>
      </c>
      <c r="H60" s="386" t="s">
        <v>15</v>
      </c>
    </row>
    <row r="61" spans="1:8">
      <c r="A61" s="306">
        <v>45874</v>
      </c>
      <c r="B61" s="413" t="s">
        <v>524</v>
      </c>
      <c r="C61" s="303" t="s">
        <v>1129</v>
      </c>
      <c r="D61" s="426" t="s">
        <v>524</v>
      </c>
      <c r="E61" s="364">
        <v>0</v>
      </c>
      <c r="F61" s="375">
        <v>-17.11</v>
      </c>
      <c r="G61" s="368">
        <f t="shared" si="0"/>
        <v>3124.1099999999992</v>
      </c>
      <c r="H61" s="386" t="s">
        <v>15</v>
      </c>
    </row>
    <row r="62" spans="1:8" ht="29.25" customHeight="1">
      <c r="A62" s="306">
        <v>45874</v>
      </c>
      <c r="B62" s="413" t="s">
        <v>524</v>
      </c>
      <c r="C62" s="303" t="s">
        <v>1130</v>
      </c>
      <c r="D62" s="426" t="s">
        <v>524</v>
      </c>
      <c r="E62" s="364">
        <v>0</v>
      </c>
      <c r="F62" s="375">
        <v>-15</v>
      </c>
      <c r="G62" s="368">
        <f t="shared" si="0"/>
        <v>3109.1099999999992</v>
      </c>
      <c r="H62" s="386" t="s">
        <v>15</v>
      </c>
    </row>
    <row r="63" spans="1:8" ht="31.5" customHeight="1">
      <c r="A63" s="306">
        <v>45874</v>
      </c>
      <c r="B63" s="339">
        <v>17685</v>
      </c>
      <c r="C63" s="303" t="s">
        <v>1131</v>
      </c>
      <c r="D63" s="314">
        <v>28</v>
      </c>
      <c r="E63" s="349">
        <v>60</v>
      </c>
      <c r="G63" s="368">
        <f t="shared" si="0"/>
        <v>3169.1099999999992</v>
      </c>
      <c r="H63" s="386" t="s">
        <v>15</v>
      </c>
    </row>
    <row r="64" spans="1:8" ht="33" customHeight="1">
      <c r="A64" s="306">
        <v>45875</v>
      </c>
      <c r="B64" s="339">
        <v>17686</v>
      </c>
      <c r="C64" s="303" t="s">
        <v>1132</v>
      </c>
      <c r="D64" s="314">
        <v>229</v>
      </c>
      <c r="E64" s="349">
        <v>45</v>
      </c>
      <c r="G64" s="368">
        <f t="shared" si="0"/>
        <v>3214.1099999999992</v>
      </c>
      <c r="H64" s="386" t="s">
        <v>15</v>
      </c>
    </row>
    <row r="65" spans="1:8" ht="24.75" customHeight="1">
      <c r="A65" s="306">
        <v>45875</v>
      </c>
      <c r="B65" s="339">
        <v>17687</v>
      </c>
      <c r="C65" s="303" t="s">
        <v>1133</v>
      </c>
      <c r="D65" s="314">
        <v>79</v>
      </c>
      <c r="E65" s="349">
        <v>15</v>
      </c>
      <c r="G65" s="368">
        <f t="shared" si="0"/>
        <v>3229.1099999999992</v>
      </c>
      <c r="H65" s="386" t="s">
        <v>15</v>
      </c>
    </row>
    <row r="66" spans="1:8" ht="28.5" customHeight="1">
      <c r="A66" s="306">
        <v>45875</v>
      </c>
      <c r="B66" s="339">
        <v>17688</v>
      </c>
      <c r="C66" s="320" t="s">
        <v>1134</v>
      </c>
      <c r="D66" s="425">
        <v>36</v>
      </c>
      <c r="E66" s="349">
        <v>15</v>
      </c>
      <c r="G66" s="368">
        <f t="shared" si="0"/>
        <v>3244.1099999999992</v>
      </c>
      <c r="H66" s="386" t="s">
        <v>15</v>
      </c>
    </row>
    <row r="67" spans="1:8" ht="24.75" customHeight="1">
      <c r="A67" s="306">
        <v>45875</v>
      </c>
      <c r="B67" s="339">
        <v>17689</v>
      </c>
      <c r="C67" s="303" t="s">
        <v>1135</v>
      </c>
      <c r="D67" s="314">
        <v>113</v>
      </c>
      <c r="E67" s="349">
        <v>15</v>
      </c>
      <c r="G67" s="368">
        <f t="shared" si="0"/>
        <v>3259.1099999999992</v>
      </c>
      <c r="H67" s="386" t="s">
        <v>15</v>
      </c>
    </row>
    <row r="68" spans="1:8" ht="31.5" customHeight="1">
      <c r="A68" s="306">
        <v>45875</v>
      </c>
      <c r="B68" s="339">
        <v>17690</v>
      </c>
      <c r="C68" s="303" t="s">
        <v>1136</v>
      </c>
      <c r="D68" s="314">
        <v>157</v>
      </c>
      <c r="E68" s="349">
        <v>15</v>
      </c>
      <c r="G68" s="368">
        <f t="shared" si="0"/>
        <v>3274.1099999999992</v>
      </c>
      <c r="H68" s="386" t="s">
        <v>15</v>
      </c>
    </row>
    <row r="69" spans="1:8" ht="30" customHeight="1">
      <c r="A69" s="306">
        <v>45875</v>
      </c>
      <c r="B69" s="339">
        <v>17691</v>
      </c>
      <c r="C69" s="303" t="s">
        <v>1137</v>
      </c>
      <c r="D69" s="314">
        <v>137</v>
      </c>
      <c r="E69" s="349">
        <v>15</v>
      </c>
      <c r="G69" s="368">
        <f t="shared" si="0"/>
        <v>3289.1099999999992</v>
      </c>
      <c r="H69" s="386" t="s">
        <v>15</v>
      </c>
    </row>
    <row r="70" spans="1:8" ht="24.75" customHeight="1">
      <c r="A70" s="306">
        <v>45876</v>
      </c>
      <c r="B70" s="339">
        <v>17692</v>
      </c>
      <c r="C70" s="303" t="s">
        <v>1138</v>
      </c>
      <c r="D70" s="314">
        <v>221</v>
      </c>
      <c r="E70" s="349">
        <v>15</v>
      </c>
      <c r="G70" s="368">
        <f t="shared" si="0"/>
        <v>3304.1099999999992</v>
      </c>
      <c r="H70" s="386" t="s">
        <v>15</v>
      </c>
    </row>
    <row r="71" spans="1:8" ht="25.5">
      <c r="A71" s="306">
        <v>45876</v>
      </c>
      <c r="B71" s="413" t="s">
        <v>524</v>
      </c>
      <c r="C71" s="303" t="s">
        <v>1139</v>
      </c>
      <c r="D71" s="426" t="s">
        <v>524</v>
      </c>
      <c r="E71" s="364">
        <v>0</v>
      </c>
      <c r="F71" s="375">
        <v>-120</v>
      </c>
      <c r="G71" s="368">
        <f t="shared" si="0"/>
        <v>3184.1099999999992</v>
      </c>
      <c r="H71" s="386" t="s">
        <v>15</v>
      </c>
    </row>
    <row r="72" spans="1:8" ht="26.25" customHeight="1">
      <c r="A72" s="306">
        <v>45876</v>
      </c>
      <c r="B72" s="413" t="s">
        <v>524</v>
      </c>
      <c r="C72" s="303" t="s">
        <v>1140</v>
      </c>
      <c r="D72" s="426" t="s">
        <v>524</v>
      </c>
      <c r="E72" s="364">
        <v>0</v>
      </c>
      <c r="F72" s="375">
        <v>-100</v>
      </c>
      <c r="G72" s="368">
        <f t="shared" si="0"/>
        <v>3084.1099999999992</v>
      </c>
      <c r="H72" s="386" t="s">
        <v>15</v>
      </c>
    </row>
    <row r="73" spans="1:8" ht="31.5" customHeight="1">
      <c r="A73" s="306">
        <v>45876</v>
      </c>
      <c r="B73" s="339">
        <v>17693</v>
      </c>
      <c r="C73" s="303" t="s">
        <v>1141</v>
      </c>
      <c r="D73" s="314">
        <v>162</v>
      </c>
      <c r="E73" s="349">
        <v>45</v>
      </c>
      <c r="F73" s="375"/>
      <c r="G73" s="368">
        <f t="shared" si="0"/>
        <v>3129.1099999999992</v>
      </c>
      <c r="H73" s="386" t="s">
        <v>15</v>
      </c>
    </row>
    <row r="74" spans="1:8" ht="25.5">
      <c r="A74" s="306">
        <v>45876</v>
      </c>
      <c r="B74" s="413" t="s">
        <v>524</v>
      </c>
      <c r="C74" s="303" t="s">
        <v>1142</v>
      </c>
      <c r="D74" s="426" t="s">
        <v>524</v>
      </c>
      <c r="E74" s="364">
        <v>0</v>
      </c>
      <c r="F74" s="375">
        <v>-113.79</v>
      </c>
      <c r="G74" s="368">
        <f t="shared" si="0"/>
        <v>3015.3199999999993</v>
      </c>
      <c r="H74" s="386" t="s">
        <v>15</v>
      </c>
    </row>
    <row r="75" spans="1:8" ht="33.75" customHeight="1">
      <c r="A75" s="306">
        <v>45876</v>
      </c>
      <c r="B75" s="339">
        <v>17694</v>
      </c>
      <c r="C75" s="303" t="s">
        <v>1143</v>
      </c>
      <c r="D75" s="314">
        <v>30</v>
      </c>
      <c r="E75" s="349">
        <v>15</v>
      </c>
      <c r="G75" s="368">
        <f t="shared" si="0"/>
        <v>3030.3199999999993</v>
      </c>
      <c r="H75" s="386" t="s">
        <v>15</v>
      </c>
    </row>
    <row r="76" spans="1:8" ht="30.75" customHeight="1">
      <c r="A76" s="306">
        <v>45876</v>
      </c>
      <c r="B76" s="339">
        <v>17695</v>
      </c>
      <c r="C76" s="303" t="s">
        <v>1144</v>
      </c>
      <c r="D76" s="314">
        <v>194</v>
      </c>
      <c r="E76" s="349">
        <v>30</v>
      </c>
      <c r="G76" s="368">
        <f t="shared" si="0"/>
        <v>3060.3199999999993</v>
      </c>
      <c r="H76" s="386" t="s">
        <v>15</v>
      </c>
    </row>
    <row r="77" spans="1:8" ht="26.25" customHeight="1">
      <c r="A77" s="306">
        <v>45876</v>
      </c>
      <c r="B77" s="339">
        <v>17696</v>
      </c>
      <c r="C77" s="303" t="s">
        <v>1145</v>
      </c>
      <c r="D77" s="314">
        <v>1</v>
      </c>
      <c r="E77" s="349">
        <v>15</v>
      </c>
      <c r="G77" s="368">
        <f t="shared" si="0"/>
        <v>3075.3199999999993</v>
      </c>
      <c r="H77" s="386" t="s">
        <v>15</v>
      </c>
    </row>
    <row r="78" spans="1:8" ht="26.25" customHeight="1">
      <c r="A78" s="306">
        <v>45877</v>
      </c>
      <c r="B78" s="339">
        <v>17697</v>
      </c>
      <c r="C78" s="303" t="s">
        <v>1146</v>
      </c>
      <c r="D78" s="314">
        <v>327</v>
      </c>
      <c r="E78" s="349">
        <v>15</v>
      </c>
      <c r="G78" s="368">
        <f t="shared" ref="G78:G142" si="1">+G77+E78+F78</f>
        <v>3090.3199999999993</v>
      </c>
      <c r="H78" s="386" t="s">
        <v>15</v>
      </c>
    </row>
    <row r="79" spans="1:8" ht="32.25" customHeight="1">
      <c r="A79" s="306">
        <v>45877</v>
      </c>
      <c r="B79" s="339">
        <v>17698</v>
      </c>
      <c r="C79" s="303" t="s">
        <v>1147</v>
      </c>
      <c r="D79" s="314">
        <v>111</v>
      </c>
      <c r="E79" s="349">
        <v>30</v>
      </c>
      <c r="G79" s="368">
        <f t="shared" si="1"/>
        <v>3120.3199999999993</v>
      </c>
      <c r="H79" s="386" t="s">
        <v>15</v>
      </c>
    </row>
    <row r="80" spans="1:8" ht="32.25" customHeight="1">
      <c r="A80" s="306">
        <v>45877</v>
      </c>
      <c r="B80" s="413" t="s">
        <v>524</v>
      </c>
      <c r="C80" s="303" t="s">
        <v>1148</v>
      </c>
      <c r="D80" s="426" t="s">
        <v>524</v>
      </c>
      <c r="E80" s="364">
        <v>0</v>
      </c>
      <c r="F80" s="375">
        <v>-125</v>
      </c>
      <c r="G80" s="368">
        <f t="shared" si="1"/>
        <v>2995.3199999999993</v>
      </c>
      <c r="H80" s="386" t="s">
        <v>15</v>
      </c>
    </row>
    <row r="81" spans="1:8" ht="32.25" customHeight="1">
      <c r="A81" s="306">
        <v>45877</v>
      </c>
      <c r="B81" s="419" t="s">
        <v>524</v>
      </c>
      <c r="C81" s="303" t="s">
        <v>1046</v>
      </c>
      <c r="D81" s="426" t="s">
        <v>524</v>
      </c>
      <c r="E81" s="364">
        <v>0</v>
      </c>
      <c r="F81" s="375">
        <v>-200</v>
      </c>
      <c r="G81" s="368">
        <f t="shared" si="1"/>
        <v>2795.3199999999993</v>
      </c>
      <c r="H81" s="386" t="s">
        <v>15</v>
      </c>
    </row>
    <row r="82" spans="1:8" ht="32.25" customHeight="1">
      <c r="A82" s="306">
        <v>45880</v>
      </c>
      <c r="B82" s="339">
        <v>17699</v>
      </c>
      <c r="C82" s="303" t="s">
        <v>1149</v>
      </c>
      <c r="D82" s="314">
        <v>8</v>
      </c>
      <c r="E82" s="349">
        <v>60</v>
      </c>
      <c r="G82" s="368">
        <f t="shared" si="1"/>
        <v>2855.3199999999993</v>
      </c>
      <c r="H82" s="386" t="s">
        <v>15</v>
      </c>
    </row>
    <row r="83" spans="1:8" ht="32.25" customHeight="1">
      <c r="A83" s="306">
        <v>45880</v>
      </c>
      <c r="B83" s="339">
        <v>17700</v>
      </c>
      <c r="C83" s="303" t="s">
        <v>1150</v>
      </c>
      <c r="D83" s="314">
        <v>270</v>
      </c>
      <c r="E83" s="349">
        <v>15</v>
      </c>
      <c r="G83" s="368">
        <f t="shared" si="1"/>
        <v>2870.3199999999993</v>
      </c>
      <c r="H83" s="386" t="s">
        <v>15</v>
      </c>
    </row>
    <row r="84" spans="1:8" ht="32.25" customHeight="1">
      <c r="A84" s="306">
        <v>45880</v>
      </c>
      <c r="B84" s="339">
        <v>17701</v>
      </c>
      <c r="C84" s="303" t="s">
        <v>1151</v>
      </c>
      <c r="D84" s="314">
        <v>16</v>
      </c>
      <c r="E84" s="349">
        <v>30</v>
      </c>
      <c r="G84" s="368">
        <f t="shared" si="1"/>
        <v>2900.3199999999993</v>
      </c>
      <c r="H84" s="386" t="s">
        <v>15</v>
      </c>
    </row>
    <row r="85" spans="1:8" ht="32.25" customHeight="1">
      <c r="A85" s="306">
        <v>45881</v>
      </c>
      <c r="B85" s="339">
        <v>17702</v>
      </c>
      <c r="C85" s="303" t="s">
        <v>1152</v>
      </c>
      <c r="D85" s="314">
        <v>120</v>
      </c>
      <c r="E85" s="349">
        <v>30</v>
      </c>
      <c r="G85" s="368">
        <f t="shared" si="1"/>
        <v>2930.3199999999993</v>
      </c>
      <c r="H85" s="386" t="s">
        <v>15</v>
      </c>
    </row>
    <row r="86" spans="1:8" ht="32.25" customHeight="1">
      <c r="A86" s="306">
        <v>45881</v>
      </c>
      <c r="B86" s="339">
        <v>17703</v>
      </c>
      <c r="C86" s="416" t="s">
        <v>1153</v>
      </c>
      <c r="D86" s="314" t="s">
        <v>1154</v>
      </c>
      <c r="E86" s="349">
        <v>90</v>
      </c>
      <c r="G86" s="368">
        <f t="shared" si="1"/>
        <v>3020.3199999999993</v>
      </c>
      <c r="H86" s="386" t="s">
        <v>15</v>
      </c>
    </row>
    <row r="87" spans="1:8" ht="32.25" customHeight="1">
      <c r="A87" s="306">
        <v>45881</v>
      </c>
      <c r="B87" s="339">
        <v>17704</v>
      </c>
      <c r="C87" s="303" t="s">
        <v>1155</v>
      </c>
      <c r="D87" s="314">
        <v>154</v>
      </c>
      <c r="E87" s="349">
        <v>15</v>
      </c>
      <c r="G87" s="368">
        <f t="shared" si="1"/>
        <v>3035.3199999999993</v>
      </c>
      <c r="H87" s="386" t="s">
        <v>15</v>
      </c>
    </row>
    <row r="88" spans="1:8" ht="32.25" customHeight="1">
      <c r="A88" s="306">
        <v>45881</v>
      </c>
      <c r="B88" s="413" t="s">
        <v>524</v>
      </c>
      <c r="C88" s="303" t="s">
        <v>1046</v>
      </c>
      <c r="D88" s="426" t="s">
        <v>524</v>
      </c>
      <c r="E88" s="364">
        <v>0</v>
      </c>
      <c r="F88" s="375">
        <v>-12.3</v>
      </c>
      <c r="G88" s="368">
        <f t="shared" si="1"/>
        <v>3023.0199999999991</v>
      </c>
      <c r="H88" s="386" t="s">
        <v>15</v>
      </c>
    </row>
    <row r="89" spans="1:8" ht="32.25" customHeight="1">
      <c r="A89" s="306">
        <v>45882</v>
      </c>
      <c r="B89" s="339">
        <v>17705</v>
      </c>
      <c r="C89" s="303" t="s">
        <v>1156</v>
      </c>
      <c r="D89" s="314">
        <v>257</v>
      </c>
      <c r="E89" s="349">
        <v>15</v>
      </c>
      <c r="G89" s="368">
        <f t="shared" si="1"/>
        <v>3038.0199999999991</v>
      </c>
      <c r="H89" s="386" t="s">
        <v>15</v>
      </c>
    </row>
    <row r="90" spans="1:8" ht="32.25" customHeight="1">
      <c r="A90" s="306">
        <v>45882</v>
      </c>
      <c r="B90" s="413" t="s">
        <v>1157</v>
      </c>
      <c r="C90" s="415" t="s">
        <v>1158</v>
      </c>
      <c r="D90" s="429" t="s">
        <v>1157</v>
      </c>
      <c r="E90" s="463">
        <v>10</v>
      </c>
      <c r="G90" s="368">
        <f t="shared" si="1"/>
        <v>3048.0199999999991</v>
      </c>
      <c r="H90" s="386" t="s">
        <v>15</v>
      </c>
    </row>
    <row r="91" spans="1:8" ht="32.25" customHeight="1">
      <c r="A91" s="306">
        <v>45883</v>
      </c>
      <c r="B91" s="339">
        <v>17706</v>
      </c>
      <c r="C91" s="303" t="s">
        <v>1159</v>
      </c>
      <c r="D91" s="314">
        <v>9</v>
      </c>
      <c r="E91" s="349">
        <v>15</v>
      </c>
      <c r="G91" s="368">
        <f t="shared" si="1"/>
        <v>3063.0199999999991</v>
      </c>
      <c r="H91" s="386" t="s">
        <v>15</v>
      </c>
    </row>
    <row r="92" spans="1:8" ht="32.25" customHeight="1">
      <c r="A92" s="306">
        <v>45883</v>
      </c>
      <c r="B92" s="339">
        <v>17707</v>
      </c>
      <c r="C92" s="303" t="s">
        <v>1160</v>
      </c>
      <c r="D92" s="314">
        <v>122</v>
      </c>
      <c r="E92" s="349">
        <v>30</v>
      </c>
      <c r="G92" s="368">
        <f t="shared" si="1"/>
        <v>3093.0199999999991</v>
      </c>
      <c r="H92" s="386" t="s">
        <v>15</v>
      </c>
    </row>
    <row r="93" spans="1:8" ht="32.25" customHeight="1">
      <c r="A93" s="306">
        <v>45883</v>
      </c>
      <c r="B93" s="339">
        <v>17708</v>
      </c>
      <c r="C93" s="303" t="s">
        <v>1161</v>
      </c>
      <c r="D93" s="314">
        <v>33</v>
      </c>
      <c r="E93" s="349">
        <v>30</v>
      </c>
      <c r="G93" s="368">
        <f t="shared" si="1"/>
        <v>3123.0199999999991</v>
      </c>
      <c r="H93" s="386" t="s">
        <v>15</v>
      </c>
    </row>
    <row r="94" spans="1:8" ht="32.25" customHeight="1">
      <c r="A94" s="306">
        <v>45883</v>
      </c>
      <c r="B94" s="339">
        <v>17709</v>
      </c>
      <c r="C94" s="303" t="s">
        <v>1162</v>
      </c>
      <c r="D94" s="314">
        <v>303</v>
      </c>
      <c r="E94" s="349">
        <v>15</v>
      </c>
      <c r="G94" s="368">
        <f t="shared" si="1"/>
        <v>3138.0199999999991</v>
      </c>
      <c r="H94" s="386" t="s">
        <v>15</v>
      </c>
    </row>
    <row r="95" spans="1:8" ht="32.25" customHeight="1">
      <c r="A95" s="306">
        <v>45883</v>
      </c>
      <c r="B95" s="339">
        <v>17710</v>
      </c>
      <c r="C95" s="303" t="s">
        <v>1163</v>
      </c>
      <c r="D95" s="314">
        <v>267</v>
      </c>
      <c r="E95" s="349">
        <v>30</v>
      </c>
      <c r="F95" s="375"/>
      <c r="G95" s="368">
        <f t="shared" si="1"/>
        <v>3168.0199999999991</v>
      </c>
      <c r="H95" s="386" t="s">
        <v>15</v>
      </c>
    </row>
    <row r="96" spans="1:8" ht="32.25" customHeight="1">
      <c r="A96" s="307">
        <v>45883</v>
      </c>
      <c r="B96" s="339">
        <v>17711</v>
      </c>
      <c r="C96" s="305" t="s">
        <v>1164</v>
      </c>
      <c r="D96" s="428">
        <v>236</v>
      </c>
      <c r="E96" s="388">
        <v>15</v>
      </c>
      <c r="F96" s="375"/>
      <c r="G96" s="368">
        <f t="shared" si="1"/>
        <v>3183.0199999999991</v>
      </c>
      <c r="H96" s="386" t="s">
        <v>15</v>
      </c>
    </row>
    <row r="97" spans="1:14" ht="23.25" customHeight="1">
      <c r="A97" s="307">
        <v>45883</v>
      </c>
      <c r="B97" s="420" t="s">
        <v>524</v>
      </c>
      <c r="C97" s="305" t="s">
        <v>1165</v>
      </c>
      <c r="D97" s="430" t="s">
        <v>524</v>
      </c>
      <c r="E97" s="388">
        <v>0</v>
      </c>
      <c r="F97" s="375">
        <v>-60</v>
      </c>
      <c r="G97" s="368">
        <f t="shared" si="1"/>
        <v>3123.0199999999991</v>
      </c>
      <c r="H97" s="386" t="s">
        <v>15</v>
      </c>
    </row>
    <row r="98" spans="1:14" ht="39.75" customHeight="1">
      <c r="A98" s="306">
        <v>45883</v>
      </c>
      <c r="B98" s="339">
        <v>17712</v>
      </c>
      <c r="C98" s="320" t="s">
        <v>1166</v>
      </c>
      <c r="D98" s="425">
        <v>39</v>
      </c>
      <c r="E98" s="349">
        <v>30</v>
      </c>
      <c r="G98" s="368">
        <f t="shared" si="1"/>
        <v>3153.0199999999991</v>
      </c>
      <c r="H98" s="386" t="s">
        <v>15</v>
      </c>
    </row>
    <row r="99" spans="1:14" ht="23.25" customHeight="1">
      <c r="A99" s="306">
        <v>45883</v>
      </c>
      <c r="B99" s="339">
        <v>17713</v>
      </c>
      <c r="C99" s="303" t="s">
        <v>1167</v>
      </c>
      <c r="D99" s="314">
        <v>105</v>
      </c>
      <c r="E99" s="349">
        <v>15</v>
      </c>
      <c r="G99" s="368">
        <f t="shared" si="1"/>
        <v>3168.0199999999991</v>
      </c>
      <c r="H99" s="386" t="s">
        <v>15</v>
      </c>
    </row>
    <row r="100" spans="1:14" ht="30" customHeight="1">
      <c r="A100" s="306">
        <v>45883</v>
      </c>
      <c r="B100" s="339">
        <v>17714</v>
      </c>
      <c r="C100" s="303" t="s">
        <v>1168</v>
      </c>
      <c r="D100" s="314">
        <v>181</v>
      </c>
      <c r="E100" s="349">
        <v>30</v>
      </c>
      <c r="G100" s="368">
        <f t="shared" si="1"/>
        <v>3198.0199999999991</v>
      </c>
      <c r="H100" s="386" t="s">
        <v>15</v>
      </c>
    </row>
    <row r="101" spans="1:14">
      <c r="A101" s="306">
        <v>45883</v>
      </c>
      <c r="B101" s="339">
        <v>17715</v>
      </c>
      <c r="C101" s="303" t="s">
        <v>1169</v>
      </c>
      <c r="D101" s="314">
        <v>155</v>
      </c>
      <c r="E101" s="349">
        <v>15</v>
      </c>
      <c r="G101" s="368">
        <f t="shared" si="1"/>
        <v>3213.0199999999991</v>
      </c>
      <c r="H101" s="386" t="s">
        <v>15</v>
      </c>
    </row>
    <row r="102" spans="1:14">
      <c r="A102" s="306">
        <v>45883</v>
      </c>
      <c r="B102" s="339">
        <v>17716</v>
      </c>
      <c r="C102" s="303" t="s">
        <v>1170</v>
      </c>
      <c r="D102" s="314" t="s">
        <v>132</v>
      </c>
      <c r="E102" s="349">
        <v>30</v>
      </c>
      <c r="G102" s="368">
        <f t="shared" si="1"/>
        <v>3243.0199999999991</v>
      </c>
      <c r="H102" s="386" t="s">
        <v>15</v>
      </c>
    </row>
    <row r="103" spans="1:14" ht="31.5" customHeight="1">
      <c r="A103" s="306">
        <v>45883</v>
      </c>
      <c r="B103" s="339">
        <v>17717</v>
      </c>
      <c r="C103" s="303" t="s">
        <v>1171</v>
      </c>
      <c r="D103" s="314">
        <v>199</v>
      </c>
      <c r="E103" s="349">
        <v>15</v>
      </c>
      <c r="G103" s="368">
        <f t="shared" si="1"/>
        <v>3258.0199999999991</v>
      </c>
      <c r="H103" s="386" t="s">
        <v>15</v>
      </c>
      <c r="N103" s="304"/>
    </row>
    <row r="104" spans="1:14" ht="32.25" customHeight="1">
      <c r="A104" s="306">
        <v>45883</v>
      </c>
      <c r="B104" s="339">
        <v>17718</v>
      </c>
      <c r="C104" s="303" t="s">
        <v>1172</v>
      </c>
      <c r="D104" s="314">
        <v>210</v>
      </c>
      <c r="E104" s="349">
        <v>15</v>
      </c>
      <c r="G104" s="368">
        <f t="shared" si="1"/>
        <v>3273.0199999999991</v>
      </c>
      <c r="H104" s="386" t="s">
        <v>15</v>
      </c>
      <c r="N104" s="304"/>
    </row>
    <row r="105" spans="1:14" ht="33" customHeight="1">
      <c r="A105" s="306">
        <v>45883</v>
      </c>
      <c r="B105" s="339">
        <v>17719</v>
      </c>
      <c r="C105" s="303" t="s">
        <v>1173</v>
      </c>
      <c r="D105" s="314">
        <v>91</v>
      </c>
      <c r="E105" s="349">
        <v>45</v>
      </c>
      <c r="G105" s="368">
        <f t="shared" si="1"/>
        <v>3318.0199999999991</v>
      </c>
      <c r="H105" s="386" t="s">
        <v>15</v>
      </c>
      <c r="N105" s="304"/>
    </row>
    <row r="106" spans="1:14" ht="15" customHeight="1">
      <c r="A106" s="306">
        <v>45883</v>
      </c>
      <c r="B106" s="339">
        <v>17720</v>
      </c>
      <c r="C106" s="303" t="s">
        <v>1174</v>
      </c>
      <c r="D106" s="314">
        <v>247</v>
      </c>
      <c r="E106" s="349">
        <v>15</v>
      </c>
      <c r="G106" s="368">
        <f t="shared" si="1"/>
        <v>3333.0199999999991</v>
      </c>
      <c r="H106" s="386" t="s">
        <v>15</v>
      </c>
      <c r="N106" s="304"/>
    </row>
    <row r="107" spans="1:14" ht="15" customHeight="1">
      <c r="A107" s="306">
        <v>45884</v>
      </c>
      <c r="B107" s="339">
        <v>17721</v>
      </c>
      <c r="C107" s="303" t="s">
        <v>1175</v>
      </c>
      <c r="D107" s="314">
        <v>246</v>
      </c>
      <c r="E107" s="349">
        <v>15</v>
      </c>
      <c r="G107" s="368">
        <f t="shared" si="1"/>
        <v>3348.0199999999991</v>
      </c>
      <c r="H107" s="386" t="s">
        <v>15</v>
      </c>
      <c r="N107" s="304"/>
    </row>
    <row r="108" spans="1:14" ht="31.5" customHeight="1">
      <c r="A108" s="306">
        <v>45884</v>
      </c>
      <c r="B108" s="339">
        <v>17722</v>
      </c>
      <c r="C108" s="303" t="s">
        <v>1176</v>
      </c>
      <c r="D108" s="314">
        <v>54</v>
      </c>
      <c r="E108" s="349">
        <v>15</v>
      </c>
      <c r="G108" s="368">
        <f t="shared" si="1"/>
        <v>3363.0199999999991</v>
      </c>
      <c r="H108" s="386" t="s">
        <v>15</v>
      </c>
      <c r="N108" s="304"/>
    </row>
    <row r="109" spans="1:14" ht="33" customHeight="1">
      <c r="A109" s="306">
        <v>45884</v>
      </c>
      <c r="B109" s="339">
        <v>17723</v>
      </c>
      <c r="C109" s="303" t="s">
        <v>1177</v>
      </c>
      <c r="D109" s="314">
        <v>80</v>
      </c>
      <c r="E109" s="349">
        <v>30</v>
      </c>
      <c r="G109" s="368">
        <f t="shared" si="1"/>
        <v>3393.0199999999991</v>
      </c>
      <c r="H109" s="386" t="s">
        <v>15</v>
      </c>
      <c r="N109" s="304"/>
    </row>
    <row r="110" spans="1:14" ht="30.75" customHeight="1">
      <c r="A110" s="306">
        <v>45884</v>
      </c>
      <c r="B110" s="339">
        <v>17724</v>
      </c>
      <c r="C110" s="303" t="s">
        <v>1178</v>
      </c>
      <c r="D110" s="314">
        <v>219</v>
      </c>
      <c r="E110" s="349">
        <v>30</v>
      </c>
      <c r="G110" s="368">
        <f t="shared" si="1"/>
        <v>3423.0199999999991</v>
      </c>
      <c r="H110" s="386" t="s">
        <v>15</v>
      </c>
      <c r="N110" s="304"/>
    </row>
    <row r="111" spans="1:14" ht="32.25" customHeight="1">
      <c r="A111" s="306">
        <v>45884</v>
      </c>
      <c r="B111" s="339">
        <v>17725</v>
      </c>
      <c r="C111" s="303" t="s">
        <v>1179</v>
      </c>
      <c r="D111" s="314">
        <v>187</v>
      </c>
      <c r="E111" s="349">
        <v>15</v>
      </c>
      <c r="G111" s="368">
        <f t="shared" si="1"/>
        <v>3438.0199999999991</v>
      </c>
      <c r="H111" s="386" t="s">
        <v>15</v>
      </c>
      <c r="N111" s="304"/>
    </row>
    <row r="112" spans="1:14" ht="30.75" customHeight="1">
      <c r="A112" s="306">
        <v>45884</v>
      </c>
      <c r="B112" s="339">
        <v>17726</v>
      </c>
      <c r="C112" s="303" t="s">
        <v>1180</v>
      </c>
      <c r="D112" s="314">
        <v>296</v>
      </c>
      <c r="E112" s="349">
        <v>15</v>
      </c>
      <c r="G112" s="368">
        <f t="shared" si="1"/>
        <v>3453.0199999999991</v>
      </c>
      <c r="H112" s="386" t="s">
        <v>15</v>
      </c>
      <c r="N112" s="304"/>
    </row>
    <row r="113" spans="1:14" ht="30.75" customHeight="1">
      <c r="A113" s="306">
        <v>45884</v>
      </c>
      <c r="B113" s="339">
        <v>17727</v>
      </c>
      <c r="C113" s="303" t="s">
        <v>1181</v>
      </c>
      <c r="D113" s="314">
        <v>23</v>
      </c>
      <c r="E113" s="349">
        <v>45</v>
      </c>
      <c r="G113" s="368">
        <f t="shared" si="1"/>
        <v>3498.0199999999991</v>
      </c>
      <c r="H113" s="386" t="s">
        <v>15</v>
      </c>
      <c r="N113" s="304"/>
    </row>
    <row r="114" spans="1:14" ht="30.75" customHeight="1">
      <c r="A114" s="306">
        <v>45884</v>
      </c>
      <c r="B114" s="339">
        <v>17728</v>
      </c>
      <c r="C114" s="303" t="s">
        <v>1182</v>
      </c>
      <c r="D114" s="314">
        <v>133</v>
      </c>
      <c r="E114" s="349">
        <v>30</v>
      </c>
      <c r="G114" s="368">
        <f t="shared" si="1"/>
        <v>3528.0199999999991</v>
      </c>
      <c r="H114" s="386" t="s">
        <v>15</v>
      </c>
      <c r="N114" s="304"/>
    </row>
    <row r="115" spans="1:14" ht="30.75" customHeight="1">
      <c r="A115" s="306">
        <v>45884</v>
      </c>
      <c r="B115" s="339">
        <v>17729</v>
      </c>
      <c r="C115" s="303" t="s">
        <v>1183</v>
      </c>
      <c r="D115" s="314">
        <v>304</v>
      </c>
      <c r="E115" s="349">
        <v>15</v>
      </c>
      <c r="G115" s="368">
        <f t="shared" si="1"/>
        <v>3543.0199999999991</v>
      </c>
      <c r="H115" s="386" t="s">
        <v>15</v>
      </c>
      <c r="N115" s="304"/>
    </row>
    <row r="116" spans="1:14" ht="30.75" customHeight="1">
      <c r="A116" s="306">
        <v>45884</v>
      </c>
      <c r="B116" s="339">
        <v>17730</v>
      </c>
      <c r="C116" s="303" t="s">
        <v>1184</v>
      </c>
      <c r="D116" s="314">
        <v>107</v>
      </c>
      <c r="E116" s="349">
        <v>15</v>
      </c>
      <c r="G116" s="368">
        <f t="shared" si="1"/>
        <v>3558.0199999999991</v>
      </c>
      <c r="H116" s="386" t="s">
        <v>15</v>
      </c>
      <c r="N116" s="304"/>
    </row>
    <row r="117" spans="1:14" ht="30.75" customHeight="1">
      <c r="A117" s="306">
        <v>45884</v>
      </c>
      <c r="B117" s="339">
        <v>17731</v>
      </c>
      <c r="C117" s="303" t="s">
        <v>1185</v>
      </c>
      <c r="D117" s="314">
        <v>252</v>
      </c>
      <c r="E117" s="349">
        <v>120</v>
      </c>
      <c r="G117" s="368">
        <f t="shared" si="1"/>
        <v>3678.0199999999991</v>
      </c>
      <c r="H117" s="386" t="s">
        <v>15</v>
      </c>
      <c r="N117" s="304"/>
    </row>
    <row r="118" spans="1:14" ht="30.75" customHeight="1">
      <c r="A118" s="306">
        <v>45884</v>
      </c>
      <c r="B118" s="339">
        <v>17732</v>
      </c>
      <c r="C118" s="303" t="s">
        <v>1186</v>
      </c>
      <c r="D118" s="314">
        <v>100</v>
      </c>
      <c r="E118" s="349">
        <v>15</v>
      </c>
      <c r="G118" s="368">
        <f t="shared" si="1"/>
        <v>3693.0199999999991</v>
      </c>
      <c r="H118" s="386" t="s">
        <v>15</v>
      </c>
      <c r="N118" s="304"/>
    </row>
    <row r="119" spans="1:14" ht="30.75" customHeight="1">
      <c r="A119" s="306">
        <v>45885</v>
      </c>
      <c r="B119" s="339">
        <v>17733</v>
      </c>
      <c r="C119" s="303" t="s">
        <v>1187</v>
      </c>
      <c r="D119" s="314">
        <v>307</v>
      </c>
      <c r="E119" s="349">
        <v>30</v>
      </c>
      <c r="G119" s="368">
        <f t="shared" si="1"/>
        <v>3723.0199999999991</v>
      </c>
      <c r="H119" s="386" t="s">
        <v>15</v>
      </c>
      <c r="N119" s="304"/>
    </row>
    <row r="120" spans="1:14" ht="30.75" customHeight="1">
      <c r="A120" s="306">
        <v>45885</v>
      </c>
      <c r="B120" s="339">
        <v>17734</v>
      </c>
      <c r="C120" s="303" t="s">
        <v>1188</v>
      </c>
      <c r="D120" s="314">
        <v>250</v>
      </c>
      <c r="E120" s="349">
        <v>30</v>
      </c>
      <c r="G120" s="368">
        <f t="shared" si="1"/>
        <v>3753.0199999999991</v>
      </c>
      <c r="H120" s="386" t="s">
        <v>15</v>
      </c>
      <c r="N120" s="304"/>
    </row>
    <row r="121" spans="1:14" ht="30.75" customHeight="1">
      <c r="A121" s="307">
        <v>45885</v>
      </c>
      <c r="B121" s="339">
        <v>17735</v>
      </c>
      <c r="C121" s="305" t="s">
        <v>1189</v>
      </c>
      <c r="D121" s="428">
        <v>156</v>
      </c>
      <c r="E121" s="388">
        <v>15</v>
      </c>
      <c r="G121" s="368">
        <f t="shared" si="1"/>
        <v>3768.0199999999991</v>
      </c>
      <c r="H121" s="386" t="s">
        <v>15</v>
      </c>
      <c r="N121" s="304"/>
    </row>
    <row r="122" spans="1:14" ht="30.75" customHeight="1">
      <c r="A122" s="306">
        <v>45885</v>
      </c>
      <c r="B122" s="339">
        <v>17736</v>
      </c>
      <c r="C122" s="303" t="s">
        <v>1190</v>
      </c>
      <c r="D122" s="314" t="s">
        <v>267</v>
      </c>
      <c r="E122" s="349">
        <v>15</v>
      </c>
      <c r="G122" s="368">
        <f t="shared" si="1"/>
        <v>3783.0199999999991</v>
      </c>
      <c r="H122" s="386" t="s">
        <v>15</v>
      </c>
      <c r="N122" s="304"/>
    </row>
    <row r="123" spans="1:14" ht="30.75" customHeight="1">
      <c r="A123" s="306">
        <v>45885</v>
      </c>
      <c r="B123" s="339">
        <v>17737</v>
      </c>
      <c r="C123" s="303" t="s">
        <v>1191</v>
      </c>
      <c r="D123" s="314">
        <v>201</v>
      </c>
      <c r="E123" s="349">
        <v>15</v>
      </c>
      <c r="G123" s="368">
        <f t="shared" si="1"/>
        <v>3798.0199999999991</v>
      </c>
      <c r="H123" s="386" t="s">
        <v>15</v>
      </c>
      <c r="N123" s="304"/>
    </row>
    <row r="124" spans="1:14" ht="30.75" customHeight="1">
      <c r="A124" s="306">
        <v>45885</v>
      </c>
      <c r="B124" s="413" t="s">
        <v>524</v>
      </c>
      <c r="C124" s="303" t="s">
        <v>1192</v>
      </c>
      <c r="D124" s="426" t="s">
        <v>524</v>
      </c>
      <c r="E124" s="364">
        <v>0</v>
      </c>
      <c r="F124" s="375">
        <v>-353.54</v>
      </c>
      <c r="G124" s="368">
        <f t="shared" si="1"/>
        <v>3444.4799999999991</v>
      </c>
      <c r="H124" s="386" t="s">
        <v>15</v>
      </c>
      <c r="N124" s="304"/>
    </row>
    <row r="125" spans="1:14" ht="30.75" customHeight="1">
      <c r="A125" s="306">
        <v>45885</v>
      </c>
      <c r="B125" s="413" t="s">
        <v>524</v>
      </c>
      <c r="C125" s="303" t="s">
        <v>1193</v>
      </c>
      <c r="D125" s="426" t="s">
        <v>524</v>
      </c>
      <c r="E125" s="364">
        <v>0</v>
      </c>
      <c r="F125" s="375">
        <v>-170</v>
      </c>
      <c r="G125" s="368">
        <f t="shared" si="1"/>
        <v>3274.4799999999991</v>
      </c>
      <c r="H125" s="386" t="s">
        <v>15</v>
      </c>
      <c r="N125" s="432"/>
    </row>
    <row r="126" spans="1:14" ht="30.75" customHeight="1">
      <c r="A126" s="306">
        <v>45885</v>
      </c>
      <c r="B126" s="339">
        <v>17738</v>
      </c>
      <c r="C126" s="303" t="s">
        <v>1194</v>
      </c>
      <c r="D126" s="314">
        <v>217</v>
      </c>
      <c r="E126" s="349">
        <v>45</v>
      </c>
      <c r="G126" s="368">
        <f t="shared" si="1"/>
        <v>3319.4799999999991</v>
      </c>
      <c r="H126" s="386" t="s">
        <v>15</v>
      </c>
      <c r="N126" s="321" t="s">
        <v>875</v>
      </c>
    </row>
    <row r="127" spans="1:14" ht="30.75" customHeight="1">
      <c r="A127" s="306">
        <v>45885</v>
      </c>
      <c r="B127" s="339">
        <v>17739</v>
      </c>
      <c r="C127" s="303" t="s">
        <v>1195</v>
      </c>
      <c r="D127" s="314">
        <v>319</v>
      </c>
      <c r="E127" s="349">
        <v>45</v>
      </c>
      <c r="G127" s="368">
        <f t="shared" si="1"/>
        <v>3364.4799999999991</v>
      </c>
      <c r="H127" s="386" t="s">
        <v>15</v>
      </c>
      <c r="N127" s="304"/>
    </row>
    <row r="128" spans="1:14" ht="30.75" customHeight="1">
      <c r="A128" s="306">
        <v>45885</v>
      </c>
      <c r="B128" s="339">
        <v>17740</v>
      </c>
      <c r="C128" s="303" t="s">
        <v>1196</v>
      </c>
      <c r="D128" s="314">
        <v>261</v>
      </c>
      <c r="E128" s="349">
        <v>15</v>
      </c>
      <c r="G128" s="368">
        <f t="shared" si="1"/>
        <v>3379.4799999999991</v>
      </c>
      <c r="H128" s="386" t="s">
        <v>15</v>
      </c>
      <c r="N128" s="304"/>
    </row>
    <row r="129" spans="1:16" ht="30.75" customHeight="1">
      <c r="A129" s="306">
        <v>45885</v>
      </c>
      <c r="B129" s="339">
        <v>17741</v>
      </c>
      <c r="C129" s="303" t="s">
        <v>1197</v>
      </c>
      <c r="D129" s="314">
        <v>186</v>
      </c>
      <c r="E129" s="349">
        <v>15</v>
      </c>
      <c r="G129" s="368">
        <f t="shared" si="1"/>
        <v>3394.4799999999991</v>
      </c>
      <c r="H129" s="386" t="s">
        <v>15</v>
      </c>
      <c r="N129" s="321" t="s">
        <v>875</v>
      </c>
    </row>
    <row r="130" spans="1:16" ht="30.75" customHeight="1">
      <c r="A130" s="306">
        <v>45885</v>
      </c>
      <c r="B130" s="339">
        <v>17742</v>
      </c>
      <c r="C130" s="303" t="s">
        <v>1198</v>
      </c>
      <c r="D130" s="314">
        <v>273</v>
      </c>
      <c r="E130" s="349">
        <v>15</v>
      </c>
      <c r="G130" s="368">
        <f t="shared" si="1"/>
        <v>3409.4799999999991</v>
      </c>
      <c r="H130" s="386" t="s">
        <v>15</v>
      </c>
      <c r="N130" s="321" t="s">
        <v>875</v>
      </c>
    </row>
    <row r="131" spans="1:16" ht="30.75" customHeight="1">
      <c r="A131" s="306">
        <v>45885</v>
      </c>
      <c r="B131" s="433" t="s">
        <v>1199</v>
      </c>
      <c r="C131" s="303" t="s">
        <v>1200</v>
      </c>
      <c r="D131" s="311" t="s">
        <v>1199</v>
      </c>
      <c r="E131" s="349">
        <v>20</v>
      </c>
      <c r="G131" s="368">
        <f t="shared" si="1"/>
        <v>3429.4799999999991</v>
      </c>
      <c r="H131" s="386" t="s">
        <v>15</v>
      </c>
      <c r="N131" s="304"/>
    </row>
    <row r="132" spans="1:16" ht="30.75" customHeight="1">
      <c r="A132" s="306">
        <v>45885</v>
      </c>
      <c r="B132" s="433" t="s">
        <v>1199</v>
      </c>
      <c r="C132" s="303" t="s">
        <v>1201</v>
      </c>
      <c r="D132" s="311" t="s">
        <v>1199</v>
      </c>
      <c r="E132" s="349">
        <v>20</v>
      </c>
      <c r="G132" s="368">
        <f t="shared" si="1"/>
        <v>3449.4799999999991</v>
      </c>
      <c r="H132" s="386" t="s">
        <v>15</v>
      </c>
      <c r="N132" s="304"/>
    </row>
    <row r="133" spans="1:16" ht="36.75" customHeight="1">
      <c r="A133" s="306">
        <v>45885</v>
      </c>
      <c r="B133" s="339">
        <v>17743</v>
      </c>
      <c r="C133" s="303" t="s">
        <v>1202</v>
      </c>
      <c r="D133" s="314">
        <v>311</v>
      </c>
      <c r="E133" s="349">
        <v>15</v>
      </c>
      <c r="G133" s="368">
        <f t="shared" si="1"/>
        <v>3464.4799999999991</v>
      </c>
      <c r="H133" s="386" t="s">
        <v>15</v>
      </c>
      <c r="N133" s="304"/>
    </row>
    <row r="134" spans="1:16" ht="30.75" customHeight="1">
      <c r="A134" s="306">
        <v>45885</v>
      </c>
      <c r="B134" s="433" t="s">
        <v>1199</v>
      </c>
      <c r="C134" s="303" t="s">
        <v>1203</v>
      </c>
      <c r="D134" s="311" t="s">
        <v>1199</v>
      </c>
      <c r="E134" s="349">
        <v>10</v>
      </c>
      <c r="G134" s="368">
        <f t="shared" si="1"/>
        <v>3474.4799999999991</v>
      </c>
      <c r="H134" s="386" t="s">
        <v>15</v>
      </c>
      <c r="N134" s="304"/>
    </row>
    <row r="135" spans="1:16" ht="30.75" customHeight="1">
      <c r="A135" s="306">
        <v>45886</v>
      </c>
      <c r="B135" s="339">
        <v>17744</v>
      </c>
      <c r="C135" s="303" t="s">
        <v>1204</v>
      </c>
      <c r="D135" s="314">
        <v>160</v>
      </c>
      <c r="E135" s="349">
        <v>30</v>
      </c>
      <c r="G135" s="368">
        <f t="shared" si="1"/>
        <v>3504.4799999999991</v>
      </c>
      <c r="H135" s="386" t="s">
        <v>15</v>
      </c>
      <c r="N135" s="304"/>
    </row>
    <row r="136" spans="1:16" ht="30.75" customHeight="1">
      <c r="A136" s="306">
        <v>45886</v>
      </c>
      <c r="B136" s="339">
        <v>17745</v>
      </c>
      <c r="C136" s="303" t="s">
        <v>1205</v>
      </c>
      <c r="D136" s="314">
        <v>139</v>
      </c>
      <c r="E136" s="349">
        <v>15</v>
      </c>
      <c r="G136" s="368">
        <f t="shared" si="1"/>
        <v>3519.4799999999991</v>
      </c>
      <c r="H136" s="386" t="s">
        <v>15</v>
      </c>
      <c r="N136" s="304"/>
    </row>
    <row r="137" spans="1:16" ht="30.75" customHeight="1">
      <c r="A137" s="306">
        <v>45887</v>
      </c>
      <c r="B137" s="339">
        <v>17746</v>
      </c>
      <c r="C137" s="303" t="s">
        <v>1206</v>
      </c>
      <c r="D137" s="314">
        <v>135</v>
      </c>
      <c r="E137" s="349">
        <v>15</v>
      </c>
      <c r="G137" s="368">
        <f t="shared" si="1"/>
        <v>3534.4799999999991</v>
      </c>
      <c r="H137" s="386" t="s">
        <v>15</v>
      </c>
      <c r="N137" s="304"/>
    </row>
    <row r="138" spans="1:16" ht="30.75" customHeight="1">
      <c r="A138" s="307">
        <v>45887</v>
      </c>
      <c r="B138" s="398">
        <v>17747</v>
      </c>
      <c r="C138" s="305" t="s">
        <v>1207</v>
      </c>
      <c r="D138" s="428">
        <v>145</v>
      </c>
      <c r="E138" s="349">
        <v>15</v>
      </c>
      <c r="G138" s="368">
        <f t="shared" si="1"/>
        <v>3549.4799999999991</v>
      </c>
      <c r="H138" s="386" t="s">
        <v>15</v>
      </c>
      <c r="N138" s="304"/>
    </row>
    <row r="139" spans="1:16" ht="30.75" customHeight="1">
      <c r="A139" s="402">
        <v>45887</v>
      </c>
      <c r="B139" s="717">
        <v>17748</v>
      </c>
      <c r="C139" s="441" t="s">
        <v>1208</v>
      </c>
      <c r="D139" s="442">
        <v>326</v>
      </c>
      <c r="E139" s="365">
        <v>15</v>
      </c>
      <c r="G139" s="368">
        <f t="shared" si="1"/>
        <v>3564.4799999999991</v>
      </c>
      <c r="H139" s="386" t="s">
        <v>15</v>
      </c>
      <c r="N139" s="304"/>
    </row>
    <row r="140" spans="1:16" ht="30.75" customHeight="1">
      <c r="A140" s="402">
        <v>45887</v>
      </c>
      <c r="B140" s="717">
        <v>17749</v>
      </c>
      <c r="C140" s="443" t="s">
        <v>1209</v>
      </c>
      <c r="D140" s="442">
        <v>203</v>
      </c>
      <c r="E140" s="365">
        <v>90</v>
      </c>
      <c r="G140" s="368">
        <f t="shared" si="1"/>
        <v>3654.4799999999991</v>
      </c>
      <c r="H140" s="386" t="s">
        <v>15</v>
      </c>
      <c r="N140" s="304"/>
    </row>
    <row r="141" spans="1:16" ht="30.75" customHeight="1">
      <c r="A141" s="447">
        <v>45887</v>
      </c>
      <c r="B141" s="448">
        <v>17750</v>
      </c>
      <c r="C141" s="449" t="s">
        <v>1210</v>
      </c>
      <c r="D141" s="450">
        <v>200</v>
      </c>
      <c r="E141" s="365">
        <v>30</v>
      </c>
      <c r="G141" s="368">
        <f t="shared" si="1"/>
        <v>3684.4799999999991</v>
      </c>
      <c r="H141" s="386" t="s">
        <v>15</v>
      </c>
      <c r="N141" s="440"/>
    </row>
    <row r="142" spans="1:16" ht="29.25" customHeight="1">
      <c r="A142" s="402">
        <v>45889</v>
      </c>
      <c r="B142" s="717">
        <v>17751</v>
      </c>
      <c r="C142" s="441" t="s">
        <v>1211</v>
      </c>
      <c r="D142" s="442">
        <v>188</v>
      </c>
      <c r="E142" s="365">
        <v>30</v>
      </c>
      <c r="G142" s="368">
        <f t="shared" si="1"/>
        <v>3714.4799999999991</v>
      </c>
      <c r="H142" s="386" t="s">
        <v>15</v>
      </c>
      <c r="P142" s="304"/>
    </row>
    <row r="143" spans="1:16" ht="29.25" customHeight="1">
      <c r="A143" s="402">
        <v>45890</v>
      </c>
      <c r="B143" s="717">
        <v>17752</v>
      </c>
      <c r="C143" s="441" t="s">
        <v>1212</v>
      </c>
      <c r="D143" s="442">
        <v>306</v>
      </c>
      <c r="E143" s="365">
        <v>30</v>
      </c>
      <c r="G143" s="368">
        <f t="shared" ref="G143:G148" si="2">+G142+E143+F143</f>
        <v>3744.4799999999991</v>
      </c>
      <c r="H143" s="386" t="s">
        <v>15</v>
      </c>
      <c r="P143" s="304"/>
    </row>
    <row r="144" spans="1:16" ht="29.25" customHeight="1">
      <c r="A144" s="402">
        <v>45896</v>
      </c>
      <c r="B144" s="717">
        <v>17753</v>
      </c>
      <c r="C144" s="441" t="s">
        <v>1213</v>
      </c>
      <c r="D144" s="442">
        <v>294</v>
      </c>
      <c r="E144" s="365">
        <v>60</v>
      </c>
      <c r="G144" s="368">
        <f t="shared" si="2"/>
        <v>3804.4799999999991</v>
      </c>
      <c r="H144" s="386" t="s">
        <v>15</v>
      </c>
      <c r="P144" s="304"/>
    </row>
    <row r="145" spans="1:16" ht="29.25" customHeight="1">
      <c r="A145" s="402">
        <v>45897</v>
      </c>
      <c r="B145" s="451" t="s">
        <v>1157</v>
      </c>
      <c r="C145" s="441" t="s">
        <v>1214</v>
      </c>
      <c r="D145" s="452" t="s">
        <v>1157</v>
      </c>
      <c r="E145" s="365">
        <v>10</v>
      </c>
      <c r="G145" s="368">
        <f t="shared" si="2"/>
        <v>3814.4799999999991</v>
      </c>
      <c r="H145" s="386" t="s">
        <v>15</v>
      </c>
      <c r="P145" s="304"/>
    </row>
    <row r="146" spans="1:16" ht="29.25" customHeight="1">
      <c r="A146" s="402">
        <v>45887</v>
      </c>
      <c r="B146" s="459" t="s">
        <v>1199</v>
      </c>
      <c r="C146" s="308" t="s">
        <v>1215</v>
      </c>
      <c r="D146" s="458" t="s">
        <v>1199</v>
      </c>
      <c r="E146" s="446">
        <v>10</v>
      </c>
      <c r="G146" s="368">
        <f t="shared" si="2"/>
        <v>3824.4799999999991</v>
      </c>
      <c r="H146" s="386" t="s">
        <v>15</v>
      </c>
      <c r="P146" s="304"/>
    </row>
    <row r="147" spans="1:16" ht="29.25" customHeight="1">
      <c r="A147" s="444">
        <v>45887</v>
      </c>
      <c r="B147" s="445">
        <v>17754</v>
      </c>
      <c r="C147" s="303" t="s">
        <v>1216</v>
      </c>
      <c r="D147" s="309">
        <v>251</v>
      </c>
      <c r="E147" s="349">
        <v>15</v>
      </c>
      <c r="G147" s="368">
        <f t="shared" si="2"/>
        <v>3839.4799999999991</v>
      </c>
      <c r="H147" s="386" t="s">
        <v>15</v>
      </c>
      <c r="P147" s="304"/>
    </row>
    <row r="148" spans="1:16" ht="29.25" customHeight="1">
      <c r="A148" s="306">
        <v>45888</v>
      </c>
      <c r="B148" s="339">
        <v>17755</v>
      </c>
      <c r="C148" s="303" t="s">
        <v>1217</v>
      </c>
      <c r="D148" s="309">
        <v>178</v>
      </c>
      <c r="E148" s="349">
        <v>30</v>
      </c>
      <c r="G148" s="368">
        <f t="shared" si="2"/>
        <v>3869.4799999999991</v>
      </c>
      <c r="H148" s="386" t="s">
        <v>15</v>
      </c>
      <c r="P148" s="304"/>
    </row>
    <row r="149" spans="1:16" ht="29.25" customHeight="1">
      <c r="A149" s="306">
        <v>45888</v>
      </c>
      <c r="B149" s="445">
        <v>17756</v>
      </c>
      <c r="C149" s="303" t="s">
        <v>1218</v>
      </c>
      <c r="D149" s="309">
        <v>182</v>
      </c>
      <c r="E149" s="349">
        <v>30</v>
      </c>
      <c r="G149" s="368">
        <f t="shared" ref="G149:G212" si="3">+G148+E149+F149</f>
        <v>3899.4799999999991</v>
      </c>
      <c r="H149" s="386" t="s">
        <v>15</v>
      </c>
      <c r="P149" s="304"/>
    </row>
    <row r="150" spans="1:16" ht="29.25" customHeight="1">
      <c r="A150" s="306">
        <v>45888</v>
      </c>
      <c r="B150" s="339">
        <v>17757</v>
      </c>
      <c r="C150" s="303" t="s">
        <v>1219</v>
      </c>
      <c r="D150" s="309">
        <v>196</v>
      </c>
      <c r="E150" s="349">
        <v>15</v>
      </c>
      <c r="G150" s="368">
        <f t="shared" si="3"/>
        <v>3914.4799999999991</v>
      </c>
      <c r="H150" s="386" t="s">
        <v>15</v>
      </c>
      <c r="P150" s="304"/>
    </row>
    <row r="151" spans="1:16" ht="29.25" customHeight="1">
      <c r="A151" s="306">
        <v>45888</v>
      </c>
      <c r="B151" s="445">
        <v>17758</v>
      </c>
      <c r="C151" s="455" t="s">
        <v>1220</v>
      </c>
      <c r="D151" s="309">
        <v>206</v>
      </c>
      <c r="E151" s="349">
        <v>30</v>
      </c>
      <c r="G151" s="368">
        <f t="shared" si="3"/>
        <v>3944.4799999999991</v>
      </c>
      <c r="H151" s="386" t="s">
        <v>15</v>
      </c>
      <c r="P151" s="304"/>
    </row>
    <row r="152" spans="1:16" ht="29.25" customHeight="1">
      <c r="A152" s="306">
        <v>45888</v>
      </c>
      <c r="B152" s="339">
        <v>17759</v>
      </c>
      <c r="C152" s="303" t="s">
        <v>1221</v>
      </c>
      <c r="D152" s="309">
        <v>136</v>
      </c>
      <c r="E152" s="349">
        <v>15</v>
      </c>
      <c r="G152" s="368">
        <f t="shared" si="3"/>
        <v>3959.4799999999991</v>
      </c>
      <c r="H152" s="386" t="s">
        <v>15</v>
      </c>
      <c r="P152" s="321" t="s">
        <v>875</v>
      </c>
    </row>
    <row r="153" spans="1:16" ht="29.25" customHeight="1">
      <c r="A153" s="306">
        <v>45888</v>
      </c>
      <c r="B153" s="445">
        <v>17760</v>
      </c>
      <c r="C153" s="303" t="s">
        <v>1222</v>
      </c>
      <c r="D153" s="309">
        <v>317</v>
      </c>
      <c r="E153" s="349">
        <v>15</v>
      </c>
      <c r="G153" s="368">
        <f t="shared" si="3"/>
        <v>3974.4799999999991</v>
      </c>
      <c r="H153" s="386" t="s">
        <v>15</v>
      </c>
      <c r="P153" s="304"/>
    </row>
    <row r="154" spans="1:16" ht="29.25" customHeight="1">
      <c r="A154" s="306">
        <v>45888</v>
      </c>
      <c r="B154" s="339">
        <v>17761</v>
      </c>
      <c r="C154" s="416" t="s">
        <v>1223</v>
      </c>
      <c r="D154" s="314">
        <v>258</v>
      </c>
      <c r="E154" s="349">
        <v>45</v>
      </c>
      <c r="G154" s="368">
        <f t="shared" si="3"/>
        <v>4019.4799999999991</v>
      </c>
      <c r="H154" s="386" t="s">
        <v>15</v>
      </c>
      <c r="P154" s="304"/>
    </row>
    <row r="155" spans="1:16" ht="29.25" customHeight="1">
      <c r="A155" s="306">
        <v>45888</v>
      </c>
      <c r="B155" s="413" t="s">
        <v>524</v>
      </c>
      <c r="C155" s="303" t="s">
        <v>1148</v>
      </c>
      <c r="D155" s="374" t="s">
        <v>524</v>
      </c>
      <c r="E155" s="364">
        <v>0</v>
      </c>
      <c r="F155" s="375">
        <v>-435</v>
      </c>
      <c r="G155" s="368">
        <f t="shared" si="3"/>
        <v>3584.4799999999991</v>
      </c>
      <c r="H155" s="386" t="s">
        <v>15</v>
      </c>
      <c r="P155" s="304"/>
    </row>
    <row r="156" spans="1:16" ht="29.25" customHeight="1">
      <c r="A156" s="306">
        <v>45888</v>
      </c>
      <c r="B156" s="339">
        <v>17762</v>
      </c>
      <c r="C156" s="303" t="s">
        <v>1224</v>
      </c>
      <c r="D156" s="309">
        <v>44</v>
      </c>
      <c r="E156" s="349">
        <v>15</v>
      </c>
      <c r="G156" s="368">
        <f t="shared" si="3"/>
        <v>3599.4799999999991</v>
      </c>
      <c r="H156" s="386" t="s">
        <v>15</v>
      </c>
      <c r="P156" s="304"/>
    </row>
    <row r="157" spans="1:16" ht="29.25" customHeight="1">
      <c r="A157" s="306">
        <v>45888</v>
      </c>
      <c r="B157" s="339">
        <v>17763</v>
      </c>
      <c r="C157" s="303" t="s">
        <v>1225</v>
      </c>
      <c r="D157" s="309">
        <v>291</v>
      </c>
      <c r="E157" s="349">
        <v>30</v>
      </c>
      <c r="G157" s="368">
        <f t="shared" si="3"/>
        <v>3629.4799999999991</v>
      </c>
      <c r="H157" s="386" t="s">
        <v>15</v>
      </c>
      <c r="P157" s="304"/>
    </row>
    <row r="158" spans="1:16" ht="29.25" customHeight="1">
      <c r="A158" s="306">
        <v>45889</v>
      </c>
      <c r="B158" s="339">
        <v>17764</v>
      </c>
      <c r="C158" s="455" t="s">
        <v>1226</v>
      </c>
      <c r="D158" s="309">
        <v>113</v>
      </c>
      <c r="E158" s="349">
        <v>45</v>
      </c>
      <c r="G158" s="368">
        <f t="shared" si="3"/>
        <v>3674.4799999999991</v>
      </c>
      <c r="H158" s="386" t="s">
        <v>15</v>
      </c>
      <c r="P158" s="321" t="s">
        <v>875</v>
      </c>
    </row>
    <row r="159" spans="1:16" ht="29.25" customHeight="1">
      <c r="A159" s="306">
        <v>45889</v>
      </c>
      <c r="B159" s="339">
        <v>17765</v>
      </c>
      <c r="C159" s="303" t="s">
        <v>1227</v>
      </c>
      <c r="D159" s="309" t="s">
        <v>1228</v>
      </c>
      <c r="E159" s="349">
        <v>90</v>
      </c>
      <c r="G159" s="368">
        <f t="shared" si="3"/>
        <v>3764.4799999999991</v>
      </c>
      <c r="H159" s="386" t="s">
        <v>15</v>
      </c>
      <c r="P159" s="321" t="s">
        <v>875</v>
      </c>
    </row>
    <row r="160" spans="1:16" ht="29.25" customHeight="1">
      <c r="A160" s="306">
        <v>45889</v>
      </c>
      <c r="B160" s="339">
        <v>17766</v>
      </c>
      <c r="C160" s="303" t="s">
        <v>1229</v>
      </c>
      <c r="D160" s="309">
        <v>218</v>
      </c>
      <c r="E160" s="349">
        <v>45</v>
      </c>
      <c r="G160" s="368">
        <f t="shared" si="3"/>
        <v>3809.4799999999991</v>
      </c>
      <c r="H160" s="386" t="s">
        <v>15</v>
      </c>
      <c r="P160" s="304"/>
    </row>
    <row r="161" spans="1:16" ht="29.25" customHeight="1">
      <c r="A161" s="306">
        <v>45890</v>
      </c>
      <c r="B161" s="413" t="s">
        <v>524</v>
      </c>
      <c r="C161" s="303" t="s">
        <v>1230</v>
      </c>
      <c r="D161" s="374" t="s">
        <v>524</v>
      </c>
      <c r="E161" s="364">
        <v>0</v>
      </c>
      <c r="F161" s="375">
        <v>-200</v>
      </c>
      <c r="G161" s="368">
        <f t="shared" si="3"/>
        <v>3609.4799999999991</v>
      </c>
      <c r="H161" s="386" t="s">
        <v>15</v>
      </c>
      <c r="P161" s="304"/>
    </row>
    <row r="162" spans="1:16" ht="29.25" customHeight="1">
      <c r="A162" s="306">
        <v>45890</v>
      </c>
      <c r="B162" s="413" t="s">
        <v>524</v>
      </c>
      <c r="C162" s="303" t="s">
        <v>1046</v>
      </c>
      <c r="D162" s="374" t="s">
        <v>524</v>
      </c>
      <c r="E162" s="364">
        <v>0</v>
      </c>
      <c r="F162" s="375">
        <v>-90</v>
      </c>
      <c r="G162" s="368">
        <f t="shared" si="3"/>
        <v>3519.4799999999991</v>
      </c>
      <c r="H162" s="386" t="s">
        <v>15</v>
      </c>
      <c r="P162" s="304"/>
    </row>
    <row r="163" spans="1:16" ht="29.25" customHeight="1">
      <c r="A163" s="306">
        <v>45891</v>
      </c>
      <c r="B163" s="339">
        <v>17767</v>
      </c>
      <c r="C163" s="303" t="s">
        <v>1231</v>
      </c>
      <c r="D163" s="309">
        <v>265</v>
      </c>
      <c r="E163" s="349">
        <v>15</v>
      </c>
      <c r="G163" s="368">
        <f t="shared" si="3"/>
        <v>3534.4799999999991</v>
      </c>
      <c r="H163" s="386" t="s">
        <v>15</v>
      </c>
      <c r="P163" s="304"/>
    </row>
    <row r="164" spans="1:16" ht="29.25" customHeight="1">
      <c r="A164" s="306">
        <v>45893</v>
      </c>
      <c r="B164" s="339">
        <v>17768</v>
      </c>
      <c r="C164" s="303" t="s">
        <v>1232</v>
      </c>
      <c r="D164" s="309">
        <v>274</v>
      </c>
      <c r="E164" s="349">
        <v>30</v>
      </c>
      <c r="G164" s="368">
        <f t="shared" si="3"/>
        <v>3564.4799999999991</v>
      </c>
      <c r="H164" s="386" t="s">
        <v>15</v>
      </c>
      <c r="P164" s="304"/>
    </row>
    <row r="165" spans="1:16" ht="29.25" customHeight="1">
      <c r="A165" s="306">
        <v>45893</v>
      </c>
      <c r="B165" s="339">
        <v>17769</v>
      </c>
      <c r="C165" s="455" t="s">
        <v>1233</v>
      </c>
      <c r="D165" s="309" t="s">
        <v>148</v>
      </c>
      <c r="E165" s="349">
        <v>45</v>
      </c>
      <c r="G165" s="368">
        <f t="shared" si="3"/>
        <v>3609.4799999999991</v>
      </c>
      <c r="H165" s="386" t="s">
        <v>15</v>
      </c>
      <c r="P165" s="304"/>
    </row>
    <row r="166" spans="1:16" ht="29.25" customHeight="1">
      <c r="A166" s="306">
        <v>45894</v>
      </c>
      <c r="B166" s="339">
        <v>17770</v>
      </c>
      <c r="C166" s="303" t="s">
        <v>1234</v>
      </c>
      <c r="D166" s="309">
        <v>327</v>
      </c>
      <c r="E166" s="349">
        <v>15</v>
      </c>
      <c r="G166" s="368">
        <f t="shared" si="3"/>
        <v>3624.4799999999991</v>
      </c>
      <c r="H166" s="386" t="s">
        <v>15</v>
      </c>
      <c r="P166" s="304"/>
    </row>
    <row r="167" spans="1:16" ht="29.25" customHeight="1">
      <c r="A167" s="306">
        <v>45894</v>
      </c>
      <c r="B167" s="339">
        <v>17771</v>
      </c>
      <c r="C167" s="455" t="s">
        <v>1235</v>
      </c>
      <c r="D167" s="309">
        <v>185</v>
      </c>
      <c r="E167" s="349">
        <v>15</v>
      </c>
      <c r="G167" s="368">
        <f t="shared" si="3"/>
        <v>3639.4799999999991</v>
      </c>
      <c r="H167" s="386" t="s">
        <v>15</v>
      </c>
      <c r="P167" s="304"/>
    </row>
    <row r="168" spans="1:16" ht="29.25" customHeight="1">
      <c r="A168" s="306">
        <v>45894</v>
      </c>
      <c r="B168" s="413" t="s">
        <v>1157</v>
      </c>
      <c r="C168" s="303" t="s">
        <v>1236</v>
      </c>
      <c r="D168" s="453" t="s">
        <v>1157</v>
      </c>
      <c r="E168" s="463">
        <v>10</v>
      </c>
      <c r="G168" s="368">
        <f t="shared" si="3"/>
        <v>3649.4799999999991</v>
      </c>
      <c r="H168" s="386" t="s">
        <v>15</v>
      </c>
      <c r="P168" s="321" t="s">
        <v>875</v>
      </c>
    </row>
    <row r="169" spans="1:16" ht="29.25" customHeight="1">
      <c r="A169" s="306">
        <v>45894</v>
      </c>
      <c r="B169" s="413" t="s">
        <v>1157</v>
      </c>
      <c r="C169" s="303" t="s">
        <v>1237</v>
      </c>
      <c r="D169" s="454" t="s">
        <v>1157</v>
      </c>
      <c r="E169" s="463">
        <v>30</v>
      </c>
      <c r="G169" s="368">
        <f t="shared" si="3"/>
        <v>3679.4799999999991</v>
      </c>
      <c r="H169" s="386" t="s">
        <v>15</v>
      </c>
      <c r="P169" s="304"/>
    </row>
    <row r="170" spans="1:16" ht="29.25" customHeight="1">
      <c r="A170" s="306">
        <v>45895</v>
      </c>
      <c r="B170" s="339">
        <v>17772</v>
      </c>
      <c r="C170" s="455" t="s">
        <v>1238</v>
      </c>
      <c r="D170" s="309">
        <v>239</v>
      </c>
      <c r="E170" s="349">
        <v>15</v>
      </c>
      <c r="G170" s="368">
        <f t="shared" si="3"/>
        <v>3694.4799999999991</v>
      </c>
      <c r="H170" s="386" t="s">
        <v>15</v>
      </c>
      <c r="P170" s="321" t="s">
        <v>875</v>
      </c>
    </row>
    <row r="171" spans="1:16" ht="29.25" customHeight="1">
      <c r="A171" s="306">
        <v>45897</v>
      </c>
      <c r="B171" s="374" t="s">
        <v>524</v>
      </c>
      <c r="C171" s="303" t="s">
        <v>1239</v>
      </c>
      <c r="D171" s="374" t="s">
        <v>524</v>
      </c>
      <c r="E171" s="364">
        <v>0</v>
      </c>
      <c r="F171" s="375">
        <v>-86.18</v>
      </c>
      <c r="G171" s="368">
        <f t="shared" si="3"/>
        <v>3608.2999999999993</v>
      </c>
      <c r="H171" s="386" t="s">
        <v>15</v>
      </c>
      <c r="P171" s="321" t="s">
        <v>875</v>
      </c>
    </row>
    <row r="172" spans="1:16">
      <c r="A172" s="306">
        <v>45897</v>
      </c>
      <c r="B172" s="374" t="s">
        <v>524</v>
      </c>
      <c r="C172" s="303" t="s">
        <v>125</v>
      </c>
      <c r="D172" s="374" t="s">
        <v>524</v>
      </c>
      <c r="E172" s="364">
        <v>0</v>
      </c>
      <c r="F172" s="375">
        <v>-30.87</v>
      </c>
      <c r="G172" s="368">
        <f t="shared" si="3"/>
        <v>3577.4299999999994</v>
      </c>
      <c r="H172" s="386" t="s">
        <v>15</v>
      </c>
    </row>
    <row r="173" spans="1:16">
      <c r="A173" s="306">
        <v>45897</v>
      </c>
      <c r="B173" s="374" t="s">
        <v>524</v>
      </c>
      <c r="C173" s="303" t="s">
        <v>692</v>
      </c>
      <c r="D173" s="374" t="s">
        <v>524</v>
      </c>
      <c r="E173" s="364">
        <v>0</v>
      </c>
      <c r="F173" s="375">
        <v>-39.659999999999997</v>
      </c>
      <c r="G173" s="368">
        <f t="shared" si="3"/>
        <v>3537.7699999999995</v>
      </c>
      <c r="H173" s="386" t="s">
        <v>15</v>
      </c>
    </row>
    <row r="174" spans="1:16">
      <c r="A174" s="306">
        <v>45897</v>
      </c>
      <c r="B174" s="374" t="s">
        <v>524</v>
      </c>
      <c r="C174" s="303" t="s">
        <v>673</v>
      </c>
      <c r="D174" s="374" t="s">
        <v>524</v>
      </c>
      <c r="E174" s="364">
        <v>0</v>
      </c>
      <c r="F174" s="375">
        <v>-95.21</v>
      </c>
      <c r="G174" s="368">
        <f t="shared" si="3"/>
        <v>3442.5599999999995</v>
      </c>
      <c r="H174" s="386" t="s">
        <v>15</v>
      </c>
    </row>
    <row r="175" spans="1:16" ht="27.75" customHeight="1">
      <c r="A175" s="306">
        <v>45897</v>
      </c>
      <c r="B175" s="464">
        <v>17813</v>
      </c>
      <c r="C175" s="320" t="s">
        <v>1240</v>
      </c>
      <c r="D175" s="425">
        <v>95</v>
      </c>
      <c r="E175" s="349">
        <v>15</v>
      </c>
      <c r="G175" s="368">
        <f t="shared" si="3"/>
        <v>3457.5599999999995</v>
      </c>
      <c r="H175" s="386" t="s">
        <v>15</v>
      </c>
    </row>
    <row r="176" spans="1:16" ht="27.75" customHeight="1">
      <c r="A176" s="306">
        <v>45897</v>
      </c>
      <c r="B176" s="464">
        <v>17814</v>
      </c>
      <c r="C176" s="303" t="s">
        <v>1241</v>
      </c>
      <c r="D176" s="314">
        <v>315</v>
      </c>
      <c r="E176" s="349">
        <v>15</v>
      </c>
      <c r="G176" s="368">
        <f t="shared" si="3"/>
        <v>3472.5599999999995</v>
      </c>
      <c r="H176" s="386" t="s">
        <v>15</v>
      </c>
    </row>
    <row r="177" spans="1:16" ht="27.75" customHeight="1">
      <c r="A177" s="306">
        <v>45897</v>
      </c>
      <c r="B177" s="339">
        <v>17775</v>
      </c>
      <c r="C177" s="303" t="s">
        <v>1242</v>
      </c>
      <c r="D177" s="314">
        <v>34</v>
      </c>
      <c r="E177" s="349">
        <v>30</v>
      </c>
      <c r="G177" s="368">
        <f t="shared" si="3"/>
        <v>3502.5599999999995</v>
      </c>
      <c r="H177" s="386" t="s">
        <v>15</v>
      </c>
    </row>
    <row r="178" spans="1:16" ht="27.75" customHeight="1">
      <c r="A178" s="306">
        <v>45898</v>
      </c>
      <c r="B178" s="339">
        <v>17776</v>
      </c>
      <c r="C178" s="303" t="s">
        <v>1243</v>
      </c>
      <c r="D178" s="314">
        <v>75</v>
      </c>
      <c r="E178" s="349">
        <v>30</v>
      </c>
      <c r="G178" s="368">
        <f t="shared" si="3"/>
        <v>3532.5599999999995</v>
      </c>
      <c r="H178" s="386" t="s">
        <v>15</v>
      </c>
      <c r="P178" s="304"/>
    </row>
    <row r="179" spans="1:16" ht="27.75" customHeight="1">
      <c r="A179" s="306">
        <v>45898</v>
      </c>
      <c r="B179" s="413" t="s">
        <v>1157</v>
      </c>
      <c r="C179" s="457" t="s">
        <v>1244</v>
      </c>
      <c r="D179" s="454" t="s">
        <v>1157</v>
      </c>
      <c r="E179" s="463">
        <v>30</v>
      </c>
      <c r="G179" s="368">
        <f t="shared" si="3"/>
        <v>3562.5599999999995</v>
      </c>
      <c r="H179" s="386" t="s">
        <v>15</v>
      </c>
      <c r="P179" s="304"/>
    </row>
    <row r="180" spans="1:16" ht="27.75" customHeight="1">
      <c r="A180" s="306">
        <v>45898</v>
      </c>
      <c r="B180" s="339">
        <v>17777</v>
      </c>
      <c r="C180" s="455" t="s">
        <v>1245</v>
      </c>
      <c r="D180" s="314">
        <v>329</v>
      </c>
      <c r="E180" s="349">
        <v>15</v>
      </c>
      <c r="G180" s="368">
        <f t="shared" si="3"/>
        <v>3577.5599999999995</v>
      </c>
      <c r="H180" s="386" t="s">
        <v>15</v>
      </c>
      <c r="P180" s="304"/>
    </row>
    <row r="181" spans="1:16" ht="27.75" customHeight="1">
      <c r="A181" s="306">
        <v>45898</v>
      </c>
      <c r="B181" s="413" t="s">
        <v>524</v>
      </c>
      <c r="C181" s="303" t="s">
        <v>1246</v>
      </c>
      <c r="D181" s="374" t="s">
        <v>524</v>
      </c>
      <c r="E181" s="364">
        <v>0</v>
      </c>
      <c r="F181" s="375">
        <v>-20</v>
      </c>
      <c r="G181" s="368">
        <f t="shared" si="3"/>
        <v>3557.5599999999995</v>
      </c>
      <c r="H181" s="386" t="s">
        <v>15</v>
      </c>
      <c r="P181" s="304"/>
    </row>
    <row r="182" spans="1:16" ht="27.75" customHeight="1">
      <c r="A182" s="306">
        <v>45898</v>
      </c>
      <c r="B182" s="339">
        <v>17778</v>
      </c>
      <c r="C182" s="303" t="s">
        <v>1247</v>
      </c>
      <c r="D182" s="314">
        <v>172</v>
      </c>
      <c r="E182" s="349">
        <v>15</v>
      </c>
      <c r="G182" s="368">
        <f t="shared" si="3"/>
        <v>3572.5599999999995</v>
      </c>
      <c r="H182" s="386" t="s">
        <v>15</v>
      </c>
      <c r="P182" s="304"/>
    </row>
    <row r="183" spans="1:16" ht="27.75" customHeight="1">
      <c r="A183" s="306">
        <v>45898</v>
      </c>
      <c r="B183" s="339">
        <v>17779</v>
      </c>
      <c r="C183" s="303" t="s">
        <v>1248</v>
      </c>
      <c r="D183" s="314">
        <v>209</v>
      </c>
      <c r="E183" s="349">
        <v>30</v>
      </c>
      <c r="G183" s="368">
        <f t="shared" si="3"/>
        <v>3602.5599999999995</v>
      </c>
      <c r="H183" s="386" t="s">
        <v>15</v>
      </c>
      <c r="P183" s="304"/>
    </row>
    <row r="184" spans="1:16" ht="27.75" customHeight="1">
      <c r="A184" s="306">
        <v>45898</v>
      </c>
      <c r="B184" s="339">
        <v>17780</v>
      </c>
      <c r="C184" s="303" t="s">
        <v>1249</v>
      </c>
      <c r="D184" s="314">
        <v>79</v>
      </c>
      <c r="E184" s="349">
        <v>15</v>
      </c>
      <c r="G184" s="368">
        <f t="shared" si="3"/>
        <v>3617.5599999999995</v>
      </c>
      <c r="H184" s="386" t="s">
        <v>15</v>
      </c>
      <c r="P184" s="321" t="s">
        <v>875</v>
      </c>
    </row>
    <row r="185" spans="1:16" ht="27.75" customHeight="1">
      <c r="A185" s="306">
        <v>45898</v>
      </c>
      <c r="B185" s="339">
        <v>17781</v>
      </c>
      <c r="C185" s="303" t="s">
        <v>1250</v>
      </c>
      <c r="D185" s="314">
        <v>5</v>
      </c>
      <c r="E185" s="349">
        <v>15</v>
      </c>
      <c r="G185" s="368">
        <f t="shared" si="3"/>
        <v>3632.5599999999995</v>
      </c>
      <c r="H185" s="386" t="s">
        <v>15</v>
      </c>
      <c r="P185" s="304"/>
    </row>
    <row r="186" spans="1:16" ht="27.75" customHeight="1">
      <c r="A186" s="306">
        <v>45898</v>
      </c>
      <c r="B186" s="339">
        <v>17782</v>
      </c>
      <c r="C186" s="303" t="s">
        <v>1251</v>
      </c>
      <c r="D186" s="314">
        <v>59</v>
      </c>
      <c r="E186" s="349">
        <v>30</v>
      </c>
      <c r="G186" s="368">
        <f t="shared" si="3"/>
        <v>3662.5599999999995</v>
      </c>
      <c r="H186" s="386" t="s">
        <v>15</v>
      </c>
      <c r="P186" s="304"/>
    </row>
    <row r="187" spans="1:16" ht="27.75" customHeight="1">
      <c r="A187" s="306">
        <v>45898</v>
      </c>
      <c r="B187" s="339">
        <v>17783</v>
      </c>
      <c r="C187" s="303" t="s">
        <v>1252</v>
      </c>
      <c r="D187" s="314">
        <v>10</v>
      </c>
      <c r="E187" s="349">
        <v>15</v>
      </c>
      <c r="G187" s="368">
        <f t="shared" si="3"/>
        <v>3677.5599999999995</v>
      </c>
      <c r="H187" s="386" t="s">
        <v>15</v>
      </c>
      <c r="P187" s="304"/>
    </row>
    <row r="188" spans="1:16" ht="27.75" customHeight="1">
      <c r="A188" s="306">
        <v>45898</v>
      </c>
      <c r="B188" s="339">
        <v>17784</v>
      </c>
      <c r="C188" s="303" t="s">
        <v>1253</v>
      </c>
      <c r="D188" s="314">
        <v>245</v>
      </c>
      <c r="E188" s="349">
        <v>30</v>
      </c>
      <c r="G188" s="368">
        <f t="shared" si="3"/>
        <v>3707.5599999999995</v>
      </c>
      <c r="H188" s="386" t="s">
        <v>15</v>
      </c>
      <c r="P188" s="304"/>
    </row>
    <row r="189" spans="1:16" ht="27.75" customHeight="1">
      <c r="A189" s="306">
        <v>45898</v>
      </c>
      <c r="B189" s="339">
        <v>17785</v>
      </c>
      <c r="C189" s="303" t="s">
        <v>1254</v>
      </c>
      <c r="D189" s="314">
        <v>175</v>
      </c>
      <c r="E189" s="349">
        <v>15</v>
      </c>
      <c r="G189" s="368">
        <f t="shared" si="3"/>
        <v>3722.5599999999995</v>
      </c>
      <c r="H189" s="386" t="s">
        <v>15</v>
      </c>
      <c r="P189" s="304"/>
    </row>
    <row r="190" spans="1:16" ht="27.75" customHeight="1">
      <c r="A190" s="306">
        <v>45898</v>
      </c>
      <c r="B190" s="339">
        <v>17786</v>
      </c>
      <c r="C190" s="303" t="s">
        <v>1255</v>
      </c>
      <c r="D190" s="314">
        <v>198</v>
      </c>
      <c r="E190" s="349">
        <v>15</v>
      </c>
      <c r="G190" s="368">
        <f t="shared" si="3"/>
        <v>3737.5599999999995</v>
      </c>
      <c r="H190" s="386" t="s">
        <v>15</v>
      </c>
      <c r="P190" s="304"/>
    </row>
    <row r="191" spans="1:16" ht="27.75" customHeight="1">
      <c r="A191" s="306">
        <v>45898</v>
      </c>
      <c r="B191" s="419" t="s">
        <v>1157</v>
      </c>
      <c r="C191" s="303" t="s">
        <v>1256</v>
      </c>
      <c r="D191" s="429" t="s">
        <v>1157</v>
      </c>
      <c r="E191" s="463">
        <v>10</v>
      </c>
      <c r="G191" s="368">
        <f t="shared" si="3"/>
        <v>3747.5599999999995</v>
      </c>
      <c r="H191" s="386" t="s">
        <v>15</v>
      </c>
      <c r="P191" s="304"/>
    </row>
    <row r="192" spans="1:16" ht="27.75" customHeight="1">
      <c r="A192" s="306">
        <v>45899</v>
      </c>
      <c r="B192" s="339">
        <v>17787</v>
      </c>
      <c r="C192" s="303" t="s">
        <v>1257</v>
      </c>
      <c r="D192" s="314">
        <v>117</v>
      </c>
      <c r="E192" s="349">
        <v>15</v>
      </c>
      <c r="G192" s="368">
        <f t="shared" si="3"/>
        <v>3762.5599999999995</v>
      </c>
      <c r="H192" s="386" t="s">
        <v>15</v>
      </c>
      <c r="P192" s="304"/>
    </row>
    <row r="193" spans="1:16" ht="27.75" customHeight="1">
      <c r="A193" s="306">
        <v>45899</v>
      </c>
      <c r="B193" s="413" t="s">
        <v>1157</v>
      </c>
      <c r="C193" s="303" t="s">
        <v>1258</v>
      </c>
      <c r="D193" s="454" t="s">
        <v>1157</v>
      </c>
      <c r="E193" s="463">
        <v>20</v>
      </c>
      <c r="G193" s="368">
        <f t="shared" si="3"/>
        <v>3782.5599999999995</v>
      </c>
      <c r="H193" s="386" t="s">
        <v>15</v>
      </c>
      <c r="P193" s="304"/>
    </row>
    <row r="194" spans="1:16" ht="27.75" customHeight="1">
      <c r="A194" s="306">
        <v>45899</v>
      </c>
      <c r="B194" s="413" t="s">
        <v>1157</v>
      </c>
      <c r="C194" s="303" t="s">
        <v>1244</v>
      </c>
      <c r="D194" s="454" t="s">
        <v>1157</v>
      </c>
      <c r="E194" s="463">
        <v>10</v>
      </c>
      <c r="G194" s="368">
        <f t="shared" si="3"/>
        <v>3792.5599999999995</v>
      </c>
      <c r="H194" s="386" t="s">
        <v>15</v>
      </c>
      <c r="P194" s="304"/>
    </row>
    <row r="195" spans="1:16" ht="27.75" customHeight="1">
      <c r="A195" s="306">
        <v>45899</v>
      </c>
      <c r="B195" s="413" t="s">
        <v>1157</v>
      </c>
      <c r="C195" s="303" t="s">
        <v>1256</v>
      </c>
      <c r="D195" s="429" t="s">
        <v>1157</v>
      </c>
      <c r="E195" s="463">
        <v>10</v>
      </c>
      <c r="G195" s="368">
        <f t="shared" si="3"/>
        <v>3802.5599999999995</v>
      </c>
      <c r="H195" s="386" t="s">
        <v>15</v>
      </c>
      <c r="P195" s="304"/>
    </row>
    <row r="196" spans="1:16" ht="27.75" customHeight="1">
      <c r="A196" s="306">
        <v>45899</v>
      </c>
      <c r="B196" s="413" t="s">
        <v>1157</v>
      </c>
      <c r="C196" s="303" t="s">
        <v>1259</v>
      </c>
      <c r="D196" s="454" t="s">
        <v>1157</v>
      </c>
      <c r="E196" s="463">
        <v>20</v>
      </c>
      <c r="G196" s="368">
        <f t="shared" si="3"/>
        <v>3822.5599999999995</v>
      </c>
      <c r="H196" s="386" t="s">
        <v>15</v>
      </c>
      <c r="P196" s="304"/>
    </row>
    <row r="197" spans="1:16" ht="27.75" customHeight="1">
      <c r="A197" s="306">
        <v>45899</v>
      </c>
      <c r="B197" s="433" t="s">
        <v>1199</v>
      </c>
      <c r="C197" s="303" t="s">
        <v>1260</v>
      </c>
      <c r="D197" s="311" t="s">
        <v>1199</v>
      </c>
      <c r="E197" s="349">
        <v>10</v>
      </c>
      <c r="G197" s="368">
        <f t="shared" si="3"/>
        <v>3832.5599999999995</v>
      </c>
      <c r="H197" s="386" t="s">
        <v>15</v>
      </c>
      <c r="P197" s="304"/>
    </row>
    <row r="198" spans="1:16" ht="27.75" customHeight="1">
      <c r="A198" s="306">
        <v>45899</v>
      </c>
      <c r="B198" s="413" t="s">
        <v>524</v>
      </c>
      <c r="C198" s="303" t="s">
        <v>1261</v>
      </c>
      <c r="D198" s="374" t="s">
        <v>524</v>
      </c>
      <c r="E198" s="364">
        <v>0</v>
      </c>
      <c r="F198" s="375">
        <v>-150</v>
      </c>
      <c r="G198" s="368">
        <f t="shared" si="3"/>
        <v>3682.5599999999995</v>
      </c>
      <c r="H198" s="386" t="s">
        <v>15</v>
      </c>
      <c r="P198" s="304"/>
    </row>
    <row r="199" spans="1:16" ht="27.75" customHeight="1">
      <c r="A199" s="306">
        <v>45899</v>
      </c>
      <c r="B199" s="339">
        <v>17788</v>
      </c>
      <c r="C199" s="303" t="s">
        <v>1262</v>
      </c>
      <c r="D199" s="314" t="s">
        <v>1011</v>
      </c>
      <c r="E199" s="349">
        <v>30</v>
      </c>
      <c r="G199" s="368">
        <f t="shared" si="3"/>
        <v>3712.5599999999995</v>
      </c>
      <c r="H199" s="386" t="s">
        <v>15</v>
      </c>
      <c r="P199" s="304"/>
    </row>
    <row r="200" spans="1:16" ht="27.75" customHeight="1">
      <c r="A200" s="306">
        <v>45899</v>
      </c>
      <c r="B200" s="339">
        <v>17789</v>
      </c>
      <c r="C200" s="416" t="s">
        <v>1263</v>
      </c>
      <c r="D200" s="314">
        <v>151</v>
      </c>
      <c r="E200" s="349">
        <v>30</v>
      </c>
      <c r="G200" s="368">
        <f t="shared" si="3"/>
        <v>3742.5599999999995</v>
      </c>
      <c r="H200" s="386" t="s">
        <v>15</v>
      </c>
      <c r="P200" s="304"/>
    </row>
    <row r="201" spans="1:16" ht="27.75" customHeight="1">
      <c r="A201" s="306">
        <v>45899</v>
      </c>
      <c r="B201" s="339">
        <v>17790</v>
      </c>
      <c r="C201" s="303" t="s">
        <v>1264</v>
      </c>
      <c r="D201" s="314">
        <v>26</v>
      </c>
      <c r="E201" s="349">
        <v>15</v>
      </c>
      <c r="G201" s="368">
        <f t="shared" si="3"/>
        <v>3757.5599999999995</v>
      </c>
      <c r="H201" s="386" t="s">
        <v>15</v>
      </c>
      <c r="P201" s="321" t="s">
        <v>875</v>
      </c>
    </row>
    <row r="202" spans="1:16" ht="27.75" customHeight="1">
      <c r="A202" s="306">
        <v>45899</v>
      </c>
      <c r="B202" s="413" t="s">
        <v>1157</v>
      </c>
      <c r="C202" s="303" t="s">
        <v>1265</v>
      </c>
      <c r="D202" s="454" t="s">
        <v>1157</v>
      </c>
      <c r="E202" s="463">
        <v>20</v>
      </c>
      <c r="G202" s="368">
        <f t="shared" si="3"/>
        <v>3777.5599999999995</v>
      </c>
      <c r="H202" s="386" t="s">
        <v>15</v>
      </c>
      <c r="P202" s="304"/>
    </row>
    <row r="203" spans="1:16" ht="27.75" customHeight="1">
      <c r="A203" s="306">
        <v>45899</v>
      </c>
      <c r="B203" s="339">
        <v>17791</v>
      </c>
      <c r="C203" s="303" t="s">
        <v>1266</v>
      </c>
      <c r="D203" s="314">
        <v>292</v>
      </c>
      <c r="E203" s="349">
        <v>15</v>
      </c>
      <c r="G203" s="368">
        <f t="shared" si="3"/>
        <v>3792.5599999999995</v>
      </c>
      <c r="H203" s="386" t="s">
        <v>15</v>
      </c>
      <c r="P203" s="304"/>
    </row>
    <row r="204" spans="1:16" ht="27.75" customHeight="1">
      <c r="A204" s="306">
        <v>45899</v>
      </c>
      <c r="B204" s="413" t="s">
        <v>524</v>
      </c>
      <c r="C204" s="303" t="s">
        <v>815</v>
      </c>
      <c r="D204" s="374" t="s">
        <v>524</v>
      </c>
      <c r="E204" s="364">
        <v>0</v>
      </c>
      <c r="F204" s="375">
        <v>-150</v>
      </c>
      <c r="G204" s="368">
        <f t="shared" si="3"/>
        <v>3642.5599999999995</v>
      </c>
      <c r="H204" s="386" t="s">
        <v>15</v>
      </c>
      <c r="P204" s="304"/>
    </row>
    <row r="205" spans="1:16" ht="27.75" customHeight="1">
      <c r="A205" s="306">
        <v>45899</v>
      </c>
      <c r="B205" s="413" t="s">
        <v>1157</v>
      </c>
      <c r="C205" s="303" t="s">
        <v>1267</v>
      </c>
      <c r="D205" s="454" t="s">
        <v>1157</v>
      </c>
      <c r="E205" s="463">
        <v>20</v>
      </c>
      <c r="G205" s="368">
        <f t="shared" si="3"/>
        <v>3662.5599999999995</v>
      </c>
      <c r="H205" s="386" t="s">
        <v>15</v>
      </c>
      <c r="P205" s="304"/>
    </row>
    <row r="206" spans="1:16" ht="27.75" customHeight="1">
      <c r="A206" s="306">
        <v>45899</v>
      </c>
      <c r="B206" s="413" t="s">
        <v>1157</v>
      </c>
      <c r="C206" s="303" t="s">
        <v>1268</v>
      </c>
      <c r="D206" s="454" t="s">
        <v>1157</v>
      </c>
      <c r="E206" s="463">
        <v>30</v>
      </c>
      <c r="G206" s="368">
        <f t="shared" si="3"/>
        <v>3692.5599999999995</v>
      </c>
      <c r="H206" s="386" t="s">
        <v>15</v>
      </c>
      <c r="P206" s="304"/>
    </row>
    <row r="207" spans="1:16" ht="27.75" customHeight="1">
      <c r="A207" s="306">
        <v>45899</v>
      </c>
      <c r="B207" s="413" t="s">
        <v>1157</v>
      </c>
      <c r="C207" s="303" t="s">
        <v>1269</v>
      </c>
      <c r="D207" s="454" t="s">
        <v>1157</v>
      </c>
      <c r="E207" s="463">
        <v>10</v>
      </c>
      <c r="G207" s="368">
        <f t="shared" si="3"/>
        <v>3702.5599999999995</v>
      </c>
      <c r="H207" s="386" t="s">
        <v>15</v>
      </c>
      <c r="P207" s="321" t="s">
        <v>875</v>
      </c>
    </row>
    <row r="208" spans="1:16" ht="27.75" customHeight="1">
      <c r="A208" s="306">
        <v>45899</v>
      </c>
      <c r="B208" s="413" t="s">
        <v>1157</v>
      </c>
      <c r="C208" s="303" t="s">
        <v>1270</v>
      </c>
      <c r="D208" s="454" t="s">
        <v>1157</v>
      </c>
      <c r="E208" s="463">
        <v>50</v>
      </c>
      <c r="G208" s="368">
        <f t="shared" si="3"/>
        <v>3752.5599999999995</v>
      </c>
      <c r="H208" s="386" t="s">
        <v>15</v>
      </c>
      <c r="P208" s="304"/>
    </row>
    <row r="209" spans="1:16" ht="27.75" customHeight="1">
      <c r="A209" s="306">
        <v>45900</v>
      </c>
      <c r="B209" s="419" t="s">
        <v>1157</v>
      </c>
      <c r="C209" s="303" t="s">
        <v>1271</v>
      </c>
      <c r="D209" s="454" t="s">
        <v>1157</v>
      </c>
      <c r="E209" s="463">
        <v>10</v>
      </c>
      <c r="G209" s="368">
        <f t="shared" si="3"/>
        <v>3762.5599999999995</v>
      </c>
      <c r="H209" s="386" t="s">
        <v>15</v>
      </c>
      <c r="P209" s="304"/>
    </row>
    <row r="210" spans="1:16" ht="27.75" customHeight="1">
      <c r="A210" s="306">
        <v>45900</v>
      </c>
      <c r="B210" s="413" t="s">
        <v>1157</v>
      </c>
      <c r="C210" s="303" t="s">
        <v>1272</v>
      </c>
      <c r="D210" s="454" t="s">
        <v>1157</v>
      </c>
      <c r="E210" s="349">
        <v>10</v>
      </c>
      <c r="G210" s="368">
        <f t="shared" si="3"/>
        <v>3772.5599999999995</v>
      </c>
      <c r="H210" s="386" t="s">
        <v>15</v>
      </c>
      <c r="P210" s="304"/>
    </row>
    <row r="211" spans="1:16" ht="27.75" customHeight="1">
      <c r="A211" s="306">
        <v>45900</v>
      </c>
      <c r="B211" s="413" t="s">
        <v>1157</v>
      </c>
      <c r="C211" s="455" t="s">
        <v>1273</v>
      </c>
      <c r="D211" s="454" t="s">
        <v>1157</v>
      </c>
      <c r="E211" s="463">
        <v>20</v>
      </c>
      <c r="G211" s="368">
        <f t="shared" si="3"/>
        <v>3792.5599999999995</v>
      </c>
      <c r="H211" s="386" t="s">
        <v>15</v>
      </c>
      <c r="P211" s="304"/>
    </row>
    <row r="212" spans="1:16" ht="27.75" customHeight="1">
      <c r="A212" s="306">
        <v>45900</v>
      </c>
      <c r="B212" s="339">
        <v>17792</v>
      </c>
      <c r="C212" s="303" t="s">
        <v>1274</v>
      </c>
      <c r="D212" s="314">
        <v>113</v>
      </c>
      <c r="E212" s="349">
        <v>15</v>
      </c>
      <c r="G212" s="368">
        <f t="shared" si="3"/>
        <v>3807.5599999999995</v>
      </c>
      <c r="H212" s="386" t="s">
        <v>15</v>
      </c>
      <c r="P212" s="304"/>
    </row>
    <row r="213" spans="1:16" ht="27.75" customHeight="1">
      <c r="A213" s="306">
        <v>45900</v>
      </c>
      <c r="B213" s="413" t="s">
        <v>1157</v>
      </c>
      <c r="C213" s="303" t="s">
        <v>1275</v>
      </c>
      <c r="D213" s="454" t="s">
        <v>1157</v>
      </c>
      <c r="E213" s="463">
        <v>30</v>
      </c>
      <c r="G213" s="368">
        <f t="shared" ref="G213:G223" si="4">+G212+E213+F213</f>
        <v>3837.5599999999995</v>
      </c>
      <c r="H213" s="386" t="s">
        <v>15</v>
      </c>
      <c r="P213" s="304"/>
    </row>
    <row r="214" spans="1:16" ht="27.75" customHeight="1">
      <c r="A214" s="306">
        <v>45900</v>
      </c>
      <c r="B214" s="413" t="s">
        <v>1157</v>
      </c>
      <c r="C214" s="303" t="s">
        <v>1276</v>
      </c>
      <c r="D214" s="454" t="s">
        <v>1157</v>
      </c>
      <c r="E214" s="463">
        <v>10</v>
      </c>
      <c r="G214" s="368">
        <f t="shared" si="4"/>
        <v>3847.5599999999995</v>
      </c>
      <c r="H214" s="386" t="s">
        <v>15</v>
      </c>
      <c r="P214" s="304"/>
    </row>
    <row r="215" spans="1:16" ht="27.75" customHeight="1">
      <c r="A215" s="306">
        <v>45900</v>
      </c>
      <c r="B215" s="413" t="s">
        <v>1157</v>
      </c>
      <c r="C215" s="303" t="s">
        <v>1277</v>
      </c>
      <c r="D215" s="454" t="s">
        <v>1157</v>
      </c>
      <c r="E215" s="463">
        <v>120</v>
      </c>
      <c r="G215" s="368">
        <f t="shared" si="4"/>
        <v>3967.5599999999995</v>
      </c>
      <c r="H215" s="386" t="s">
        <v>15</v>
      </c>
      <c r="P215" s="304"/>
    </row>
    <row r="216" spans="1:16" ht="27.75" customHeight="1">
      <c r="A216" s="306">
        <v>45900</v>
      </c>
      <c r="B216" s="339">
        <v>17793</v>
      </c>
      <c r="C216" s="303" t="s">
        <v>1278</v>
      </c>
      <c r="D216" s="314" t="s">
        <v>294</v>
      </c>
      <c r="E216" s="349">
        <v>15</v>
      </c>
      <c r="G216" s="368">
        <f t="shared" si="4"/>
        <v>3982.5599999999995</v>
      </c>
      <c r="H216" s="386" t="s">
        <v>15</v>
      </c>
      <c r="P216" s="304"/>
    </row>
    <row r="217" spans="1:16" ht="27.75" customHeight="1">
      <c r="A217" s="306">
        <v>45900</v>
      </c>
      <c r="B217" s="417" t="s">
        <v>1157</v>
      </c>
      <c r="C217" s="303" t="s">
        <v>1279</v>
      </c>
      <c r="D217" s="454" t="s">
        <v>1157</v>
      </c>
      <c r="E217" s="463">
        <v>10</v>
      </c>
      <c r="G217" s="368">
        <f t="shared" si="4"/>
        <v>3992.5599999999995</v>
      </c>
      <c r="H217" s="386" t="s">
        <v>15</v>
      </c>
      <c r="P217" s="304"/>
    </row>
    <row r="218" spans="1:16" ht="27.75" customHeight="1">
      <c r="A218" s="306">
        <v>45900</v>
      </c>
      <c r="B218" s="413" t="s">
        <v>1157</v>
      </c>
      <c r="C218" s="303" t="s">
        <v>1280</v>
      </c>
      <c r="D218" s="454" t="s">
        <v>1157</v>
      </c>
      <c r="E218" s="463">
        <v>10</v>
      </c>
      <c r="G218" s="368">
        <f t="shared" si="4"/>
        <v>4002.5599999999995</v>
      </c>
      <c r="H218" s="386" t="s">
        <v>15</v>
      </c>
      <c r="P218" s="304"/>
    </row>
    <row r="219" spans="1:16" ht="27.75" customHeight="1">
      <c r="A219" s="306">
        <v>45900</v>
      </c>
      <c r="B219" s="413" t="s">
        <v>1157</v>
      </c>
      <c r="C219" s="303" t="s">
        <v>1281</v>
      </c>
      <c r="D219" s="454" t="s">
        <v>1157</v>
      </c>
      <c r="E219" s="463">
        <v>10</v>
      </c>
      <c r="G219" s="368">
        <f t="shared" si="4"/>
        <v>4012.5599999999995</v>
      </c>
      <c r="H219" s="386" t="s">
        <v>15</v>
      </c>
      <c r="P219" s="304"/>
    </row>
    <row r="220" spans="1:16" ht="27.75" customHeight="1">
      <c r="A220" s="306">
        <v>45900</v>
      </c>
      <c r="B220" s="413" t="s">
        <v>1157</v>
      </c>
      <c r="C220" s="303" t="s">
        <v>1282</v>
      </c>
      <c r="D220" s="454" t="s">
        <v>1157</v>
      </c>
      <c r="E220" s="463">
        <v>10</v>
      </c>
      <c r="G220" s="368">
        <f t="shared" si="4"/>
        <v>4022.5599999999995</v>
      </c>
      <c r="H220" s="386" t="s">
        <v>15</v>
      </c>
      <c r="P220" s="304"/>
    </row>
    <row r="221" spans="1:16" ht="27.75" customHeight="1">
      <c r="A221" s="306">
        <v>45900</v>
      </c>
      <c r="B221" s="413" t="s">
        <v>1157</v>
      </c>
      <c r="C221" s="303" t="s">
        <v>1276</v>
      </c>
      <c r="D221" s="454" t="s">
        <v>1157</v>
      </c>
      <c r="E221" s="463">
        <v>10</v>
      </c>
      <c r="G221" s="368">
        <f t="shared" si="4"/>
        <v>4032.5599999999995</v>
      </c>
      <c r="H221" s="386" t="s">
        <v>15</v>
      </c>
      <c r="P221" s="304"/>
    </row>
    <row r="222" spans="1:16" ht="27.75" customHeight="1">
      <c r="A222" s="306">
        <v>45900</v>
      </c>
      <c r="B222" s="413" t="s">
        <v>1157</v>
      </c>
      <c r="C222" s="303" t="s">
        <v>1283</v>
      </c>
      <c r="D222" s="456" t="s">
        <v>1157</v>
      </c>
      <c r="E222" s="364">
        <v>0</v>
      </c>
      <c r="F222" s="375">
        <v>-200</v>
      </c>
      <c r="G222" s="368">
        <f t="shared" si="4"/>
        <v>3832.5599999999995</v>
      </c>
      <c r="H222" s="386" t="s">
        <v>15</v>
      </c>
      <c r="P222" s="304"/>
    </row>
    <row r="223" spans="1:16" ht="27.75" customHeight="1">
      <c r="A223" s="306">
        <v>45900</v>
      </c>
      <c r="B223" s="413" t="s">
        <v>916</v>
      </c>
      <c r="C223" s="303" t="s">
        <v>141</v>
      </c>
      <c r="D223" s="454" t="s">
        <v>916</v>
      </c>
      <c r="E223" s="349">
        <v>2.7</v>
      </c>
      <c r="G223" s="368">
        <f t="shared" si="4"/>
        <v>3835.2599999999993</v>
      </c>
      <c r="H223" s="386" t="s">
        <v>15</v>
      </c>
      <c r="P223" s="304"/>
    </row>
    <row r="224" spans="1:16" ht="15" customHeight="1">
      <c r="H224" s="715"/>
      <c r="P224" s="304"/>
    </row>
    <row r="225" spans="5:16">
      <c r="E225" s="365">
        <f>SUM(E11:E224)</f>
        <v>4652.7</v>
      </c>
      <c r="H225" s="715"/>
      <c r="P225" s="321" t="s">
        <v>875</v>
      </c>
    </row>
    <row r="226" spans="5:16" ht="15" customHeight="1">
      <c r="H226" s="715"/>
      <c r="P226" s="304"/>
    </row>
  </sheetData>
  <mergeCells count="4">
    <mergeCell ref="A1:G1"/>
    <mergeCell ref="A2:G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973C-0F92-45CF-B9BD-E8296C886013}">
  <dimension ref="A1:O304"/>
  <sheetViews>
    <sheetView topLeftCell="B51" workbookViewId="0">
      <selection activeCell="B51" sqref="B51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431" customWidth="1"/>
    <col min="5" max="5" width="11.42578125" style="365" customWidth="1"/>
    <col min="6" max="6" width="13.28515625" style="365" customWidth="1"/>
    <col min="7" max="7" width="18.28515625" customWidth="1"/>
    <col min="8" max="8" width="6.5703125" style="460" customWidth="1"/>
  </cols>
  <sheetData>
    <row r="1" spans="1:8" ht="45" customHeight="1">
      <c r="A1" s="730" t="s">
        <v>0</v>
      </c>
      <c r="B1" s="730"/>
      <c r="C1" s="730"/>
      <c r="D1" s="730"/>
      <c r="E1" s="730"/>
      <c r="F1" s="730"/>
      <c r="G1" s="730"/>
      <c r="H1" s="257"/>
    </row>
    <row r="2" spans="1:8" ht="21.75" customHeight="1">
      <c r="A2" s="731" t="s">
        <v>1284</v>
      </c>
      <c r="B2" s="731"/>
      <c r="C2" s="731"/>
      <c r="D2" s="731"/>
      <c r="E2" s="731"/>
      <c r="F2" s="731"/>
      <c r="G2" s="731"/>
      <c r="H2" s="257"/>
    </row>
    <row r="3" spans="1:8">
      <c r="A3" s="14"/>
      <c r="B3" s="14"/>
      <c r="C3" s="14"/>
      <c r="D3" s="421"/>
      <c r="E3" s="360"/>
      <c r="F3" s="360"/>
      <c r="G3" s="14"/>
      <c r="H3" s="257"/>
    </row>
    <row r="4" spans="1:8" ht="38.25" customHeight="1">
      <c r="A4" s="722" t="s">
        <v>2</v>
      </c>
      <c r="B4" s="722"/>
      <c r="C4" s="722"/>
      <c r="D4" s="722"/>
      <c r="E4" s="722"/>
      <c r="F4" s="722"/>
      <c r="G4" s="722"/>
      <c r="H4" s="257"/>
    </row>
    <row r="5" spans="1:8">
      <c r="A5" s="14"/>
      <c r="B5" s="14"/>
      <c r="C5" s="14"/>
      <c r="D5" s="421"/>
      <c r="E5" s="360"/>
      <c r="F5" s="360"/>
      <c r="G5" s="14"/>
      <c r="H5" s="257"/>
    </row>
    <row r="6" spans="1:8">
      <c r="A6" s="723"/>
      <c r="B6" s="723"/>
      <c r="C6" s="723"/>
      <c r="D6" s="723"/>
      <c r="E6" s="723"/>
      <c r="F6" s="723"/>
      <c r="G6" s="723"/>
      <c r="H6" s="257"/>
    </row>
    <row r="7" spans="1:8">
      <c r="A7" s="14"/>
      <c r="B7" s="14"/>
      <c r="C7" s="14"/>
      <c r="D7" s="421"/>
      <c r="E7" s="360"/>
      <c r="F7" s="360"/>
      <c r="G7" s="14"/>
      <c r="H7" s="257"/>
    </row>
    <row r="8" spans="1:8" ht="42.75" customHeight="1">
      <c r="A8" s="120" t="s">
        <v>3</v>
      </c>
      <c r="B8" s="120" t="s">
        <v>4</v>
      </c>
      <c r="C8" s="120" t="s">
        <v>5</v>
      </c>
      <c r="D8" s="422" t="s">
        <v>6</v>
      </c>
      <c r="E8" s="361" t="s">
        <v>610</v>
      </c>
      <c r="F8" s="366" t="s">
        <v>7</v>
      </c>
      <c r="G8" s="120" t="s">
        <v>8</v>
      </c>
      <c r="H8" s="257"/>
    </row>
    <row r="9" spans="1:8">
      <c r="A9" s="122"/>
      <c r="B9" s="123"/>
      <c r="C9" s="48"/>
      <c r="D9" s="423"/>
      <c r="E9" s="362"/>
      <c r="F9" s="362"/>
      <c r="G9" s="125"/>
      <c r="H9" s="383"/>
    </row>
    <row r="10" spans="1:8">
      <c r="A10" s="47">
        <v>45900</v>
      </c>
      <c r="B10" s="45"/>
      <c r="C10" s="48" t="s">
        <v>1285</v>
      </c>
      <c r="D10" s="424"/>
      <c r="E10" s="363"/>
      <c r="F10" s="367"/>
      <c r="G10" s="41">
        <f>+'pagos agosto 2025'!G223</f>
        <v>3835.2599999999993</v>
      </c>
      <c r="H10" s="384" t="s">
        <v>15</v>
      </c>
    </row>
    <row r="11" spans="1:8" ht="28.5" customHeight="1">
      <c r="A11" s="306">
        <v>45903</v>
      </c>
      <c r="B11" s="465">
        <v>17773</v>
      </c>
      <c r="C11" s="303" t="s">
        <v>1286</v>
      </c>
      <c r="D11" s="309">
        <v>148</v>
      </c>
      <c r="E11" s="349">
        <v>30</v>
      </c>
      <c r="G11" s="368">
        <f>+G10+E11+F11</f>
        <v>3865.2599999999993</v>
      </c>
      <c r="H11" s="386" t="s">
        <v>15</v>
      </c>
    </row>
    <row r="12" spans="1:8" ht="28.5" customHeight="1">
      <c r="A12" s="306">
        <v>45907</v>
      </c>
      <c r="B12" s="465">
        <v>17774</v>
      </c>
      <c r="C12" s="303" t="s">
        <v>1287</v>
      </c>
      <c r="D12" s="314">
        <v>281</v>
      </c>
      <c r="E12" s="349">
        <v>60</v>
      </c>
      <c r="G12" s="368">
        <f t="shared" ref="G12:G85" si="0">+G11+E12+F12</f>
        <v>3925.2599999999993</v>
      </c>
      <c r="H12" s="386" t="s">
        <v>15</v>
      </c>
    </row>
    <row r="13" spans="1:8" ht="32.25" customHeight="1">
      <c r="A13" s="306">
        <v>45901</v>
      </c>
      <c r="B13" s="339">
        <v>17794</v>
      </c>
      <c r="C13" s="461" t="s">
        <v>1288</v>
      </c>
      <c r="D13" s="425">
        <v>15</v>
      </c>
      <c r="E13" s="349">
        <v>45</v>
      </c>
      <c r="F13" s="410"/>
      <c r="G13" s="368">
        <f t="shared" si="0"/>
        <v>3970.2599999999993</v>
      </c>
      <c r="H13" s="386" t="s">
        <v>15</v>
      </c>
    </row>
    <row r="14" spans="1:8" ht="31.5" customHeight="1">
      <c r="A14" s="306">
        <v>45901</v>
      </c>
      <c r="B14" s="413" t="s">
        <v>1157</v>
      </c>
      <c r="C14" s="303" t="s">
        <v>1289</v>
      </c>
      <c r="D14" s="429" t="s">
        <v>1157</v>
      </c>
      <c r="E14" s="349">
        <v>10</v>
      </c>
      <c r="F14" s="411"/>
      <c r="G14" s="368">
        <f t="shared" si="0"/>
        <v>3980.2599999999993</v>
      </c>
      <c r="H14" s="386" t="s">
        <v>15</v>
      </c>
    </row>
    <row r="15" spans="1:8" ht="27" customHeight="1">
      <c r="A15" s="306">
        <v>45901</v>
      </c>
      <c r="B15" s="413" t="s">
        <v>1157</v>
      </c>
      <c r="C15" s="303" t="s">
        <v>1290</v>
      </c>
      <c r="D15" s="429" t="s">
        <v>1157</v>
      </c>
      <c r="E15" s="349">
        <v>40</v>
      </c>
      <c r="F15" s="411"/>
      <c r="G15" s="368">
        <f t="shared" si="0"/>
        <v>4020.2599999999993</v>
      </c>
      <c r="H15" s="386" t="s">
        <v>15</v>
      </c>
    </row>
    <row r="16" spans="1:8" ht="31.5" customHeight="1">
      <c r="A16" s="306">
        <v>45901</v>
      </c>
      <c r="B16" s="413" t="s">
        <v>1157</v>
      </c>
      <c r="C16" s="303" t="s">
        <v>1291</v>
      </c>
      <c r="D16" s="429" t="s">
        <v>1157</v>
      </c>
      <c r="E16" s="349">
        <v>10</v>
      </c>
      <c r="F16" s="411"/>
      <c r="G16" s="368">
        <f t="shared" si="0"/>
        <v>4030.2599999999993</v>
      </c>
      <c r="H16" s="386" t="s">
        <v>15</v>
      </c>
    </row>
    <row r="17" spans="1:15" ht="31.5" customHeight="1">
      <c r="A17" s="306">
        <v>45901</v>
      </c>
      <c r="B17" s="413" t="s">
        <v>1157</v>
      </c>
      <c r="C17" s="303" t="s">
        <v>1292</v>
      </c>
      <c r="D17" s="429" t="s">
        <v>1157</v>
      </c>
      <c r="E17" s="349">
        <v>10</v>
      </c>
      <c r="F17" s="411"/>
      <c r="G17" s="368">
        <f t="shared" si="0"/>
        <v>4040.2599999999993</v>
      </c>
      <c r="H17" s="386" t="s">
        <v>15</v>
      </c>
    </row>
    <row r="18" spans="1:15" ht="31.5" customHeight="1">
      <c r="A18" s="306">
        <v>45901</v>
      </c>
      <c r="B18" s="339">
        <v>17795</v>
      </c>
      <c r="C18" s="303" t="s">
        <v>1293</v>
      </c>
      <c r="D18" s="314">
        <v>202</v>
      </c>
      <c r="E18" s="349">
        <v>15</v>
      </c>
      <c r="F18" s="411"/>
      <c r="G18" s="368">
        <f t="shared" si="0"/>
        <v>4055.2599999999993</v>
      </c>
      <c r="H18" s="386" t="s">
        <v>15</v>
      </c>
    </row>
    <row r="19" spans="1:15" ht="31.5" customHeight="1">
      <c r="A19" s="306">
        <v>45901</v>
      </c>
      <c r="B19" s="339">
        <v>17796</v>
      </c>
      <c r="C19" s="303" t="s">
        <v>1294</v>
      </c>
      <c r="D19" s="314">
        <v>14</v>
      </c>
      <c r="E19" s="349">
        <v>30</v>
      </c>
      <c r="F19" s="412"/>
      <c r="G19" s="368">
        <f t="shared" si="0"/>
        <v>4085.2599999999993</v>
      </c>
      <c r="H19" s="386" t="s">
        <v>15</v>
      </c>
    </row>
    <row r="20" spans="1:15" ht="31.5" customHeight="1">
      <c r="A20" s="306">
        <v>45901</v>
      </c>
      <c r="B20" s="339">
        <v>17797</v>
      </c>
      <c r="C20" s="303" t="s">
        <v>1295</v>
      </c>
      <c r="D20" s="314">
        <v>88</v>
      </c>
      <c r="E20" s="349">
        <v>75</v>
      </c>
      <c r="F20" s="412"/>
      <c r="G20" s="368">
        <f t="shared" si="0"/>
        <v>4160.2599999999993</v>
      </c>
      <c r="H20" s="386" t="s">
        <v>15</v>
      </c>
    </row>
    <row r="21" spans="1:15" ht="39.75" customHeight="1">
      <c r="A21" s="306">
        <v>45901</v>
      </c>
      <c r="B21" s="339">
        <v>17798</v>
      </c>
      <c r="C21" s="303" t="s">
        <v>1296</v>
      </c>
      <c r="D21" s="314">
        <v>6</v>
      </c>
      <c r="E21" s="349">
        <v>30</v>
      </c>
      <c r="F21" s="412"/>
      <c r="G21" s="368">
        <f t="shared" si="0"/>
        <v>4190.2599999999993</v>
      </c>
      <c r="H21" s="386" t="s">
        <v>15</v>
      </c>
    </row>
    <row r="22" spans="1:15" ht="27.75">
      <c r="A22" s="306">
        <v>45901</v>
      </c>
      <c r="B22" s="413" t="s">
        <v>524</v>
      </c>
      <c r="C22" s="303" t="s">
        <v>621</v>
      </c>
      <c r="D22" s="426" t="s">
        <v>524</v>
      </c>
      <c r="E22" s="364">
        <v>0</v>
      </c>
      <c r="F22" s="412">
        <v>-1819</v>
      </c>
      <c r="G22" s="368">
        <f t="shared" si="0"/>
        <v>2371.2599999999993</v>
      </c>
      <c r="H22" s="386" t="s">
        <v>15</v>
      </c>
    </row>
    <row r="23" spans="1:15" ht="30" customHeight="1">
      <c r="A23" s="306">
        <v>45901</v>
      </c>
      <c r="B23" s="339">
        <v>17799</v>
      </c>
      <c r="C23" s="303" t="s">
        <v>1297</v>
      </c>
      <c r="D23" s="314">
        <v>110</v>
      </c>
      <c r="E23" s="349">
        <v>15</v>
      </c>
      <c r="G23" s="368">
        <f t="shared" si="0"/>
        <v>2386.2599999999993</v>
      </c>
      <c r="H23" s="386" t="s">
        <v>15</v>
      </c>
    </row>
    <row r="24" spans="1:15" ht="26.25" customHeight="1">
      <c r="A24" s="306">
        <v>45901</v>
      </c>
      <c r="B24" s="413" t="s">
        <v>1157</v>
      </c>
      <c r="C24" s="303" t="s">
        <v>1298</v>
      </c>
      <c r="D24" s="429" t="s">
        <v>1157</v>
      </c>
      <c r="E24" s="349">
        <v>10</v>
      </c>
      <c r="G24" s="368">
        <f t="shared" si="0"/>
        <v>2396.2599999999993</v>
      </c>
      <c r="H24" s="386" t="s">
        <v>15</v>
      </c>
    </row>
    <row r="25" spans="1:15" ht="28.5" customHeight="1">
      <c r="A25" s="306">
        <v>45903</v>
      </c>
      <c r="B25" s="339">
        <v>17800</v>
      </c>
      <c r="C25" s="303" t="s">
        <v>1299</v>
      </c>
      <c r="D25" s="314">
        <v>234</v>
      </c>
      <c r="E25" s="349">
        <v>30</v>
      </c>
      <c r="G25" s="368">
        <f t="shared" si="0"/>
        <v>2426.2599999999993</v>
      </c>
      <c r="H25" s="386" t="s">
        <v>15</v>
      </c>
    </row>
    <row r="26" spans="1:15" ht="28.5" customHeight="1">
      <c r="A26" s="306">
        <v>45902</v>
      </c>
      <c r="B26" s="339">
        <v>17801</v>
      </c>
      <c r="C26" s="303" t="s">
        <v>1300</v>
      </c>
      <c r="D26" s="314">
        <v>244</v>
      </c>
      <c r="E26" s="349">
        <v>30</v>
      </c>
      <c r="F26" s="375"/>
      <c r="G26" s="368">
        <f t="shared" si="0"/>
        <v>2456.2599999999993</v>
      </c>
      <c r="H26" s="386" t="s">
        <v>15</v>
      </c>
    </row>
    <row r="27" spans="1:15" ht="28.5" customHeight="1">
      <c r="A27" s="306">
        <v>45904</v>
      </c>
      <c r="B27" s="339">
        <v>17802</v>
      </c>
      <c r="C27" s="303" t="s">
        <v>1301</v>
      </c>
      <c r="D27" s="314">
        <v>170</v>
      </c>
      <c r="E27" s="365">
        <v>10</v>
      </c>
      <c r="F27" s="375"/>
      <c r="G27" s="368">
        <f t="shared" si="0"/>
        <v>2466.2599999999993</v>
      </c>
      <c r="H27" s="386" t="s">
        <v>15</v>
      </c>
    </row>
    <row r="28" spans="1:15" ht="28.5" customHeight="1">
      <c r="A28" s="306">
        <v>45906</v>
      </c>
      <c r="B28" s="339">
        <v>17803</v>
      </c>
      <c r="C28" s="303" t="s">
        <v>1302</v>
      </c>
      <c r="D28" s="314">
        <v>253</v>
      </c>
      <c r="E28" s="349">
        <v>30</v>
      </c>
      <c r="F28" s="375"/>
      <c r="G28" s="368">
        <f t="shared" si="0"/>
        <v>2496.2599999999993</v>
      </c>
      <c r="H28" s="386" t="s">
        <v>15</v>
      </c>
    </row>
    <row r="29" spans="1:15" ht="32.25" customHeight="1">
      <c r="A29" s="306">
        <v>45907</v>
      </c>
      <c r="B29" s="339">
        <v>17804</v>
      </c>
      <c r="C29" s="303" t="s">
        <v>1303</v>
      </c>
      <c r="D29" s="314">
        <v>285</v>
      </c>
      <c r="E29" s="349">
        <v>30</v>
      </c>
      <c r="F29" s="375"/>
      <c r="G29" s="368">
        <f t="shared" si="0"/>
        <v>2526.2599999999993</v>
      </c>
      <c r="H29" s="386" t="s">
        <v>15</v>
      </c>
      <c r="O29" s="304"/>
    </row>
    <row r="30" spans="1:15" ht="32.25" customHeight="1">
      <c r="A30" s="306">
        <v>45907</v>
      </c>
      <c r="B30" s="339">
        <v>17805</v>
      </c>
      <c r="C30" s="303" t="s">
        <v>1304</v>
      </c>
      <c r="D30" s="314">
        <v>57</v>
      </c>
      <c r="E30" s="349">
        <v>15</v>
      </c>
      <c r="F30" s="375"/>
      <c r="G30" s="368">
        <f t="shared" si="0"/>
        <v>2541.2599999999993</v>
      </c>
      <c r="H30" s="386" t="s">
        <v>15</v>
      </c>
      <c r="O30" s="304"/>
    </row>
    <row r="31" spans="1:15" ht="28.5" customHeight="1">
      <c r="A31" s="306">
        <v>45907</v>
      </c>
      <c r="B31" s="339">
        <v>17806</v>
      </c>
      <c r="C31" s="303" t="s">
        <v>1014</v>
      </c>
      <c r="D31" s="314">
        <v>177</v>
      </c>
      <c r="E31" s="349">
        <v>45</v>
      </c>
      <c r="G31" s="368">
        <f t="shared" si="0"/>
        <v>2586.2599999999993</v>
      </c>
      <c r="H31" s="386" t="s">
        <v>15</v>
      </c>
    </row>
    <row r="32" spans="1:15" ht="28.5" customHeight="1">
      <c r="A32" s="306">
        <v>45905</v>
      </c>
      <c r="B32" s="339">
        <v>17807</v>
      </c>
      <c r="C32" s="303" t="s">
        <v>1305</v>
      </c>
      <c r="D32" s="314">
        <v>86</v>
      </c>
      <c r="E32" s="349">
        <v>30</v>
      </c>
      <c r="F32" s="375"/>
      <c r="G32" s="368">
        <f t="shared" si="0"/>
        <v>2616.2599999999993</v>
      </c>
      <c r="H32" s="386" t="s">
        <v>15</v>
      </c>
    </row>
    <row r="33" spans="1:8" ht="28.5" customHeight="1">
      <c r="A33" s="306">
        <v>45907</v>
      </c>
      <c r="B33" s="413" t="s">
        <v>1306</v>
      </c>
      <c r="C33" s="303" t="s">
        <v>1307</v>
      </c>
      <c r="D33" s="466" t="s">
        <v>1306</v>
      </c>
      <c r="E33" s="349">
        <v>10</v>
      </c>
      <c r="G33" s="368">
        <f t="shared" si="0"/>
        <v>2626.2599999999993</v>
      </c>
      <c r="H33" s="386" t="s">
        <v>15</v>
      </c>
    </row>
    <row r="34" spans="1:8" ht="28.5" customHeight="1">
      <c r="A34" s="306">
        <v>45907</v>
      </c>
      <c r="B34" s="339">
        <v>17808</v>
      </c>
      <c r="C34" s="303" t="s">
        <v>1308</v>
      </c>
      <c r="D34" s="314">
        <v>90</v>
      </c>
      <c r="E34" s="349">
        <v>75</v>
      </c>
      <c r="G34" s="368">
        <f t="shared" si="0"/>
        <v>2701.2599999999993</v>
      </c>
      <c r="H34" s="386" t="s">
        <v>15</v>
      </c>
    </row>
    <row r="35" spans="1:8" ht="28.5" customHeight="1">
      <c r="A35" s="306">
        <v>45907</v>
      </c>
      <c r="B35" s="339">
        <v>17809</v>
      </c>
      <c r="C35" s="303" t="s">
        <v>1309</v>
      </c>
      <c r="D35" s="314">
        <v>97</v>
      </c>
      <c r="E35" s="349">
        <v>90</v>
      </c>
      <c r="G35" s="368">
        <f t="shared" si="0"/>
        <v>2791.2599999999993</v>
      </c>
      <c r="H35" s="386" t="s">
        <v>15</v>
      </c>
    </row>
    <row r="36" spans="1:8" ht="28.5" customHeight="1">
      <c r="A36" s="306">
        <v>45907</v>
      </c>
      <c r="B36" s="339">
        <v>17810</v>
      </c>
      <c r="C36" s="303" t="s">
        <v>1310</v>
      </c>
      <c r="D36" s="314">
        <v>119</v>
      </c>
      <c r="E36" s="349">
        <v>15</v>
      </c>
      <c r="G36" s="368">
        <f t="shared" si="0"/>
        <v>2806.2599999999993</v>
      </c>
      <c r="H36" s="386" t="s">
        <v>15</v>
      </c>
    </row>
    <row r="37" spans="1:8" ht="28.5" customHeight="1">
      <c r="A37" s="306">
        <v>45902</v>
      </c>
      <c r="B37" s="339">
        <v>17811</v>
      </c>
      <c r="C37" s="303" t="s">
        <v>1311</v>
      </c>
      <c r="D37" s="314">
        <v>241</v>
      </c>
      <c r="E37" s="349">
        <v>30</v>
      </c>
      <c r="G37" s="368">
        <f t="shared" si="0"/>
        <v>2836.2599999999993</v>
      </c>
      <c r="H37" s="386" t="s">
        <v>15</v>
      </c>
    </row>
    <row r="38" spans="1:8" ht="28.5" customHeight="1">
      <c r="A38" s="306">
        <v>45907</v>
      </c>
      <c r="B38" s="339">
        <v>17812</v>
      </c>
      <c r="C38" s="303" t="s">
        <v>1312</v>
      </c>
      <c r="D38" s="314">
        <v>197</v>
      </c>
      <c r="E38" s="349">
        <v>120</v>
      </c>
      <c r="G38" s="368">
        <f t="shared" si="0"/>
        <v>2956.2599999999993</v>
      </c>
      <c r="H38" s="386" t="s">
        <v>15</v>
      </c>
    </row>
    <row r="39" spans="1:8" ht="28.5" customHeight="1">
      <c r="A39" s="306">
        <v>45901</v>
      </c>
      <c r="B39" s="413" t="s">
        <v>1157</v>
      </c>
      <c r="C39" s="320" t="s">
        <v>1313</v>
      </c>
      <c r="D39" s="467" t="s">
        <v>1157</v>
      </c>
      <c r="E39" s="349">
        <v>40</v>
      </c>
      <c r="G39" s="368">
        <f t="shared" si="0"/>
        <v>2996.2599999999993</v>
      </c>
      <c r="H39" s="386" t="s">
        <v>15</v>
      </c>
    </row>
    <row r="40" spans="1:8" ht="28.5" customHeight="1">
      <c r="A40" s="306">
        <v>45901</v>
      </c>
      <c r="B40" s="413" t="s">
        <v>1306</v>
      </c>
      <c r="C40" s="303" t="s">
        <v>1314</v>
      </c>
      <c r="D40" s="466" t="s">
        <v>1306</v>
      </c>
      <c r="E40" s="349">
        <v>10</v>
      </c>
      <c r="G40" s="368">
        <f t="shared" si="0"/>
        <v>3006.2599999999993</v>
      </c>
      <c r="H40" s="386" t="s">
        <v>15</v>
      </c>
    </row>
    <row r="41" spans="1:8" ht="28.5" customHeight="1">
      <c r="A41" s="306">
        <v>45901</v>
      </c>
      <c r="B41" s="339">
        <v>17815</v>
      </c>
      <c r="C41" s="303" t="s">
        <v>1315</v>
      </c>
      <c r="D41" s="314">
        <v>112</v>
      </c>
      <c r="E41" s="349">
        <v>45</v>
      </c>
      <c r="G41" s="368">
        <f t="shared" si="0"/>
        <v>3051.2599999999993</v>
      </c>
      <c r="H41" s="386" t="s">
        <v>15</v>
      </c>
    </row>
    <row r="42" spans="1:8" ht="28.5" customHeight="1">
      <c r="A42" s="306">
        <v>45902</v>
      </c>
      <c r="B42" s="339">
        <v>17816</v>
      </c>
      <c r="C42" s="303" t="s">
        <v>1316</v>
      </c>
      <c r="D42" s="314">
        <v>240</v>
      </c>
      <c r="E42" s="349">
        <v>30</v>
      </c>
      <c r="G42" s="368">
        <f t="shared" si="0"/>
        <v>3081.2599999999993</v>
      </c>
      <c r="H42" s="386" t="s">
        <v>15</v>
      </c>
    </row>
    <row r="43" spans="1:8" ht="28.5" customHeight="1">
      <c r="A43" s="306">
        <v>45902</v>
      </c>
      <c r="B43" s="413" t="s">
        <v>1157</v>
      </c>
      <c r="C43" s="303" t="s">
        <v>1317</v>
      </c>
      <c r="D43" s="454" t="s">
        <v>1157</v>
      </c>
      <c r="E43" s="349">
        <v>100</v>
      </c>
      <c r="F43" s="375"/>
      <c r="G43" s="368">
        <f t="shared" si="0"/>
        <v>3181.2599999999993</v>
      </c>
      <c r="H43" s="386" t="s">
        <v>15</v>
      </c>
    </row>
    <row r="44" spans="1:8" ht="28.5" customHeight="1">
      <c r="A44" s="306">
        <v>45902</v>
      </c>
      <c r="B44" s="339">
        <v>17817</v>
      </c>
      <c r="C44" s="303" t="s">
        <v>1318</v>
      </c>
      <c r="D44" s="314">
        <v>169</v>
      </c>
      <c r="E44" s="349">
        <v>15</v>
      </c>
      <c r="G44" s="368">
        <f t="shared" si="0"/>
        <v>3196.2599999999993</v>
      </c>
      <c r="H44" s="386" t="s">
        <v>15</v>
      </c>
    </row>
    <row r="45" spans="1:8" ht="28.5" customHeight="1">
      <c r="A45" s="306">
        <v>45902</v>
      </c>
      <c r="B45" s="339">
        <v>17818</v>
      </c>
      <c r="C45" s="303" t="s">
        <v>1319</v>
      </c>
      <c r="D45" s="314">
        <v>193</v>
      </c>
      <c r="E45" s="349">
        <v>15</v>
      </c>
      <c r="G45" s="368">
        <f t="shared" si="0"/>
        <v>3211.2599999999993</v>
      </c>
      <c r="H45" s="386" t="s">
        <v>15</v>
      </c>
    </row>
    <row r="46" spans="1:8" ht="28.5" customHeight="1">
      <c r="A46" s="306">
        <v>45903</v>
      </c>
      <c r="B46" s="339">
        <v>17819</v>
      </c>
      <c r="C46" s="303" t="s">
        <v>1320</v>
      </c>
      <c r="D46" s="314">
        <v>313</v>
      </c>
      <c r="E46" s="349">
        <v>30</v>
      </c>
      <c r="G46" s="368">
        <f t="shared" si="0"/>
        <v>3241.2599999999993</v>
      </c>
      <c r="H46" s="386" t="s">
        <v>15</v>
      </c>
    </row>
    <row r="47" spans="1:8" ht="28.5" customHeight="1">
      <c r="A47" s="306">
        <v>45903</v>
      </c>
      <c r="B47" s="339">
        <v>17820</v>
      </c>
      <c r="C47" s="303" t="s">
        <v>1321</v>
      </c>
      <c r="D47" s="314">
        <v>295</v>
      </c>
      <c r="E47" s="349">
        <v>45</v>
      </c>
      <c r="G47" s="368">
        <f t="shared" si="0"/>
        <v>3286.2599999999993</v>
      </c>
      <c r="H47" s="386" t="s">
        <v>15</v>
      </c>
    </row>
    <row r="48" spans="1:8" ht="28.5" customHeight="1">
      <c r="A48" s="306">
        <v>45903</v>
      </c>
      <c r="B48" s="339">
        <v>17821</v>
      </c>
      <c r="C48" s="303" t="s">
        <v>1322</v>
      </c>
      <c r="D48" s="314">
        <v>271</v>
      </c>
      <c r="E48" s="349">
        <v>20</v>
      </c>
      <c r="G48" s="368">
        <f t="shared" si="0"/>
        <v>3306.2599999999993</v>
      </c>
      <c r="H48" s="386" t="s">
        <v>15</v>
      </c>
    </row>
    <row r="49" spans="1:8" ht="28.5" customHeight="1">
      <c r="A49" s="306">
        <v>45903</v>
      </c>
      <c r="B49" s="339">
        <v>17822</v>
      </c>
      <c r="C49" s="303" t="s">
        <v>1323</v>
      </c>
      <c r="D49" s="314">
        <v>9</v>
      </c>
      <c r="E49" s="349">
        <v>15</v>
      </c>
      <c r="G49" s="368">
        <f t="shared" si="0"/>
        <v>3321.2599999999993</v>
      </c>
      <c r="H49" s="386" t="s">
        <v>15</v>
      </c>
    </row>
    <row r="50" spans="1:8" ht="28.5" customHeight="1">
      <c r="A50" s="306">
        <v>45903</v>
      </c>
      <c r="B50" s="339">
        <v>17823</v>
      </c>
      <c r="C50" s="303" t="s">
        <v>1324</v>
      </c>
      <c r="D50" s="314">
        <v>195</v>
      </c>
      <c r="E50" s="349">
        <v>15</v>
      </c>
      <c r="G50" s="368">
        <f t="shared" si="0"/>
        <v>3336.2599999999993</v>
      </c>
      <c r="H50" s="386" t="s">
        <v>15</v>
      </c>
    </row>
    <row r="51" spans="1:8" ht="28.5" customHeight="1">
      <c r="A51" s="306">
        <v>45903</v>
      </c>
      <c r="B51" s="339">
        <v>17824</v>
      </c>
      <c r="C51" s="303" t="s">
        <v>1325</v>
      </c>
      <c r="D51" s="314">
        <v>288</v>
      </c>
      <c r="E51" s="349">
        <v>45</v>
      </c>
      <c r="G51" s="368">
        <f t="shared" si="0"/>
        <v>3381.2599999999993</v>
      </c>
      <c r="H51" s="386" t="s">
        <v>15</v>
      </c>
    </row>
    <row r="52" spans="1:8" ht="28.5" customHeight="1">
      <c r="A52" s="306">
        <v>45903</v>
      </c>
      <c r="B52" s="339">
        <v>17825</v>
      </c>
      <c r="C52" s="303" t="s">
        <v>1326</v>
      </c>
      <c r="D52" s="314">
        <v>289</v>
      </c>
      <c r="E52" s="349">
        <v>15</v>
      </c>
      <c r="G52" s="368">
        <f t="shared" si="0"/>
        <v>3396.2599999999993</v>
      </c>
      <c r="H52" s="386" t="s">
        <v>15</v>
      </c>
    </row>
    <row r="53" spans="1:8" ht="28.5" customHeight="1">
      <c r="A53" s="306">
        <v>45904</v>
      </c>
      <c r="B53" s="339">
        <v>17826</v>
      </c>
      <c r="C53" s="303" t="s">
        <v>1327</v>
      </c>
      <c r="D53" s="314">
        <v>278</v>
      </c>
      <c r="E53" s="349">
        <v>15</v>
      </c>
      <c r="G53" s="368">
        <f t="shared" si="0"/>
        <v>3411.2599999999993</v>
      </c>
      <c r="H53" s="386" t="s">
        <v>15</v>
      </c>
    </row>
    <row r="54" spans="1:8" ht="28.5" customHeight="1">
      <c r="A54" s="306">
        <v>45904</v>
      </c>
      <c r="B54" s="339">
        <v>17827</v>
      </c>
      <c r="C54" s="303" t="s">
        <v>1328</v>
      </c>
      <c r="D54" s="314">
        <v>164</v>
      </c>
      <c r="E54" s="349">
        <v>15</v>
      </c>
      <c r="G54" s="368">
        <f t="shared" si="0"/>
        <v>3426.2599999999993</v>
      </c>
      <c r="H54" s="386" t="s">
        <v>15</v>
      </c>
    </row>
    <row r="55" spans="1:8" ht="28.5" customHeight="1">
      <c r="A55" s="306">
        <v>45904</v>
      </c>
      <c r="B55" s="339">
        <v>17828</v>
      </c>
      <c r="C55" s="303" t="s">
        <v>1329</v>
      </c>
      <c r="D55" s="314">
        <v>221</v>
      </c>
      <c r="E55" s="349">
        <v>15</v>
      </c>
      <c r="G55" s="368">
        <f t="shared" si="0"/>
        <v>3441.2599999999993</v>
      </c>
      <c r="H55" s="386" t="s">
        <v>15</v>
      </c>
    </row>
    <row r="56" spans="1:8" ht="28.5" customHeight="1">
      <c r="A56" s="306">
        <v>45904</v>
      </c>
      <c r="B56" s="413" t="s">
        <v>524</v>
      </c>
      <c r="C56" s="303" t="s">
        <v>1330</v>
      </c>
      <c r="D56" s="374" t="s">
        <v>524</v>
      </c>
      <c r="E56" s="364">
        <v>0</v>
      </c>
      <c r="F56" s="375">
        <v>-60</v>
      </c>
      <c r="G56" s="368">
        <f t="shared" si="0"/>
        <v>3381.2599999999993</v>
      </c>
      <c r="H56" s="386" t="s">
        <v>15</v>
      </c>
    </row>
    <row r="57" spans="1:8" ht="28.5" customHeight="1">
      <c r="A57" s="306">
        <v>45905</v>
      </c>
      <c r="B57" s="339">
        <v>17829</v>
      </c>
      <c r="C57" s="303" t="s">
        <v>1331</v>
      </c>
      <c r="D57" s="314">
        <v>251</v>
      </c>
      <c r="E57" s="349">
        <v>15</v>
      </c>
      <c r="G57" s="368">
        <f t="shared" si="0"/>
        <v>3396.2599999999993</v>
      </c>
      <c r="H57" s="386" t="s">
        <v>15</v>
      </c>
    </row>
    <row r="58" spans="1:8" ht="28.5" customHeight="1">
      <c r="A58" s="306">
        <v>45905</v>
      </c>
      <c r="B58" s="339">
        <v>17830</v>
      </c>
      <c r="C58" s="303" t="s">
        <v>1332</v>
      </c>
      <c r="D58" s="314">
        <v>157</v>
      </c>
      <c r="E58" s="349">
        <v>15</v>
      </c>
      <c r="G58" s="368">
        <f t="shared" si="0"/>
        <v>3411.2599999999993</v>
      </c>
      <c r="H58" s="386" t="s">
        <v>15</v>
      </c>
    </row>
    <row r="59" spans="1:8" ht="28.5" customHeight="1">
      <c r="A59" s="306">
        <v>45906</v>
      </c>
      <c r="B59" s="339">
        <v>17831</v>
      </c>
      <c r="C59" s="303" t="s">
        <v>1333</v>
      </c>
      <c r="D59" s="314">
        <v>47</v>
      </c>
      <c r="E59" s="349">
        <v>15</v>
      </c>
      <c r="G59" s="368">
        <f t="shared" si="0"/>
        <v>3426.2599999999993</v>
      </c>
      <c r="H59" s="386" t="s">
        <v>15</v>
      </c>
    </row>
    <row r="60" spans="1:8" ht="28.5" customHeight="1">
      <c r="A60" s="306">
        <v>45906</v>
      </c>
      <c r="B60" s="413" t="s">
        <v>524</v>
      </c>
      <c r="C60" s="303" t="s">
        <v>1334</v>
      </c>
      <c r="D60" s="374" t="s">
        <v>524</v>
      </c>
      <c r="E60" s="364">
        <v>0</v>
      </c>
      <c r="F60" s="375">
        <v>-50</v>
      </c>
      <c r="G60" s="368">
        <f t="shared" si="0"/>
        <v>3376.2599999999993</v>
      </c>
      <c r="H60" s="386" t="s">
        <v>15</v>
      </c>
    </row>
    <row r="61" spans="1:8" ht="28.5" customHeight="1">
      <c r="A61" s="306">
        <v>45906</v>
      </c>
      <c r="B61" s="413" t="s">
        <v>524</v>
      </c>
      <c r="C61" s="303" t="s">
        <v>1335</v>
      </c>
      <c r="D61" s="374" t="s">
        <v>524</v>
      </c>
      <c r="E61" s="364">
        <v>0</v>
      </c>
      <c r="F61" s="375">
        <v>-60</v>
      </c>
      <c r="G61" s="368">
        <f t="shared" si="0"/>
        <v>3316.2599999999993</v>
      </c>
      <c r="H61" s="386" t="s">
        <v>15</v>
      </c>
    </row>
    <row r="62" spans="1:8" ht="28.5" customHeight="1">
      <c r="A62" s="306">
        <v>45907</v>
      </c>
      <c r="B62" s="339">
        <v>17832</v>
      </c>
      <c r="C62" s="303" t="s">
        <v>1336</v>
      </c>
      <c r="D62" s="314">
        <v>174</v>
      </c>
      <c r="E62" s="349">
        <v>15</v>
      </c>
      <c r="G62" s="368">
        <f t="shared" si="0"/>
        <v>3331.2599999999993</v>
      </c>
      <c r="H62" s="386" t="s">
        <v>15</v>
      </c>
    </row>
    <row r="63" spans="1:8" ht="28.5" customHeight="1">
      <c r="A63" s="306">
        <v>45907</v>
      </c>
      <c r="B63" s="339">
        <v>17833</v>
      </c>
      <c r="C63" s="303" t="s">
        <v>1337</v>
      </c>
      <c r="D63" s="314">
        <v>134</v>
      </c>
      <c r="E63" s="349">
        <v>15</v>
      </c>
      <c r="G63" s="368">
        <f t="shared" si="0"/>
        <v>3346.2599999999993</v>
      </c>
      <c r="H63" s="386" t="s">
        <v>15</v>
      </c>
    </row>
    <row r="64" spans="1:8" ht="28.5" customHeight="1">
      <c r="A64" s="306">
        <v>45907</v>
      </c>
      <c r="B64" s="413" t="s">
        <v>1306</v>
      </c>
      <c r="C64" s="303" t="s">
        <v>1338</v>
      </c>
      <c r="D64" s="466" t="s">
        <v>1306</v>
      </c>
      <c r="E64" s="349">
        <v>20</v>
      </c>
      <c r="G64" s="368">
        <f t="shared" si="0"/>
        <v>3366.2599999999993</v>
      </c>
      <c r="H64" s="386" t="s">
        <v>15</v>
      </c>
    </row>
    <row r="65" spans="1:8" ht="28.5" customHeight="1">
      <c r="A65" s="306">
        <v>45907</v>
      </c>
      <c r="B65" s="413" t="s">
        <v>524</v>
      </c>
      <c r="C65" s="455" t="s">
        <v>1339</v>
      </c>
      <c r="D65" s="374" t="s">
        <v>524</v>
      </c>
      <c r="E65" s="364">
        <v>0</v>
      </c>
      <c r="F65" s="375">
        <v>-70</v>
      </c>
      <c r="G65" s="368">
        <f t="shared" si="0"/>
        <v>3296.2599999999993</v>
      </c>
      <c r="H65" s="386" t="s">
        <v>15</v>
      </c>
    </row>
    <row r="66" spans="1:8" ht="28.5" customHeight="1">
      <c r="A66" s="306">
        <v>45907</v>
      </c>
      <c r="B66" s="339">
        <v>17834</v>
      </c>
      <c r="C66" s="303" t="s">
        <v>1340</v>
      </c>
      <c r="D66" s="314">
        <v>12</v>
      </c>
      <c r="E66" s="349">
        <v>15</v>
      </c>
      <c r="G66" s="368">
        <f t="shared" si="0"/>
        <v>3311.2599999999993</v>
      </c>
      <c r="H66" s="386" t="s">
        <v>15</v>
      </c>
    </row>
    <row r="67" spans="1:8" ht="28.5" customHeight="1">
      <c r="A67" s="306">
        <v>45907</v>
      </c>
      <c r="B67" s="413" t="s">
        <v>1306</v>
      </c>
      <c r="C67" s="303" t="s">
        <v>1340</v>
      </c>
      <c r="D67" s="466" t="s">
        <v>1306</v>
      </c>
      <c r="E67" s="349">
        <v>10</v>
      </c>
      <c r="G67" s="368">
        <f t="shared" si="0"/>
        <v>3321.2599999999993</v>
      </c>
      <c r="H67" s="386" t="s">
        <v>15</v>
      </c>
    </row>
    <row r="68" spans="1:8" ht="28.5" customHeight="1">
      <c r="A68" s="306">
        <v>45907</v>
      </c>
      <c r="B68" s="339">
        <v>17835</v>
      </c>
      <c r="C68" s="303" t="s">
        <v>1341</v>
      </c>
      <c r="D68" s="314">
        <v>223</v>
      </c>
      <c r="E68" s="349">
        <v>45</v>
      </c>
      <c r="G68" s="368">
        <f t="shared" si="0"/>
        <v>3366.2599999999993</v>
      </c>
      <c r="H68" s="386" t="s">
        <v>15</v>
      </c>
    </row>
    <row r="69" spans="1:8" ht="28.5" customHeight="1">
      <c r="A69" s="306">
        <v>45907</v>
      </c>
      <c r="B69" s="339">
        <v>17836</v>
      </c>
      <c r="C69" s="303" t="s">
        <v>1342</v>
      </c>
      <c r="D69" s="314">
        <v>182</v>
      </c>
      <c r="E69" s="349">
        <v>30</v>
      </c>
      <c r="G69" s="368">
        <f t="shared" si="0"/>
        <v>3396.2599999999993</v>
      </c>
      <c r="H69" s="386" t="s">
        <v>15</v>
      </c>
    </row>
    <row r="70" spans="1:8" ht="28.5" customHeight="1">
      <c r="A70" s="306">
        <v>45907</v>
      </c>
      <c r="B70" s="413" t="s">
        <v>1306</v>
      </c>
      <c r="C70" s="303" t="s">
        <v>1343</v>
      </c>
      <c r="D70" s="466" t="s">
        <v>1306</v>
      </c>
      <c r="E70" s="349">
        <v>10</v>
      </c>
      <c r="G70" s="368">
        <f t="shared" si="0"/>
        <v>3406.2599999999993</v>
      </c>
      <c r="H70" s="386" t="s">
        <v>15</v>
      </c>
    </row>
    <row r="71" spans="1:8" ht="28.5" customHeight="1">
      <c r="A71" s="306">
        <v>45907</v>
      </c>
      <c r="B71" s="413" t="s">
        <v>1306</v>
      </c>
      <c r="C71" s="303" t="s">
        <v>1344</v>
      </c>
      <c r="D71" s="466" t="s">
        <v>1306</v>
      </c>
      <c r="E71" s="349">
        <v>10</v>
      </c>
      <c r="G71" s="368">
        <f t="shared" si="0"/>
        <v>3416.2599999999993</v>
      </c>
      <c r="H71" s="386" t="s">
        <v>15</v>
      </c>
    </row>
    <row r="72" spans="1:8" ht="28.5" customHeight="1">
      <c r="A72" s="306">
        <v>45907</v>
      </c>
      <c r="B72" s="339">
        <v>17837</v>
      </c>
      <c r="C72" s="303" t="s">
        <v>1345</v>
      </c>
      <c r="D72" s="314">
        <v>231</v>
      </c>
      <c r="E72" s="349">
        <v>15.55</v>
      </c>
      <c r="F72" s="375"/>
      <c r="G72" s="368">
        <f t="shared" si="0"/>
        <v>3431.8099999999995</v>
      </c>
      <c r="H72" s="386" t="s">
        <v>15</v>
      </c>
    </row>
    <row r="73" spans="1:8" ht="28.5" customHeight="1">
      <c r="A73" s="306">
        <v>45907</v>
      </c>
      <c r="B73" s="413" t="s">
        <v>1306</v>
      </c>
      <c r="C73" s="303" t="s">
        <v>1346</v>
      </c>
      <c r="D73" s="466" t="s">
        <v>1306</v>
      </c>
      <c r="E73" s="349">
        <v>10</v>
      </c>
      <c r="F73" s="375"/>
      <c r="G73" s="368">
        <f t="shared" si="0"/>
        <v>3441.8099999999995</v>
      </c>
      <c r="H73" s="386" t="s">
        <v>15</v>
      </c>
    </row>
    <row r="74" spans="1:8" ht="28.5" customHeight="1">
      <c r="A74" s="306">
        <v>45907</v>
      </c>
      <c r="B74" s="413" t="s">
        <v>1306</v>
      </c>
      <c r="C74" s="303" t="s">
        <v>1347</v>
      </c>
      <c r="D74" s="466" t="s">
        <v>1306</v>
      </c>
      <c r="E74" s="349">
        <v>10</v>
      </c>
      <c r="G74" s="368">
        <f t="shared" si="0"/>
        <v>3451.8099999999995</v>
      </c>
      <c r="H74" s="386" t="s">
        <v>15</v>
      </c>
    </row>
    <row r="75" spans="1:8" ht="28.5" customHeight="1">
      <c r="A75" s="306">
        <v>45907</v>
      </c>
      <c r="B75" s="413" t="s">
        <v>1306</v>
      </c>
      <c r="C75" s="303" t="s">
        <v>1348</v>
      </c>
      <c r="D75" s="466" t="s">
        <v>1306</v>
      </c>
      <c r="E75" s="349">
        <v>10</v>
      </c>
      <c r="G75" s="368">
        <f t="shared" si="0"/>
        <v>3461.8099999999995</v>
      </c>
      <c r="H75" s="386" t="s">
        <v>15</v>
      </c>
    </row>
    <row r="76" spans="1:8" ht="28.5" customHeight="1">
      <c r="A76" s="306">
        <v>45907</v>
      </c>
      <c r="B76" s="413" t="s">
        <v>1306</v>
      </c>
      <c r="C76" s="303" t="s">
        <v>1349</v>
      </c>
      <c r="D76" s="466" t="s">
        <v>1306</v>
      </c>
      <c r="E76" s="349">
        <v>10</v>
      </c>
      <c r="G76" s="368">
        <f t="shared" si="0"/>
        <v>3471.8099999999995</v>
      </c>
      <c r="H76" s="386" t="s">
        <v>15</v>
      </c>
    </row>
    <row r="77" spans="1:8" ht="28.5" customHeight="1">
      <c r="A77" s="306">
        <v>45907</v>
      </c>
      <c r="B77" s="413" t="s">
        <v>1306</v>
      </c>
      <c r="C77" s="303" t="s">
        <v>1350</v>
      </c>
      <c r="D77" s="466" t="s">
        <v>1306</v>
      </c>
      <c r="E77" s="349">
        <v>10</v>
      </c>
      <c r="G77" s="368">
        <f t="shared" si="0"/>
        <v>3481.8099999999995</v>
      </c>
      <c r="H77" s="386" t="s">
        <v>15</v>
      </c>
    </row>
    <row r="78" spans="1:8" ht="28.5" customHeight="1">
      <c r="A78" s="306">
        <v>45907</v>
      </c>
      <c r="B78" s="413" t="s">
        <v>1306</v>
      </c>
      <c r="C78" s="303" t="s">
        <v>1351</v>
      </c>
      <c r="D78" s="466" t="s">
        <v>1306</v>
      </c>
      <c r="E78" s="349">
        <v>10</v>
      </c>
      <c r="G78" s="368">
        <f t="shared" si="0"/>
        <v>3491.8099999999995</v>
      </c>
      <c r="H78" s="386" t="s">
        <v>15</v>
      </c>
    </row>
    <row r="79" spans="1:8" ht="28.5" customHeight="1">
      <c r="A79" s="306">
        <v>45907</v>
      </c>
      <c r="B79" s="413" t="s">
        <v>1306</v>
      </c>
      <c r="C79" s="303" t="s">
        <v>1352</v>
      </c>
      <c r="D79" s="466" t="s">
        <v>1306</v>
      </c>
      <c r="E79" s="349">
        <v>10</v>
      </c>
      <c r="G79" s="368">
        <f t="shared" si="0"/>
        <v>3501.8099999999995</v>
      </c>
      <c r="H79" s="386" t="s">
        <v>15</v>
      </c>
    </row>
    <row r="80" spans="1:8" ht="28.5" customHeight="1">
      <c r="A80" s="306">
        <v>45907</v>
      </c>
      <c r="B80" s="339">
        <v>17838</v>
      </c>
      <c r="C80" s="303" t="s">
        <v>1353</v>
      </c>
      <c r="D80" s="314" t="s">
        <v>255</v>
      </c>
      <c r="E80" s="349">
        <v>15</v>
      </c>
      <c r="G80" s="368">
        <f t="shared" si="0"/>
        <v>3516.8099999999995</v>
      </c>
      <c r="H80" s="386" t="s">
        <v>15</v>
      </c>
    </row>
    <row r="81" spans="1:15" ht="28.5" customHeight="1">
      <c r="A81" s="306">
        <v>45908</v>
      </c>
      <c r="B81" s="339">
        <v>17839</v>
      </c>
      <c r="C81" s="303" t="s">
        <v>1354</v>
      </c>
      <c r="D81" s="314">
        <v>332</v>
      </c>
      <c r="E81" s="349">
        <v>30</v>
      </c>
      <c r="G81" s="368">
        <f t="shared" si="0"/>
        <v>3546.8099999999995</v>
      </c>
      <c r="H81" s="386" t="s">
        <v>15</v>
      </c>
    </row>
    <row r="82" spans="1:15" ht="28.5" customHeight="1">
      <c r="A82" s="306">
        <v>45908</v>
      </c>
      <c r="B82" s="339">
        <v>17840</v>
      </c>
      <c r="C82" s="303" t="s">
        <v>1355</v>
      </c>
      <c r="D82" s="314">
        <v>160</v>
      </c>
      <c r="E82" s="349">
        <v>30</v>
      </c>
      <c r="F82" s="375"/>
      <c r="G82" s="368">
        <f t="shared" si="0"/>
        <v>3576.8099999999995</v>
      </c>
      <c r="H82" s="386" t="s">
        <v>15</v>
      </c>
    </row>
    <row r="83" spans="1:15" ht="28.5" customHeight="1">
      <c r="A83" s="306">
        <v>45908</v>
      </c>
      <c r="B83" s="413" t="s">
        <v>1306</v>
      </c>
      <c r="C83" s="303" t="s">
        <v>1356</v>
      </c>
      <c r="D83" s="466" t="s">
        <v>1306</v>
      </c>
      <c r="E83" s="349">
        <v>20</v>
      </c>
      <c r="F83" s="375"/>
      <c r="G83" s="368">
        <f t="shared" si="0"/>
        <v>3596.8099999999995</v>
      </c>
      <c r="H83" s="386" t="s">
        <v>15</v>
      </c>
    </row>
    <row r="84" spans="1:15" ht="28.5" customHeight="1">
      <c r="A84" s="306">
        <v>45908</v>
      </c>
      <c r="B84" s="339">
        <v>17841</v>
      </c>
      <c r="C84" s="303" t="s">
        <v>1357</v>
      </c>
      <c r="D84" s="314">
        <v>230</v>
      </c>
      <c r="E84" s="349">
        <v>45</v>
      </c>
      <c r="F84" s="375"/>
      <c r="G84" s="368">
        <f t="shared" si="0"/>
        <v>3641.8099999999995</v>
      </c>
      <c r="H84" s="386" t="s">
        <v>15</v>
      </c>
    </row>
    <row r="85" spans="1:15" ht="28.5" customHeight="1">
      <c r="A85" s="306">
        <v>45908</v>
      </c>
      <c r="B85" s="413" t="s">
        <v>1157</v>
      </c>
      <c r="C85" s="303" t="s">
        <v>1358</v>
      </c>
      <c r="D85" s="454" t="s">
        <v>1157</v>
      </c>
      <c r="E85" s="349">
        <v>10</v>
      </c>
      <c r="F85" s="375"/>
      <c r="G85" s="368">
        <f t="shared" si="0"/>
        <v>3651.8099999999995</v>
      </c>
      <c r="H85" s="386" t="s">
        <v>15</v>
      </c>
    </row>
    <row r="86" spans="1:15" ht="32.25" customHeight="1">
      <c r="A86" s="306">
        <v>45908</v>
      </c>
      <c r="B86" s="413" t="s">
        <v>1306</v>
      </c>
      <c r="C86" s="303" t="s">
        <v>1359</v>
      </c>
      <c r="D86" s="466" t="s">
        <v>1199</v>
      </c>
      <c r="E86" s="349">
        <f>515-30-15-75-90-15-120-60-30</f>
        <v>80</v>
      </c>
      <c r="F86" s="375"/>
      <c r="G86" s="368">
        <f t="shared" ref="G86:G122" si="1">+G85+E86+F86</f>
        <v>3731.8099999999995</v>
      </c>
      <c r="H86" s="386" t="s">
        <v>15</v>
      </c>
      <c r="O86" s="304"/>
    </row>
    <row r="87" spans="1:15" ht="32.25" customHeight="1">
      <c r="A87" s="306">
        <v>45908</v>
      </c>
      <c r="B87" s="339">
        <v>17842</v>
      </c>
      <c r="C87" s="303" t="s">
        <v>1360</v>
      </c>
      <c r="D87" s="314">
        <v>277</v>
      </c>
      <c r="E87" s="349">
        <v>15</v>
      </c>
      <c r="G87" s="368">
        <f t="shared" si="1"/>
        <v>3746.8099999999995</v>
      </c>
      <c r="H87" s="386" t="s">
        <v>15</v>
      </c>
      <c r="O87" s="304"/>
    </row>
    <row r="88" spans="1:15" ht="32.25" customHeight="1">
      <c r="A88" s="306">
        <v>45908</v>
      </c>
      <c r="B88" s="339">
        <v>17843</v>
      </c>
      <c r="C88" s="303" t="s">
        <v>1361</v>
      </c>
      <c r="D88" s="314">
        <v>270</v>
      </c>
      <c r="E88" s="349">
        <v>15</v>
      </c>
      <c r="G88" s="368">
        <f t="shared" si="1"/>
        <v>3761.8099999999995</v>
      </c>
      <c r="H88" s="386" t="s">
        <v>15</v>
      </c>
      <c r="O88" s="304"/>
    </row>
    <row r="89" spans="1:15" ht="32.25" customHeight="1">
      <c r="A89" s="306">
        <v>45909</v>
      </c>
      <c r="B89" s="339">
        <v>17844</v>
      </c>
      <c r="C89" s="303" t="s">
        <v>1362</v>
      </c>
      <c r="D89" s="314">
        <v>212</v>
      </c>
      <c r="E89" s="349">
        <v>15</v>
      </c>
      <c r="G89" s="368">
        <f t="shared" si="1"/>
        <v>3776.8099999999995</v>
      </c>
      <c r="H89" s="386" t="s">
        <v>15</v>
      </c>
      <c r="O89" s="304"/>
    </row>
    <row r="90" spans="1:15" ht="32.25" customHeight="1">
      <c r="A90" s="306">
        <v>45909</v>
      </c>
      <c r="B90" s="413" t="s">
        <v>1306</v>
      </c>
      <c r="C90" s="303" t="s">
        <v>1363</v>
      </c>
      <c r="D90" s="466" t="s">
        <v>1199</v>
      </c>
      <c r="E90" s="349">
        <v>20</v>
      </c>
      <c r="G90" s="368">
        <f t="shared" si="1"/>
        <v>3796.8099999999995</v>
      </c>
      <c r="H90" s="386" t="s">
        <v>15</v>
      </c>
      <c r="O90" s="304"/>
    </row>
    <row r="91" spans="1:15" ht="32.25" customHeight="1">
      <c r="A91" s="306">
        <v>45909</v>
      </c>
      <c r="B91" s="413" t="s">
        <v>524</v>
      </c>
      <c r="C91" s="416" t="s">
        <v>1364</v>
      </c>
      <c r="D91" s="429" t="s">
        <v>524</v>
      </c>
      <c r="E91" s="365">
        <v>0</v>
      </c>
      <c r="F91" s="375">
        <v>-15</v>
      </c>
      <c r="G91" s="368">
        <f t="shared" si="1"/>
        <v>3781.8099999999995</v>
      </c>
      <c r="H91" s="386" t="s">
        <v>15</v>
      </c>
      <c r="O91" s="304"/>
    </row>
    <row r="92" spans="1:15" ht="32.25" customHeight="1">
      <c r="A92" s="306">
        <v>45909</v>
      </c>
      <c r="B92" s="413" t="s">
        <v>524</v>
      </c>
      <c r="C92" s="303" t="s">
        <v>1365</v>
      </c>
      <c r="D92" s="429" t="s">
        <v>524</v>
      </c>
      <c r="E92" s="349">
        <v>0</v>
      </c>
      <c r="F92" s="375">
        <f>-6.93-6.37</f>
        <v>-13.3</v>
      </c>
      <c r="G92" s="368">
        <f t="shared" si="1"/>
        <v>3768.5099999999993</v>
      </c>
      <c r="H92" s="386" t="s">
        <v>15</v>
      </c>
    </row>
    <row r="93" spans="1:15" ht="32.25" customHeight="1">
      <c r="A93" s="306">
        <v>45916</v>
      </c>
      <c r="B93" s="354">
        <v>17845</v>
      </c>
      <c r="C93" s="303" t="s">
        <v>1366</v>
      </c>
      <c r="D93" s="425">
        <v>188</v>
      </c>
      <c r="E93" s="349">
        <v>15</v>
      </c>
      <c r="F93" s="375"/>
      <c r="G93" s="368">
        <f t="shared" si="1"/>
        <v>3783.5099999999993</v>
      </c>
      <c r="H93" s="386" t="s">
        <v>15</v>
      </c>
    </row>
    <row r="94" spans="1:15" ht="32.25" customHeight="1">
      <c r="A94" s="306">
        <v>45909</v>
      </c>
      <c r="B94" s="354">
        <v>17846</v>
      </c>
      <c r="C94" s="320" t="s">
        <v>1367</v>
      </c>
      <c r="D94" s="425">
        <v>25</v>
      </c>
      <c r="E94" s="468">
        <v>30</v>
      </c>
      <c r="F94" s="375"/>
      <c r="G94" s="368">
        <f t="shared" si="1"/>
        <v>3813.5099999999993</v>
      </c>
      <c r="H94" s="386" t="s">
        <v>15</v>
      </c>
    </row>
    <row r="95" spans="1:15" ht="32.25" customHeight="1">
      <c r="A95" s="444">
        <v>45909</v>
      </c>
      <c r="B95" s="315">
        <v>17847</v>
      </c>
      <c r="C95" s="303" t="s">
        <v>1368</v>
      </c>
      <c r="D95" s="314">
        <v>295</v>
      </c>
      <c r="E95" s="469">
        <v>45</v>
      </c>
      <c r="G95" s="368">
        <f t="shared" si="1"/>
        <v>3858.5099999999993</v>
      </c>
      <c r="H95" s="386" t="s">
        <v>15</v>
      </c>
    </row>
    <row r="96" spans="1:15" ht="32.25" customHeight="1">
      <c r="A96" s="306">
        <v>45901</v>
      </c>
      <c r="B96" s="339">
        <v>17848</v>
      </c>
      <c r="C96" s="303" t="s">
        <v>1369</v>
      </c>
      <c r="D96" s="314">
        <v>192</v>
      </c>
      <c r="E96" s="349">
        <v>15</v>
      </c>
      <c r="G96" s="368">
        <f t="shared" si="1"/>
        <v>3873.5099999999993</v>
      </c>
      <c r="H96" s="386" t="s">
        <v>15</v>
      </c>
    </row>
    <row r="97" spans="1:8" ht="32.25" customHeight="1">
      <c r="A97" s="306">
        <v>45901</v>
      </c>
      <c r="B97" s="339">
        <v>17849</v>
      </c>
      <c r="C97" s="303" t="s">
        <v>1370</v>
      </c>
      <c r="D97" s="314">
        <v>205</v>
      </c>
      <c r="E97" s="349">
        <v>15</v>
      </c>
      <c r="G97" s="368">
        <f t="shared" si="1"/>
        <v>3888.5099999999993</v>
      </c>
      <c r="H97" s="386" t="s">
        <v>15</v>
      </c>
    </row>
    <row r="98" spans="1:8" ht="32.25" customHeight="1">
      <c r="A98" s="306">
        <v>45910</v>
      </c>
      <c r="B98" s="354">
        <v>17850</v>
      </c>
      <c r="C98" s="320" t="s">
        <v>1371</v>
      </c>
      <c r="D98" s="338">
        <v>30</v>
      </c>
      <c r="E98" s="349">
        <v>15</v>
      </c>
      <c r="F98" s="304">
        <v>0</v>
      </c>
      <c r="G98" s="368">
        <f t="shared" si="1"/>
        <v>3903.5099999999993</v>
      </c>
      <c r="H98" s="386" t="s">
        <v>15</v>
      </c>
    </row>
    <row r="99" spans="1:8" ht="32.25" customHeight="1">
      <c r="A99" s="444">
        <v>45913</v>
      </c>
      <c r="B99" s="315">
        <v>17851</v>
      </c>
      <c r="C99" s="303" t="s">
        <v>1372</v>
      </c>
      <c r="D99" s="314">
        <v>260</v>
      </c>
      <c r="E99" s="349">
        <v>30</v>
      </c>
      <c r="F99" s="471"/>
      <c r="G99" s="368">
        <f t="shared" si="1"/>
        <v>3933.5099999999993</v>
      </c>
      <c r="H99" s="386" t="s">
        <v>15</v>
      </c>
    </row>
    <row r="100" spans="1:8" ht="32.25" customHeight="1">
      <c r="A100" s="444">
        <v>45910</v>
      </c>
      <c r="B100" s="315">
        <v>17852</v>
      </c>
      <c r="C100" s="303" t="s">
        <v>1373</v>
      </c>
      <c r="D100" s="314">
        <v>36</v>
      </c>
      <c r="E100" s="349">
        <v>15</v>
      </c>
      <c r="F100" s="471">
        <v>0</v>
      </c>
      <c r="G100" s="368">
        <f t="shared" si="1"/>
        <v>3948.5099999999993</v>
      </c>
      <c r="H100" s="386" t="s">
        <v>15</v>
      </c>
    </row>
    <row r="101" spans="1:8" ht="32.25" customHeight="1">
      <c r="A101" s="444">
        <v>45910</v>
      </c>
      <c r="B101" s="315">
        <v>17853</v>
      </c>
      <c r="C101" s="303" t="s">
        <v>1374</v>
      </c>
      <c r="D101" s="314">
        <v>298</v>
      </c>
      <c r="E101" s="349">
        <v>15</v>
      </c>
      <c r="F101" s="471">
        <v>0</v>
      </c>
      <c r="G101" s="368">
        <f t="shared" si="1"/>
        <v>3963.5099999999993</v>
      </c>
      <c r="H101" s="386" t="s">
        <v>15</v>
      </c>
    </row>
    <row r="102" spans="1:8" ht="32.25" customHeight="1">
      <c r="A102" s="444">
        <v>45910</v>
      </c>
      <c r="B102" s="466" t="s">
        <v>1199</v>
      </c>
      <c r="C102" s="303" t="s">
        <v>1375</v>
      </c>
      <c r="D102" s="466" t="s">
        <v>1199</v>
      </c>
      <c r="E102" s="349">
        <v>10</v>
      </c>
      <c r="F102" s="474"/>
      <c r="G102" s="368">
        <f t="shared" si="1"/>
        <v>3973.5099999999993</v>
      </c>
      <c r="H102" s="386" t="s">
        <v>15</v>
      </c>
    </row>
    <row r="103" spans="1:8" ht="32.25" customHeight="1">
      <c r="A103" s="444">
        <v>45910</v>
      </c>
      <c r="B103" s="456" t="s">
        <v>524</v>
      </c>
      <c r="C103" s="303" t="s">
        <v>1192</v>
      </c>
      <c r="D103" s="374" t="s">
        <v>524</v>
      </c>
      <c r="E103" s="349">
        <v>0</v>
      </c>
      <c r="F103" s="472">
        <v>-210.59</v>
      </c>
      <c r="G103" s="368">
        <f t="shared" si="1"/>
        <v>3762.9199999999992</v>
      </c>
      <c r="H103" s="386" t="s">
        <v>15</v>
      </c>
    </row>
    <row r="104" spans="1:8" ht="32.25" customHeight="1">
      <c r="A104" s="444">
        <v>45911</v>
      </c>
      <c r="B104" s="473" t="s">
        <v>1306</v>
      </c>
      <c r="C104" s="303" t="s">
        <v>1376</v>
      </c>
      <c r="D104" s="466" t="s">
        <v>1199</v>
      </c>
      <c r="E104" s="349">
        <v>10</v>
      </c>
      <c r="F104" s="471">
        <v>0</v>
      </c>
      <c r="G104" s="368">
        <f t="shared" si="1"/>
        <v>3772.9199999999992</v>
      </c>
      <c r="H104" s="386" t="s">
        <v>15</v>
      </c>
    </row>
    <row r="105" spans="1:8" ht="33.75" customHeight="1">
      <c r="A105" s="444">
        <v>45911</v>
      </c>
      <c r="B105" s="315">
        <v>17854</v>
      </c>
      <c r="C105" s="303" t="s">
        <v>1377</v>
      </c>
      <c r="D105" s="314">
        <v>257</v>
      </c>
      <c r="E105" s="349">
        <v>15</v>
      </c>
      <c r="F105" s="471">
        <v>0</v>
      </c>
      <c r="G105" s="368">
        <f t="shared" si="1"/>
        <v>3787.9199999999992</v>
      </c>
      <c r="H105" s="386" t="s">
        <v>15</v>
      </c>
    </row>
    <row r="106" spans="1:8" ht="39.75" customHeight="1">
      <c r="A106" s="444">
        <v>45911</v>
      </c>
      <c r="B106" s="315">
        <v>17855</v>
      </c>
      <c r="C106" s="303" t="s">
        <v>1378</v>
      </c>
      <c r="D106" s="314">
        <v>175</v>
      </c>
      <c r="E106" s="349">
        <v>15</v>
      </c>
      <c r="F106" s="471">
        <v>0</v>
      </c>
      <c r="G106" s="368">
        <f t="shared" si="1"/>
        <v>3802.9199999999992</v>
      </c>
      <c r="H106" s="386" t="s">
        <v>15</v>
      </c>
    </row>
    <row r="107" spans="1:8" ht="29.25" customHeight="1">
      <c r="A107" s="444">
        <v>45911</v>
      </c>
      <c r="B107" s="466" t="s">
        <v>1199</v>
      </c>
      <c r="C107" s="303" t="s">
        <v>1379</v>
      </c>
      <c r="D107" s="466" t="s">
        <v>1199</v>
      </c>
      <c r="E107" s="349">
        <v>30</v>
      </c>
      <c r="F107" s="471">
        <v>0</v>
      </c>
      <c r="G107" s="368">
        <f t="shared" si="1"/>
        <v>3832.9199999999992</v>
      </c>
      <c r="H107" s="386" t="s">
        <v>15</v>
      </c>
    </row>
    <row r="108" spans="1:8" ht="30" customHeight="1">
      <c r="A108" s="444">
        <v>45912</v>
      </c>
      <c r="B108" s="456" t="s">
        <v>524</v>
      </c>
      <c r="C108" s="303" t="s">
        <v>1142</v>
      </c>
      <c r="D108" s="374" t="s">
        <v>524</v>
      </c>
      <c r="E108" s="349">
        <v>0</v>
      </c>
      <c r="F108" s="472">
        <v>-113.79</v>
      </c>
      <c r="G108" s="368">
        <f t="shared" si="1"/>
        <v>3719.1299999999992</v>
      </c>
      <c r="H108" s="386" t="s">
        <v>15</v>
      </c>
    </row>
    <row r="109" spans="1:8" ht="27.75">
      <c r="A109" s="444">
        <v>45912</v>
      </c>
      <c r="B109" s="315">
        <v>17856</v>
      </c>
      <c r="C109" s="303" t="s">
        <v>1380</v>
      </c>
      <c r="D109" s="314">
        <v>105</v>
      </c>
      <c r="E109" s="349">
        <v>15</v>
      </c>
      <c r="F109" s="471">
        <v>0</v>
      </c>
      <c r="G109" s="368">
        <f t="shared" si="1"/>
        <v>3734.1299999999992</v>
      </c>
      <c r="H109" s="386" t="s">
        <v>15</v>
      </c>
    </row>
    <row r="110" spans="1:8" ht="27.75">
      <c r="A110" s="444">
        <v>45912</v>
      </c>
      <c r="B110" s="315">
        <v>17857</v>
      </c>
      <c r="C110" s="303" t="s">
        <v>1381</v>
      </c>
      <c r="D110" s="314">
        <v>317</v>
      </c>
      <c r="E110" s="349">
        <v>15</v>
      </c>
      <c r="F110" s="471">
        <v>0</v>
      </c>
      <c r="G110" s="368">
        <f t="shared" si="1"/>
        <v>3749.1299999999992</v>
      </c>
      <c r="H110" s="386" t="s">
        <v>15</v>
      </c>
    </row>
    <row r="111" spans="1:8" ht="31.5" customHeight="1">
      <c r="A111" s="444">
        <v>45912</v>
      </c>
      <c r="B111" s="315">
        <v>17858</v>
      </c>
      <c r="C111" s="303" t="s">
        <v>1382</v>
      </c>
      <c r="D111" s="314">
        <v>212</v>
      </c>
      <c r="E111" s="349">
        <v>45</v>
      </c>
      <c r="F111" s="471">
        <v>0</v>
      </c>
      <c r="G111" s="368">
        <f t="shared" si="1"/>
        <v>3794.1299999999992</v>
      </c>
      <c r="H111" s="386" t="s">
        <v>15</v>
      </c>
    </row>
    <row r="112" spans="1:8" ht="32.25" customHeight="1">
      <c r="A112" s="444">
        <v>45912</v>
      </c>
      <c r="B112" s="315">
        <v>17859</v>
      </c>
      <c r="C112" s="303" t="s">
        <v>1383</v>
      </c>
      <c r="D112" s="314">
        <v>196</v>
      </c>
      <c r="E112" s="349">
        <v>15</v>
      </c>
      <c r="F112" s="471">
        <v>0</v>
      </c>
      <c r="G112" s="368">
        <f t="shared" si="1"/>
        <v>3809.1299999999992</v>
      </c>
      <c r="H112" s="386" t="s">
        <v>15</v>
      </c>
    </row>
    <row r="113" spans="1:8" ht="33" customHeight="1">
      <c r="A113" s="444">
        <v>45912</v>
      </c>
      <c r="B113" s="315">
        <v>17860</v>
      </c>
      <c r="C113" s="303" t="s">
        <v>1384</v>
      </c>
      <c r="D113" s="314">
        <v>29</v>
      </c>
      <c r="E113" s="349">
        <v>30</v>
      </c>
      <c r="F113" s="471">
        <v>0</v>
      </c>
      <c r="G113" s="368">
        <f t="shared" si="1"/>
        <v>3839.1299999999992</v>
      </c>
      <c r="H113" s="386" t="s">
        <v>15</v>
      </c>
    </row>
    <row r="114" spans="1:8" ht="39.75" customHeight="1">
      <c r="A114" s="444">
        <v>45913</v>
      </c>
      <c r="B114" s="315">
        <v>17861</v>
      </c>
      <c r="C114" s="303" t="s">
        <v>1385</v>
      </c>
      <c r="D114" s="314">
        <v>247</v>
      </c>
      <c r="E114" s="349">
        <v>15</v>
      </c>
      <c r="F114" s="471">
        <v>0</v>
      </c>
      <c r="G114" s="368">
        <f t="shared" si="1"/>
        <v>3854.1299999999992</v>
      </c>
      <c r="H114" s="386" t="s">
        <v>15</v>
      </c>
    </row>
    <row r="115" spans="1:8" ht="36" customHeight="1">
      <c r="A115" s="444">
        <v>45913</v>
      </c>
      <c r="B115" s="315">
        <v>17862</v>
      </c>
      <c r="C115" s="303" t="s">
        <v>1386</v>
      </c>
      <c r="D115" s="314">
        <v>106</v>
      </c>
      <c r="E115" s="349">
        <v>15</v>
      </c>
      <c r="F115" s="471">
        <v>0</v>
      </c>
      <c r="G115" s="368">
        <f t="shared" si="1"/>
        <v>3869.1299999999992</v>
      </c>
      <c r="H115" s="386" t="s">
        <v>15</v>
      </c>
    </row>
    <row r="116" spans="1:8" ht="31.5" customHeight="1">
      <c r="A116" s="444">
        <v>45913</v>
      </c>
      <c r="B116" s="315">
        <v>17863</v>
      </c>
      <c r="C116" s="303" t="s">
        <v>1387</v>
      </c>
      <c r="D116" s="314">
        <v>137</v>
      </c>
      <c r="E116" s="349">
        <v>15</v>
      </c>
      <c r="F116" s="471">
        <v>0</v>
      </c>
      <c r="G116" s="368">
        <f t="shared" si="1"/>
        <v>3884.1299999999992</v>
      </c>
      <c r="H116" s="386" t="s">
        <v>15</v>
      </c>
    </row>
    <row r="117" spans="1:8" ht="33" customHeight="1">
      <c r="A117" s="444">
        <v>45913</v>
      </c>
      <c r="B117" s="315">
        <v>17864</v>
      </c>
      <c r="C117" s="303" t="s">
        <v>1388</v>
      </c>
      <c r="D117" s="314">
        <v>296</v>
      </c>
      <c r="E117" s="349">
        <v>15</v>
      </c>
      <c r="F117" s="471">
        <v>0</v>
      </c>
      <c r="G117" s="368">
        <f t="shared" si="1"/>
        <v>3899.1299999999992</v>
      </c>
      <c r="H117" s="386" t="s">
        <v>15</v>
      </c>
    </row>
    <row r="118" spans="1:8" ht="30.75" customHeight="1">
      <c r="A118" s="444">
        <v>45913</v>
      </c>
      <c r="B118" s="315">
        <v>17865</v>
      </c>
      <c r="C118" s="303" t="s">
        <v>1389</v>
      </c>
      <c r="D118" s="314">
        <v>210</v>
      </c>
      <c r="E118" s="349">
        <v>30</v>
      </c>
      <c r="F118" s="471">
        <v>0</v>
      </c>
      <c r="G118" s="368">
        <f t="shared" si="1"/>
        <v>3929.1299999999992</v>
      </c>
      <c r="H118" s="386" t="s">
        <v>15</v>
      </c>
    </row>
    <row r="119" spans="1:8" ht="32.25" customHeight="1">
      <c r="A119" s="444">
        <v>45913</v>
      </c>
      <c r="B119" s="315">
        <v>17866</v>
      </c>
      <c r="C119" s="303" t="s">
        <v>1390</v>
      </c>
      <c r="D119" s="314">
        <v>71</v>
      </c>
      <c r="E119" s="349">
        <v>30</v>
      </c>
      <c r="F119" s="471">
        <v>0</v>
      </c>
      <c r="G119" s="368">
        <f t="shared" si="1"/>
        <v>3959.1299999999992</v>
      </c>
      <c r="H119" s="386" t="s">
        <v>15</v>
      </c>
    </row>
    <row r="120" spans="1:8" ht="30.75" customHeight="1">
      <c r="A120" s="444">
        <v>45913</v>
      </c>
      <c r="B120" s="315">
        <v>17867</v>
      </c>
      <c r="C120" s="303" t="s">
        <v>1391</v>
      </c>
      <c r="D120" s="314">
        <v>20</v>
      </c>
      <c r="E120" s="349">
        <v>15</v>
      </c>
      <c r="F120" s="471">
        <v>0</v>
      </c>
      <c r="G120" s="368">
        <f t="shared" si="1"/>
        <v>3974.1299999999992</v>
      </c>
      <c r="H120" s="386" t="s">
        <v>15</v>
      </c>
    </row>
    <row r="121" spans="1:8" ht="30.75" customHeight="1">
      <c r="A121" s="444">
        <v>45913</v>
      </c>
      <c r="B121" s="315">
        <v>17868</v>
      </c>
      <c r="C121" s="303" t="s">
        <v>1392</v>
      </c>
      <c r="D121" s="314">
        <v>107</v>
      </c>
      <c r="E121" s="349">
        <v>15</v>
      </c>
      <c r="F121" s="471">
        <v>0</v>
      </c>
      <c r="G121" s="368">
        <f t="shared" si="1"/>
        <v>3989.1299999999992</v>
      </c>
      <c r="H121" s="386" t="s">
        <v>15</v>
      </c>
    </row>
    <row r="122" spans="1:8" ht="30.75" customHeight="1">
      <c r="A122" s="444">
        <v>45913</v>
      </c>
      <c r="B122" s="315">
        <v>17869</v>
      </c>
      <c r="C122" s="303" t="s">
        <v>1393</v>
      </c>
      <c r="D122" s="314">
        <v>21</v>
      </c>
      <c r="E122" s="349">
        <v>15</v>
      </c>
      <c r="F122" s="471">
        <v>0</v>
      </c>
      <c r="G122" s="368">
        <f t="shared" si="1"/>
        <v>4004.1299999999992</v>
      </c>
      <c r="H122" s="386" t="s">
        <v>15</v>
      </c>
    </row>
    <row r="123" spans="1:8" ht="30.75" customHeight="1">
      <c r="A123" s="444">
        <v>45913</v>
      </c>
      <c r="B123" s="315">
        <v>17870</v>
      </c>
      <c r="C123" s="303" t="s">
        <v>1394</v>
      </c>
      <c r="D123" s="314">
        <v>329</v>
      </c>
      <c r="E123" s="349">
        <v>15</v>
      </c>
      <c r="F123" s="471">
        <v>0</v>
      </c>
      <c r="G123" s="368">
        <f>+G122+E124+F123</f>
        <v>4019.1299999999992</v>
      </c>
      <c r="H123" s="386" t="s">
        <v>15</v>
      </c>
    </row>
    <row r="124" spans="1:8" ht="30.75" customHeight="1">
      <c r="A124" s="444">
        <v>45913</v>
      </c>
      <c r="B124" s="315">
        <v>17871</v>
      </c>
      <c r="C124" s="303" t="s">
        <v>1395</v>
      </c>
      <c r="D124" s="314">
        <v>85</v>
      </c>
      <c r="E124" s="349">
        <v>15</v>
      </c>
      <c r="F124" s="471">
        <v>0</v>
      </c>
      <c r="G124" s="368">
        <f>+G123+E123+F124</f>
        <v>4034.1299999999992</v>
      </c>
      <c r="H124" s="386" t="s">
        <v>15</v>
      </c>
    </row>
    <row r="125" spans="1:8" ht="30.75" customHeight="1">
      <c r="A125" s="444">
        <v>45913</v>
      </c>
      <c r="B125" s="315">
        <v>17872</v>
      </c>
      <c r="C125" s="303" t="s">
        <v>1396</v>
      </c>
      <c r="D125" s="314">
        <v>304</v>
      </c>
      <c r="E125" s="349">
        <v>15</v>
      </c>
      <c r="F125" s="471">
        <v>0</v>
      </c>
      <c r="G125" s="368">
        <f>+G124+E125+F125</f>
        <v>4049.1299999999992</v>
      </c>
      <c r="H125" s="386" t="s">
        <v>15</v>
      </c>
    </row>
    <row r="126" spans="1:8" ht="30.75" customHeight="1">
      <c r="A126" s="444">
        <v>45914</v>
      </c>
      <c r="B126" s="315">
        <v>17873</v>
      </c>
      <c r="C126" s="303" t="s">
        <v>1397</v>
      </c>
      <c r="D126" s="314" t="s">
        <v>294</v>
      </c>
      <c r="E126" s="349">
        <v>15</v>
      </c>
      <c r="F126" s="471">
        <v>0</v>
      </c>
      <c r="G126" s="368">
        <f>+G125+E126+F126</f>
        <v>4064.1299999999992</v>
      </c>
      <c r="H126" s="386" t="s">
        <v>15</v>
      </c>
    </row>
    <row r="127" spans="1:8" ht="30.75" customHeight="1">
      <c r="A127" s="444">
        <v>45914</v>
      </c>
      <c r="B127" s="466" t="s">
        <v>1306</v>
      </c>
      <c r="C127" s="303" t="s">
        <v>1398</v>
      </c>
      <c r="D127" s="466" t="s">
        <v>1306</v>
      </c>
      <c r="E127" s="349">
        <v>30</v>
      </c>
      <c r="F127" s="471">
        <v>0</v>
      </c>
      <c r="G127" s="368">
        <f>+G126+E127+F127</f>
        <v>4094.1299999999992</v>
      </c>
      <c r="H127" s="386" t="s">
        <v>15</v>
      </c>
    </row>
    <row r="128" spans="1:8" ht="30.75" customHeight="1">
      <c r="A128" s="444">
        <v>45914</v>
      </c>
      <c r="B128" s="315">
        <v>17874</v>
      </c>
      <c r="C128" s="303" t="s">
        <v>1399</v>
      </c>
      <c r="D128" s="314">
        <v>174</v>
      </c>
      <c r="E128" s="349">
        <v>15</v>
      </c>
      <c r="F128" s="471">
        <v>0</v>
      </c>
      <c r="G128" s="368">
        <f>+G127+E128+F128</f>
        <v>4109.1299999999992</v>
      </c>
      <c r="H128" s="386" t="s">
        <v>15</v>
      </c>
    </row>
    <row r="129" spans="1:8" ht="30.75" customHeight="1">
      <c r="A129" s="444">
        <v>45914</v>
      </c>
      <c r="B129" s="315">
        <v>17875</v>
      </c>
      <c r="C129" s="303" t="s">
        <v>1400</v>
      </c>
      <c r="D129" s="314" t="s">
        <v>1401</v>
      </c>
      <c r="E129" s="349">
        <v>60</v>
      </c>
      <c r="F129" s="471">
        <v>0</v>
      </c>
      <c r="G129" s="368">
        <f>+G128+E129+F129</f>
        <v>4169.1299999999992</v>
      </c>
      <c r="H129" s="386" t="s">
        <v>15</v>
      </c>
    </row>
    <row r="130" spans="1:8" ht="30.75" customHeight="1">
      <c r="A130" s="444">
        <v>45915</v>
      </c>
      <c r="B130" s="315">
        <v>17876</v>
      </c>
      <c r="C130" s="303" t="s">
        <v>1402</v>
      </c>
      <c r="D130" s="314">
        <v>324</v>
      </c>
      <c r="E130" s="349">
        <v>60</v>
      </c>
      <c r="F130" s="471">
        <v>0</v>
      </c>
      <c r="G130" s="368">
        <f>+G129+E130+F130</f>
        <v>4229.1299999999992</v>
      </c>
      <c r="H130" s="386" t="s">
        <v>15</v>
      </c>
    </row>
    <row r="131" spans="1:8" ht="30.75" customHeight="1">
      <c r="A131" s="307">
        <v>45915</v>
      </c>
      <c r="B131" s="514">
        <v>17877</v>
      </c>
      <c r="C131" s="320" t="s">
        <v>1403</v>
      </c>
      <c r="D131" s="515">
        <v>236</v>
      </c>
      <c r="E131" s="513">
        <v>15</v>
      </c>
      <c r="G131" s="368">
        <f>+G130+E131+F131</f>
        <v>4244.1299999999992</v>
      </c>
      <c r="H131" s="386" t="s">
        <v>15</v>
      </c>
    </row>
    <row r="132" spans="1:8" ht="30.75" customHeight="1">
      <c r="A132" s="306">
        <v>45915</v>
      </c>
      <c r="B132" s="354">
        <v>17878</v>
      </c>
      <c r="C132" s="303" t="s">
        <v>1404</v>
      </c>
      <c r="D132" s="425">
        <v>37</v>
      </c>
      <c r="E132" s="468">
        <v>30</v>
      </c>
      <c r="F132" s="375"/>
      <c r="G132" s="368">
        <f>+G131+E132+F132</f>
        <v>4274.1299999999992</v>
      </c>
      <c r="H132" s="386" t="s">
        <v>15</v>
      </c>
    </row>
    <row r="133" spans="1:8" ht="30.75" customHeight="1">
      <c r="A133" s="444">
        <v>45915</v>
      </c>
      <c r="B133" s="315">
        <v>17879</v>
      </c>
      <c r="C133" s="303" t="s">
        <v>1405</v>
      </c>
      <c r="D133" s="314">
        <v>199</v>
      </c>
      <c r="E133" s="469">
        <v>15</v>
      </c>
      <c r="F133" s="375"/>
      <c r="G133" s="368">
        <f>+G132+E133+F133</f>
        <v>4289.1299999999992</v>
      </c>
      <c r="H133" s="386" t="s">
        <v>15</v>
      </c>
    </row>
    <row r="134" spans="1:8" ht="30.75" customHeight="1">
      <c r="A134" s="444">
        <v>45915</v>
      </c>
      <c r="B134" s="315">
        <v>17880</v>
      </c>
      <c r="C134" s="303" t="s">
        <v>1406</v>
      </c>
      <c r="D134" s="314">
        <v>200</v>
      </c>
      <c r="E134" s="469">
        <v>15</v>
      </c>
      <c r="G134" s="368">
        <f t="shared" ref="G134:G136" si="2">+G133+E134+F134</f>
        <v>4304.1299999999992</v>
      </c>
      <c r="H134" s="386" t="s">
        <v>15</v>
      </c>
    </row>
    <row r="135" spans="1:8" ht="30.75" customHeight="1">
      <c r="A135" s="444">
        <v>45915</v>
      </c>
      <c r="B135" s="514">
        <v>17881</v>
      </c>
      <c r="C135" s="303" t="s">
        <v>1407</v>
      </c>
      <c r="D135" s="314">
        <v>69</v>
      </c>
      <c r="E135" s="469">
        <v>60</v>
      </c>
      <c r="G135" s="368">
        <f t="shared" si="2"/>
        <v>4364.1299999999992</v>
      </c>
      <c r="H135" s="386" t="s">
        <v>15</v>
      </c>
    </row>
    <row r="136" spans="1:8" ht="30.75" customHeight="1">
      <c r="A136" s="518">
        <v>45915</v>
      </c>
      <c r="B136" s="514">
        <v>17882</v>
      </c>
      <c r="C136" s="303" t="s">
        <v>1408</v>
      </c>
      <c r="D136" s="314">
        <v>2</v>
      </c>
      <c r="E136" s="469">
        <v>75</v>
      </c>
      <c r="G136" s="368">
        <f t="shared" si="2"/>
        <v>4439.1299999999992</v>
      </c>
      <c r="H136" s="386" t="s">
        <v>15</v>
      </c>
    </row>
    <row r="137" spans="1:8" ht="30.75" customHeight="1">
      <c r="A137" s="518">
        <v>45915</v>
      </c>
      <c r="B137" s="514">
        <v>17883</v>
      </c>
      <c r="C137" s="303" t="s">
        <v>1409</v>
      </c>
      <c r="D137" s="314">
        <v>4</v>
      </c>
      <c r="E137" s="469">
        <v>15</v>
      </c>
      <c r="G137" s="368">
        <f t="shared" ref="G137:G200" si="3">+G136+E137+F137</f>
        <v>4454.1299999999992</v>
      </c>
      <c r="H137" s="386" t="s">
        <v>15</v>
      </c>
    </row>
    <row r="138" spans="1:8" ht="30.75" customHeight="1">
      <c r="A138" s="444">
        <v>45916</v>
      </c>
      <c r="B138" s="315">
        <v>17884</v>
      </c>
      <c r="C138" s="303" t="s">
        <v>1410</v>
      </c>
      <c r="D138" s="314">
        <v>35</v>
      </c>
      <c r="E138" s="469">
        <v>45</v>
      </c>
      <c r="G138" s="368">
        <f t="shared" si="3"/>
        <v>4499.1299999999992</v>
      </c>
      <c r="H138" s="386" t="s">
        <v>15</v>
      </c>
    </row>
    <row r="139" spans="1:8" ht="30.75" customHeight="1">
      <c r="A139" s="444">
        <v>45916</v>
      </c>
      <c r="B139" s="315">
        <v>17885</v>
      </c>
      <c r="C139" s="303" t="s">
        <v>1411</v>
      </c>
      <c r="D139" s="314">
        <v>119</v>
      </c>
      <c r="E139" s="469">
        <v>15</v>
      </c>
      <c r="G139" s="368">
        <f t="shared" si="3"/>
        <v>4514.1299999999992</v>
      </c>
      <c r="H139" s="386" t="s">
        <v>15</v>
      </c>
    </row>
    <row r="140" spans="1:8" ht="30.75" customHeight="1">
      <c r="A140" s="307">
        <v>45924</v>
      </c>
      <c r="B140" s="315">
        <v>17886</v>
      </c>
      <c r="C140" s="303" t="s">
        <v>1412</v>
      </c>
      <c r="D140" s="315">
        <v>302</v>
      </c>
      <c r="E140" s="349">
        <v>105</v>
      </c>
      <c r="G140" s="368">
        <f t="shared" si="3"/>
        <v>4619.1299999999992</v>
      </c>
      <c r="H140" s="386" t="s">
        <v>15</v>
      </c>
    </row>
    <row r="141" spans="1:8" ht="36.75" customHeight="1">
      <c r="A141" s="306">
        <v>45915</v>
      </c>
      <c r="B141" s="315">
        <v>17887</v>
      </c>
      <c r="C141" s="303" t="s">
        <v>1413</v>
      </c>
      <c r="D141" s="425" t="s">
        <v>106</v>
      </c>
      <c r="E141" s="468">
        <v>30</v>
      </c>
      <c r="G141" s="368">
        <f t="shared" si="3"/>
        <v>4649.1299999999992</v>
      </c>
      <c r="H141" s="386" t="s">
        <v>15</v>
      </c>
    </row>
    <row r="142" spans="1:8" ht="30.75" customHeight="1">
      <c r="A142" s="444">
        <v>45915</v>
      </c>
      <c r="B142" s="315">
        <v>17888</v>
      </c>
      <c r="C142" s="303" t="s">
        <v>1414</v>
      </c>
      <c r="D142" s="314" t="s">
        <v>54</v>
      </c>
      <c r="E142" s="469">
        <v>20</v>
      </c>
      <c r="G142" s="368">
        <f t="shared" si="3"/>
        <v>4669.1299999999992</v>
      </c>
      <c r="H142" s="386" t="s">
        <v>15</v>
      </c>
    </row>
    <row r="143" spans="1:8" ht="30.75" customHeight="1">
      <c r="A143" s="444">
        <v>45915</v>
      </c>
      <c r="B143" s="315">
        <v>17889</v>
      </c>
      <c r="C143" s="303" t="s">
        <v>1415</v>
      </c>
      <c r="D143" s="314">
        <v>327</v>
      </c>
      <c r="E143" s="469">
        <v>15</v>
      </c>
      <c r="G143" s="368">
        <f t="shared" si="3"/>
        <v>4684.1299999999992</v>
      </c>
      <c r="H143" s="386" t="s">
        <v>15</v>
      </c>
    </row>
    <row r="144" spans="1:8" ht="30.75" customHeight="1">
      <c r="A144" s="444">
        <v>45915</v>
      </c>
      <c r="B144" s="466" t="s">
        <v>1199</v>
      </c>
      <c r="C144" s="303" t="s">
        <v>1416</v>
      </c>
      <c r="D144" s="466" t="s">
        <v>1199</v>
      </c>
      <c r="E144" s="469">
        <v>10</v>
      </c>
      <c r="G144" s="368">
        <f t="shared" si="3"/>
        <v>4694.1299999999992</v>
      </c>
      <c r="H144" s="386" t="s">
        <v>15</v>
      </c>
    </row>
    <row r="145" spans="1:8" ht="30.75" customHeight="1">
      <c r="A145" s="444">
        <v>45915</v>
      </c>
      <c r="B145" s="315">
        <v>17890</v>
      </c>
      <c r="C145" s="303" t="s">
        <v>1417</v>
      </c>
      <c r="D145" s="314">
        <v>58</v>
      </c>
      <c r="E145" s="469">
        <v>15</v>
      </c>
      <c r="G145" s="368">
        <f t="shared" si="3"/>
        <v>4709.1299999999992</v>
      </c>
      <c r="H145" s="386" t="s">
        <v>15</v>
      </c>
    </row>
    <row r="146" spans="1:8" ht="30.75" customHeight="1">
      <c r="A146" s="444">
        <v>45915</v>
      </c>
      <c r="B146" s="315">
        <v>17891</v>
      </c>
      <c r="C146" s="303" t="s">
        <v>1418</v>
      </c>
      <c r="D146" s="314" t="s">
        <v>71</v>
      </c>
      <c r="E146" s="469">
        <v>15</v>
      </c>
      <c r="G146" s="368">
        <f t="shared" si="3"/>
        <v>4724.1299999999992</v>
      </c>
      <c r="H146" s="386" t="s">
        <v>15</v>
      </c>
    </row>
    <row r="147" spans="1:8" ht="30.75" customHeight="1">
      <c r="A147" s="444">
        <v>45915</v>
      </c>
      <c r="B147" s="315">
        <v>17892</v>
      </c>
      <c r="C147" s="303" t="s">
        <v>1419</v>
      </c>
      <c r="D147" s="314">
        <v>311</v>
      </c>
      <c r="E147" s="469">
        <v>15</v>
      </c>
      <c r="G147" s="368">
        <f t="shared" si="3"/>
        <v>4739.1299999999992</v>
      </c>
      <c r="H147" s="386" t="s">
        <v>15</v>
      </c>
    </row>
    <row r="148" spans="1:8" ht="30.75" customHeight="1">
      <c r="A148" s="444">
        <v>45915</v>
      </c>
      <c r="B148" s="315">
        <v>17893</v>
      </c>
      <c r="C148" s="303" t="s">
        <v>1420</v>
      </c>
      <c r="D148" s="314">
        <v>39</v>
      </c>
      <c r="E148" s="469">
        <v>15</v>
      </c>
      <c r="G148" s="368">
        <f t="shared" si="3"/>
        <v>4754.1299999999992</v>
      </c>
      <c r="H148" s="386" t="s">
        <v>15</v>
      </c>
    </row>
    <row r="149" spans="1:8" ht="30.75" customHeight="1">
      <c r="A149" s="444">
        <v>45915</v>
      </c>
      <c r="B149" s="315">
        <v>17894</v>
      </c>
      <c r="C149" s="303" t="s">
        <v>1421</v>
      </c>
      <c r="D149" s="314">
        <v>187</v>
      </c>
      <c r="E149" s="469">
        <v>15</v>
      </c>
      <c r="G149" s="368">
        <f t="shared" si="3"/>
        <v>4769.1299999999992</v>
      </c>
      <c r="H149" s="386" t="s">
        <v>15</v>
      </c>
    </row>
    <row r="150" spans="1:8" ht="29.25" customHeight="1">
      <c r="A150" s="444">
        <v>45916</v>
      </c>
      <c r="B150" s="315">
        <v>17895</v>
      </c>
      <c r="C150" s="303" t="s">
        <v>1422</v>
      </c>
      <c r="D150" s="314">
        <v>246</v>
      </c>
      <c r="E150" s="469">
        <v>15</v>
      </c>
      <c r="G150" s="368">
        <f t="shared" si="3"/>
        <v>4784.1299999999992</v>
      </c>
      <c r="H150" s="386" t="s">
        <v>15</v>
      </c>
    </row>
    <row r="151" spans="1:8" ht="29.25" customHeight="1">
      <c r="A151" s="444">
        <v>45916</v>
      </c>
      <c r="B151" s="315">
        <v>17896</v>
      </c>
      <c r="C151" s="303" t="s">
        <v>1423</v>
      </c>
      <c r="D151" s="314">
        <v>1</v>
      </c>
      <c r="E151" s="469">
        <v>15</v>
      </c>
      <c r="G151" s="368">
        <f t="shared" si="3"/>
        <v>4799.1299999999992</v>
      </c>
      <c r="H151" s="386" t="s">
        <v>15</v>
      </c>
    </row>
    <row r="152" spans="1:8" ht="29.25" customHeight="1">
      <c r="A152" s="444">
        <v>45916</v>
      </c>
      <c r="B152" s="315">
        <v>17897</v>
      </c>
      <c r="C152" s="416" t="s">
        <v>1424</v>
      </c>
      <c r="D152" s="314">
        <v>194</v>
      </c>
      <c r="E152" s="469">
        <v>15</v>
      </c>
      <c r="G152" s="368">
        <f t="shared" si="3"/>
        <v>4814.1299999999992</v>
      </c>
      <c r="H152" s="386" t="s">
        <v>15</v>
      </c>
    </row>
    <row r="153" spans="1:8" ht="29.25" customHeight="1">
      <c r="A153" s="444">
        <v>45916</v>
      </c>
      <c r="B153" s="315">
        <v>17898</v>
      </c>
      <c r="C153" s="303" t="s">
        <v>1425</v>
      </c>
      <c r="D153" s="314">
        <v>293</v>
      </c>
      <c r="E153" s="469">
        <v>30</v>
      </c>
      <c r="G153" s="368">
        <f t="shared" si="3"/>
        <v>4844.1299999999992</v>
      </c>
      <c r="H153" s="386" t="s">
        <v>15</v>
      </c>
    </row>
    <row r="154" spans="1:8" ht="29.25" customHeight="1">
      <c r="A154" s="444">
        <v>45916</v>
      </c>
      <c r="B154" s="315">
        <v>17899</v>
      </c>
      <c r="C154" s="303" t="s">
        <v>1426</v>
      </c>
      <c r="D154" s="314">
        <v>123</v>
      </c>
      <c r="E154" s="469">
        <v>30</v>
      </c>
      <c r="G154" s="368">
        <f t="shared" si="3"/>
        <v>4874.1299999999992</v>
      </c>
      <c r="H154" s="386" t="s">
        <v>15</v>
      </c>
    </row>
    <row r="155" spans="1:8" ht="29.25" customHeight="1">
      <c r="A155" s="444">
        <v>45916</v>
      </c>
      <c r="B155" s="315">
        <v>17900</v>
      </c>
      <c r="C155" s="303" t="s">
        <v>1427</v>
      </c>
      <c r="D155" s="314">
        <v>201</v>
      </c>
      <c r="E155" s="469">
        <v>15</v>
      </c>
      <c r="G155" s="368">
        <f t="shared" si="3"/>
        <v>4889.1299999999992</v>
      </c>
      <c r="H155" s="386" t="s">
        <v>15</v>
      </c>
    </row>
    <row r="156" spans="1:8" ht="29.25" customHeight="1">
      <c r="A156" s="444">
        <v>45917</v>
      </c>
      <c r="B156" s="315">
        <v>17901</v>
      </c>
      <c r="C156" s="303" t="s">
        <v>1428</v>
      </c>
      <c r="D156" s="314">
        <v>62</v>
      </c>
      <c r="E156" s="469">
        <v>15</v>
      </c>
      <c r="G156" s="368">
        <f t="shared" si="3"/>
        <v>4904.1299999999992</v>
      </c>
      <c r="H156" s="386" t="s">
        <v>15</v>
      </c>
    </row>
    <row r="157" spans="1:8" ht="29.25" customHeight="1">
      <c r="A157" s="444">
        <v>45917</v>
      </c>
      <c r="B157" s="315">
        <v>17902</v>
      </c>
      <c r="C157" s="303" t="s">
        <v>1429</v>
      </c>
      <c r="D157" s="314">
        <v>139</v>
      </c>
      <c r="E157" s="469">
        <v>15</v>
      </c>
      <c r="G157" s="368">
        <f t="shared" si="3"/>
        <v>4919.1299999999992</v>
      </c>
      <c r="H157" s="386" t="s">
        <v>15</v>
      </c>
    </row>
    <row r="158" spans="1:8" ht="29.25" customHeight="1">
      <c r="A158" s="444">
        <v>45917</v>
      </c>
      <c r="B158" s="315">
        <v>17903</v>
      </c>
      <c r="C158" s="303" t="s">
        <v>1430</v>
      </c>
      <c r="D158" s="314">
        <v>272</v>
      </c>
      <c r="E158" s="469">
        <v>60</v>
      </c>
      <c r="G158" s="368">
        <f t="shared" si="3"/>
        <v>4979.1299999999992</v>
      </c>
      <c r="H158" s="386" t="s">
        <v>15</v>
      </c>
    </row>
    <row r="159" spans="1:8" ht="29.25" customHeight="1">
      <c r="A159" s="444">
        <v>45917</v>
      </c>
      <c r="B159" s="315">
        <v>17904</v>
      </c>
      <c r="C159" s="303" t="s">
        <v>1431</v>
      </c>
      <c r="D159" s="314">
        <v>213</v>
      </c>
      <c r="E159" s="469">
        <v>30</v>
      </c>
      <c r="G159" s="368">
        <f t="shared" si="3"/>
        <v>5009.1299999999992</v>
      </c>
      <c r="H159" s="386" t="s">
        <v>15</v>
      </c>
    </row>
    <row r="160" spans="1:8" ht="29.25" customHeight="1">
      <c r="A160" s="444">
        <v>45917</v>
      </c>
      <c r="B160" s="315">
        <v>17905</v>
      </c>
      <c r="C160" s="303" t="s">
        <v>1432</v>
      </c>
      <c r="D160" s="314">
        <v>154</v>
      </c>
      <c r="E160" s="469">
        <v>15</v>
      </c>
      <c r="G160" s="368">
        <f t="shared" si="3"/>
        <v>5024.1299999999992</v>
      </c>
      <c r="H160" s="386" t="s">
        <v>15</v>
      </c>
    </row>
    <row r="161" spans="1:8" ht="29.25" customHeight="1">
      <c r="A161" s="444">
        <v>45917</v>
      </c>
      <c r="B161" s="315">
        <v>17906</v>
      </c>
      <c r="C161" s="303" t="s">
        <v>1433</v>
      </c>
      <c r="D161" s="314" t="s">
        <v>267</v>
      </c>
      <c r="E161" s="469">
        <v>15</v>
      </c>
      <c r="G161" s="368">
        <f t="shared" si="3"/>
        <v>5039.1299999999992</v>
      </c>
      <c r="H161" s="386" t="s">
        <v>15</v>
      </c>
    </row>
    <row r="162" spans="1:8" ht="29.25" customHeight="1">
      <c r="A162" s="444">
        <v>45917</v>
      </c>
      <c r="B162" s="315">
        <v>17907</v>
      </c>
      <c r="C162" s="303" t="s">
        <v>1434</v>
      </c>
      <c r="D162" s="314">
        <v>145</v>
      </c>
      <c r="E162" s="469">
        <v>15</v>
      </c>
      <c r="G162" s="368">
        <f t="shared" si="3"/>
        <v>5054.1299999999992</v>
      </c>
      <c r="H162" s="386" t="s">
        <v>15</v>
      </c>
    </row>
    <row r="163" spans="1:8" ht="29.25" customHeight="1">
      <c r="A163" s="444">
        <v>45918</v>
      </c>
      <c r="B163" s="315">
        <v>17908</v>
      </c>
      <c r="C163" s="303" t="s">
        <v>1435</v>
      </c>
      <c r="D163" s="314">
        <v>310</v>
      </c>
      <c r="E163" s="469">
        <v>15</v>
      </c>
      <c r="F163" s="375"/>
      <c r="G163" s="368">
        <f t="shared" si="3"/>
        <v>5069.1299999999992</v>
      </c>
      <c r="H163" s="386" t="s">
        <v>15</v>
      </c>
    </row>
    <row r="164" spans="1:8" ht="29.25" customHeight="1">
      <c r="A164" s="444">
        <v>45918</v>
      </c>
      <c r="B164" s="315">
        <v>17909</v>
      </c>
      <c r="C164" s="303" t="s">
        <v>1436</v>
      </c>
      <c r="D164" s="314">
        <v>13</v>
      </c>
      <c r="E164" s="469">
        <v>45</v>
      </c>
      <c r="G164" s="368">
        <f t="shared" si="3"/>
        <v>5114.1299999999992</v>
      </c>
      <c r="H164" s="386" t="s">
        <v>15</v>
      </c>
    </row>
    <row r="165" spans="1:8" ht="29.25" customHeight="1">
      <c r="A165" s="444">
        <v>45918</v>
      </c>
      <c r="B165" s="315">
        <v>17910</v>
      </c>
      <c r="C165" s="303" t="s">
        <v>1437</v>
      </c>
      <c r="D165" s="314">
        <v>136</v>
      </c>
      <c r="E165" s="469">
        <v>15</v>
      </c>
      <c r="G165" s="368">
        <f t="shared" si="3"/>
        <v>5129.1299999999992</v>
      </c>
      <c r="H165" s="386" t="s">
        <v>15</v>
      </c>
    </row>
    <row r="166" spans="1:8" ht="29.25" customHeight="1">
      <c r="A166" s="444">
        <v>45918</v>
      </c>
      <c r="B166" s="315">
        <v>17911</v>
      </c>
      <c r="C166" s="303" t="s">
        <v>1438</v>
      </c>
      <c r="D166" s="314">
        <v>40</v>
      </c>
      <c r="E166" s="469">
        <v>45</v>
      </c>
      <c r="G166" s="368">
        <f t="shared" si="3"/>
        <v>5174.1299999999992</v>
      </c>
      <c r="H166" s="386" t="s">
        <v>15</v>
      </c>
    </row>
    <row r="167" spans="1:8" ht="29.25" customHeight="1">
      <c r="A167" s="444">
        <v>45919</v>
      </c>
      <c r="B167" s="466" t="s">
        <v>1199</v>
      </c>
      <c r="C167" s="303" t="s">
        <v>1439</v>
      </c>
      <c r="D167" s="466" t="s">
        <v>1199</v>
      </c>
      <c r="E167" s="469">
        <v>20</v>
      </c>
      <c r="G167" s="368">
        <f t="shared" si="3"/>
        <v>5194.1299999999992</v>
      </c>
      <c r="H167" s="386" t="s">
        <v>15</v>
      </c>
    </row>
    <row r="168" spans="1:8" ht="29.25" customHeight="1">
      <c r="A168" s="444">
        <v>45919</v>
      </c>
      <c r="B168" s="315">
        <v>17912</v>
      </c>
      <c r="C168" s="303" t="s">
        <v>1440</v>
      </c>
      <c r="D168" s="314">
        <v>162</v>
      </c>
      <c r="E168" s="469">
        <v>30</v>
      </c>
      <c r="G168" s="368">
        <f t="shared" si="3"/>
        <v>5224.1299999999992</v>
      </c>
      <c r="H168" s="386" t="s">
        <v>15</v>
      </c>
    </row>
    <row r="169" spans="1:8" ht="29.25" customHeight="1">
      <c r="A169" s="444">
        <v>45919</v>
      </c>
      <c r="B169" s="315">
        <v>17913</v>
      </c>
      <c r="C169" s="303" t="s">
        <v>1441</v>
      </c>
      <c r="D169" s="314">
        <v>54</v>
      </c>
      <c r="E169" s="469">
        <v>15</v>
      </c>
      <c r="F169" s="375"/>
      <c r="G169" s="368">
        <f t="shared" si="3"/>
        <v>5239.1299999999992</v>
      </c>
      <c r="H169" s="386" t="s">
        <v>15</v>
      </c>
    </row>
    <row r="170" spans="1:8" ht="29.25" customHeight="1">
      <c r="A170" s="444">
        <v>45917</v>
      </c>
      <c r="B170" s="519" t="s">
        <v>1157</v>
      </c>
      <c r="C170" s="416" t="s">
        <v>1442</v>
      </c>
      <c r="D170" s="311" t="s">
        <v>1157</v>
      </c>
      <c r="E170" s="365">
        <v>20</v>
      </c>
      <c r="F170" s="375"/>
      <c r="G170" s="368">
        <f t="shared" si="3"/>
        <v>5259.1299999999992</v>
      </c>
      <c r="H170" s="386" t="s">
        <v>15</v>
      </c>
    </row>
    <row r="171" spans="1:8" ht="29.25" customHeight="1">
      <c r="A171" s="444">
        <v>45919</v>
      </c>
      <c r="B171" s="374" t="s">
        <v>524</v>
      </c>
      <c r="C171" s="416" t="s">
        <v>1443</v>
      </c>
      <c r="D171" s="374" t="s">
        <v>524</v>
      </c>
      <c r="E171" s="520">
        <v>0</v>
      </c>
      <c r="F171" s="375">
        <v>-10</v>
      </c>
      <c r="G171" s="368">
        <f t="shared" si="3"/>
        <v>5249.1299999999992</v>
      </c>
      <c r="H171" s="386" t="s">
        <v>15</v>
      </c>
    </row>
    <row r="172" spans="1:8" ht="29.25" customHeight="1">
      <c r="A172" s="444">
        <v>45920</v>
      </c>
      <c r="B172" s="374" t="s">
        <v>524</v>
      </c>
      <c r="C172" s="303" t="s">
        <v>1444</v>
      </c>
      <c r="D172" s="374" t="s">
        <v>524</v>
      </c>
      <c r="E172" s="364">
        <v>0</v>
      </c>
      <c r="F172" s="375">
        <v>-155</v>
      </c>
      <c r="G172" s="368">
        <f t="shared" si="3"/>
        <v>5094.1299999999992</v>
      </c>
      <c r="H172" s="386" t="s">
        <v>15</v>
      </c>
    </row>
    <row r="173" spans="1:8" ht="29.25" customHeight="1">
      <c r="A173" s="444">
        <v>45920</v>
      </c>
      <c r="B173" s="315">
        <v>17914</v>
      </c>
      <c r="C173" s="303" t="s">
        <v>1445</v>
      </c>
      <c r="D173" s="314">
        <v>53</v>
      </c>
      <c r="E173" s="469">
        <v>15</v>
      </c>
      <c r="G173" s="368">
        <f t="shared" si="3"/>
        <v>5109.1299999999992</v>
      </c>
      <c r="H173" s="386" t="s">
        <v>15</v>
      </c>
    </row>
    <row r="174" spans="1:8" ht="29.25" customHeight="1">
      <c r="A174" s="444">
        <v>45922</v>
      </c>
      <c r="B174" s="315">
        <v>17915</v>
      </c>
      <c r="C174" s="303" t="s">
        <v>1446</v>
      </c>
      <c r="D174" s="314">
        <v>44</v>
      </c>
      <c r="E174" s="469">
        <v>15</v>
      </c>
      <c r="G174" s="368">
        <f t="shared" si="3"/>
        <v>5124.1299999999992</v>
      </c>
      <c r="H174" s="386" t="s">
        <v>15</v>
      </c>
    </row>
    <row r="175" spans="1:8" ht="29.25" customHeight="1">
      <c r="A175" s="444">
        <v>45923</v>
      </c>
      <c r="B175" s="456" t="s">
        <v>524</v>
      </c>
      <c r="C175" s="303" t="s">
        <v>1447</v>
      </c>
      <c r="D175" s="374" t="s">
        <v>524</v>
      </c>
      <c r="E175" s="364">
        <v>0</v>
      </c>
      <c r="F175" s="375">
        <v>-242</v>
      </c>
      <c r="G175" s="368">
        <f t="shared" si="3"/>
        <v>4882.1299999999992</v>
      </c>
      <c r="H175" s="386" t="s">
        <v>15</v>
      </c>
    </row>
    <row r="176" spans="1:8" ht="29.25" customHeight="1">
      <c r="A176" s="306">
        <v>45924</v>
      </c>
      <c r="B176" s="413" t="s">
        <v>524</v>
      </c>
      <c r="C176" s="303" t="s">
        <v>1448</v>
      </c>
      <c r="D176" s="429" t="s">
        <v>524</v>
      </c>
      <c r="E176" s="349"/>
      <c r="F176" s="375">
        <v>-50</v>
      </c>
      <c r="G176" s="368">
        <f t="shared" si="3"/>
        <v>4832.1299999999992</v>
      </c>
      <c r="H176" s="386" t="s">
        <v>15</v>
      </c>
    </row>
    <row r="177" spans="1:8" ht="29.25" customHeight="1">
      <c r="A177" s="306">
        <v>45924</v>
      </c>
      <c r="B177" s="523" t="s">
        <v>524</v>
      </c>
      <c r="C177" s="320" t="s">
        <v>673</v>
      </c>
      <c r="D177" s="374" t="s">
        <v>524</v>
      </c>
      <c r="E177" s="349"/>
      <c r="F177" s="521">
        <v>-98.83</v>
      </c>
      <c r="G177" s="368">
        <f t="shared" si="3"/>
        <v>4733.2999999999993</v>
      </c>
      <c r="H177" s="386" t="s">
        <v>15</v>
      </c>
    </row>
    <row r="178" spans="1:8" ht="29.25" customHeight="1">
      <c r="A178" s="444">
        <v>45924</v>
      </c>
      <c r="B178" s="456" t="s">
        <v>524</v>
      </c>
      <c r="C178" s="303" t="s">
        <v>692</v>
      </c>
      <c r="D178" s="374" t="s">
        <v>524</v>
      </c>
      <c r="E178" s="349"/>
      <c r="F178" s="522">
        <v>-39.659999999999997</v>
      </c>
      <c r="G178" s="368">
        <f t="shared" si="3"/>
        <v>4693.6399999999994</v>
      </c>
      <c r="H178" s="386" t="s">
        <v>15</v>
      </c>
    </row>
    <row r="179" spans="1:8" ht="29.25" customHeight="1">
      <c r="A179" s="444">
        <v>45924</v>
      </c>
      <c r="B179" s="456" t="s">
        <v>524</v>
      </c>
      <c r="C179" s="303" t="s">
        <v>125</v>
      </c>
      <c r="D179" s="374" t="s">
        <v>524</v>
      </c>
      <c r="E179" s="349"/>
      <c r="F179" s="522">
        <v>-36.11</v>
      </c>
      <c r="G179" s="368">
        <f t="shared" si="3"/>
        <v>4657.53</v>
      </c>
      <c r="H179" s="386" t="s">
        <v>15</v>
      </c>
    </row>
    <row r="180" spans="1:8" ht="29.25" customHeight="1">
      <c r="A180" s="444">
        <v>45915</v>
      </c>
      <c r="B180" s="339">
        <v>17916</v>
      </c>
      <c r="C180" s="320" t="s">
        <v>1449</v>
      </c>
      <c r="D180" s="515">
        <v>156</v>
      </c>
      <c r="E180" s="513">
        <v>15</v>
      </c>
      <c r="F180" s="527"/>
      <c r="G180" s="368">
        <f t="shared" si="3"/>
        <v>4672.53</v>
      </c>
      <c r="H180" s="386" t="s">
        <v>15</v>
      </c>
    </row>
    <row r="181" spans="1:8" ht="29.25" customHeight="1">
      <c r="A181" s="306">
        <v>45924</v>
      </c>
      <c r="B181" s="715">
        <v>17917</v>
      </c>
      <c r="C181" s="303" t="s">
        <v>1450</v>
      </c>
      <c r="D181" s="314">
        <v>328</v>
      </c>
      <c r="E181" s="349">
        <v>30</v>
      </c>
      <c r="G181" s="368">
        <f t="shared" si="3"/>
        <v>4702.53</v>
      </c>
      <c r="H181" s="386" t="s">
        <v>15</v>
      </c>
    </row>
    <row r="182" spans="1:8">
      <c r="A182" s="306">
        <v>45924</v>
      </c>
      <c r="B182" s="354">
        <v>17918</v>
      </c>
      <c r="C182" s="320" t="s">
        <v>1451</v>
      </c>
      <c r="D182" s="425">
        <v>326</v>
      </c>
      <c r="E182" s="468">
        <v>15</v>
      </c>
      <c r="F182" s="375"/>
      <c r="G182" s="368">
        <f t="shared" si="3"/>
        <v>4717.53</v>
      </c>
      <c r="H182" s="386"/>
    </row>
    <row r="183" spans="1:8">
      <c r="A183" s="306">
        <v>45925</v>
      </c>
      <c r="B183" s="526" t="s">
        <v>1306</v>
      </c>
      <c r="C183" s="320" t="s">
        <v>1452</v>
      </c>
      <c r="D183" s="525" t="s">
        <v>1306</v>
      </c>
      <c r="E183" s="468">
        <v>10</v>
      </c>
      <c r="F183" s="375"/>
      <c r="G183" s="368">
        <f t="shared" si="3"/>
        <v>4727.53</v>
      </c>
      <c r="H183" s="386"/>
    </row>
    <row r="184" spans="1:8" ht="27.75">
      <c r="A184" s="444">
        <v>45924</v>
      </c>
      <c r="B184" s="315">
        <v>17919</v>
      </c>
      <c r="C184" s="303" t="s">
        <v>1453</v>
      </c>
      <c r="D184" s="314">
        <v>61</v>
      </c>
      <c r="E184" s="469">
        <v>45</v>
      </c>
      <c r="F184" s="375"/>
      <c r="G184" s="368">
        <f t="shared" si="3"/>
        <v>4772.53</v>
      </c>
      <c r="H184" s="386"/>
    </row>
    <row r="185" spans="1:8">
      <c r="A185" s="444">
        <v>45925</v>
      </c>
      <c r="B185" s="315">
        <v>17920</v>
      </c>
      <c r="C185" s="303" t="s">
        <v>1454</v>
      </c>
      <c r="D185" s="314">
        <v>298</v>
      </c>
      <c r="E185" s="469">
        <v>15</v>
      </c>
      <c r="F185" s="375"/>
      <c r="G185" s="368">
        <f t="shared" si="3"/>
        <v>4787.53</v>
      </c>
      <c r="H185" s="386"/>
    </row>
    <row r="186" spans="1:8" ht="27.75" customHeight="1">
      <c r="A186" s="545">
        <v>45925</v>
      </c>
      <c r="B186" s="427">
        <v>17921</v>
      </c>
      <c r="C186" s="416" t="s">
        <v>1455</v>
      </c>
      <c r="D186" s="314">
        <v>11</v>
      </c>
      <c r="E186" s="546">
        <v>60</v>
      </c>
      <c r="G186" s="368">
        <f t="shared" si="3"/>
        <v>4847.53</v>
      </c>
      <c r="H186" s="715"/>
    </row>
    <row r="187" spans="1:8" ht="27.75" customHeight="1">
      <c r="A187" s="444">
        <v>45926</v>
      </c>
      <c r="B187" s="315">
        <v>17922</v>
      </c>
      <c r="C187" s="303" t="s">
        <v>1456</v>
      </c>
      <c r="D187" s="314">
        <v>106</v>
      </c>
      <c r="E187" s="469">
        <v>15</v>
      </c>
      <c r="G187" s="368">
        <f t="shared" si="3"/>
        <v>4862.53</v>
      </c>
      <c r="H187" s="715"/>
    </row>
    <row r="188" spans="1:8" ht="27.75" customHeight="1">
      <c r="A188" s="444">
        <v>45926</v>
      </c>
      <c r="B188" s="315">
        <v>17923</v>
      </c>
      <c r="C188" s="303" t="s">
        <v>1457</v>
      </c>
      <c r="D188" s="314">
        <v>317</v>
      </c>
      <c r="E188" s="469">
        <v>15</v>
      </c>
      <c r="G188" s="368">
        <f t="shared" si="3"/>
        <v>4877.53</v>
      </c>
      <c r="H188" s="715"/>
    </row>
    <row r="189" spans="1:8" ht="27.75" customHeight="1">
      <c r="A189" s="444">
        <v>45927</v>
      </c>
      <c r="B189" s="315">
        <v>17924</v>
      </c>
      <c r="C189" s="303" t="s">
        <v>1458</v>
      </c>
      <c r="D189" s="314">
        <v>103</v>
      </c>
      <c r="E189" s="469">
        <v>15</v>
      </c>
      <c r="G189" s="368">
        <f t="shared" si="3"/>
        <v>4892.53</v>
      </c>
      <c r="H189" s="715"/>
    </row>
    <row r="190" spans="1:8" ht="27.75" customHeight="1">
      <c r="A190" s="444">
        <v>45927</v>
      </c>
      <c r="B190" s="315">
        <v>17925</v>
      </c>
      <c r="C190" s="303" t="s">
        <v>1459</v>
      </c>
      <c r="D190" s="314">
        <v>181</v>
      </c>
      <c r="E190" s="469">
        <v>30</v>
      </c>
      <c r="G190" s="368">
        <f t="shared" si="3"/>
        <v>4922.53</v>
      </c>
      <c r="H190" s="715"/>
    </row>
    <row r="191" spans="1:8" ht="27.75" customHeight="1">
      <c r="A191" s="444">
        <v>45927</v>
      </c>
      <c r="B191" s="315">
        <v>17926</v>
      </c>
      <c r="C191" s="303" t="s">
        <v>1460</v>
      </c>
      <c r="D191" s="314">
        <v>103</v>
      </c>
      <c r="E191" s="469">
        <v>15</v>
      </c>
      <c r="G191" s="368">
        <f t="shared" si="3"/>
        <v>4937.53</v>
      </c>
      <c r="H191" s="715"/>
    </row>
    <row r="192" spans="1:8" ht="27.75" customHeight="1">
      <c r="A192" s="444">
        <v>45927</v>
      </c>
      <c r="B192" s="456" t="s">
        <v>524</v>
      </c>
      <c r="C192" s="303" t="s">
        <v>1461</v>
      </c>
      <c r="D192" s="374" t="s">
        <v>524</v>
      </c>
      <c r="E192" s="364">
        <v>0</v>
      </c>
      <c r="F192" s="375">
        <v>-110</v>
      </c>
      <c r="G192" s="368">
        <f t="shared" si="3"/>
        <v>4827.53</v>
      </c>
      <c r="H192" s="386" t="s">
        <v>15</v>
      </c>
    </row>
    <row r="193" spans="1:8" ht="27.75" customHeight="1">
      <c r="A193" s="444">
        <v>45927</v>
      </c>
      <c r="B193" s="456" t="s">
        <v>524</v>
      </c>
      <c r="C193" s="303" t="s">
        <v>1462</v>
      </c>
      <c r="D193" s="374" t="s">
        <v>524</v>
      </c>
      <c r="E193" s="364">
        <v>0</v>
      </c>
      <c r="F193" s="375">
        <v>-150</v>
      </c>
      <c r="G193" s="368">
        <f t="shared" si="3"/>
        <v>4677.53</v>
      </c>
      <c r="H193" s="386" t="s">
        <v>15</v>
      </c>
    </row>
    <row r="194" spans="1:8" ht="27.75" customHeight="1">
      <c r="A194" s="444">
        <v>45928</v>
      </c>
      <c r="B194" s="315">
        <v>17927</v>
      </c>
      <c r="C194" s="303" t="s">
        <v>1463</v>
      </c>
      <c r="D194" s="314">
        <v>132</v>
      </c>
      <c r="E194" s="469">
        <v>60</v>
      </c>
      <c r="G194" s="368">
        <f t="shared" si="3"/>
        <v>4737.53</v>
      </c>
      <c r="H194" s="715"/>
    </row>
    <row r="195" spans="1:8" ht="27.75" customHeight="1">
      <c r="A195" s="444">
        <v>45928</v>
      </c>
      <c r="B195" s="315">
        <v>17928</v>
      </c>
      <c r="C195" s="303" t="s">
        <v>1464</v>
      </c>
      <c r="D195" s="314">
        <v>259</v>
      </c>
      <c r="E195" s="469">
        <v>60</v>
      </c>
      <c r="G195" s="368">
        <f t="shared" si="3"/>
        <v>4797.53</v>
      </c>
      <c r="H195" s="715"/>
    </row>
    <row r="196" spans="1:8" ht="27.75" customHeight="1">
      <c r="A196" s="444">
        <v>45928</v>
      </c>
      <c r="B196" s="315">
        <v>17929</v>
      </c>
      <c r="C196" s="303" t="s">
        <v>1465</v>
      </c>
      <c r="D196" s="314">
        <v>221</v>
      </c>
      <c r="E196" s="469">
        <v>15</v>
      </c>
      <c r="G196" s="368">
        <f t="shared" si="3"/>
        <v>4812.53</v>
      </c>
      <c r="H196" s="715"/>
    </row>
    <row r="197" spans="1:8" ht="27.75" customHeight="1">
      <c r="A197" s="444">
        <v>45928</v>
      </c>
      <c r="B197" s="315">
        <v>17930</v>
      </c>
      <c r="C197" s="303" t="s">
        <v>1466</v>
      </c>
      <c r="D197" s="314">
        <v>323</v>
      </c>
      <c r="E197" s="469">
        <v>45</v>
      </c>
      <c r="G197" s="368">
        <f t="shared" si="3"/>
        <v>4857.53</v>
      </c>
      <c r="H197" s="715"/>
    </row>
    <row r="198" spans="1:8" ht="27.75" customHeight="1">
      <c r="A198" s="444">
        <v>45928</v>
      </c>
      <c r="B198" s="456" t="s">
        <v>524</v>
      </c>
      <c r="C198" s="303" t="s">
        <v>1467</v>
      </c>
      <c r="D198" s="374" t="s">
        <v>524</v>
      </c>
      <c r="E198" s="364">
        <v>0</v>
      </c>
      <c r="F198" s="375">
        <v>-5.82</v>
      </c>
      <c r="G198" s="368">
        <f t="shared" si="3"/>
        <v>4851.71</v>
      </c>
      <c r="H198" s="386" t="s">
        <v>15</v>
      </c>
    </row>
    <row r="199" spans="1:8" ht="27.75" customHeight="1">
      <c r="A199" s="444">
        <v>45928</v>
      </c>
      <c r="B199" s="315">
        <v>17931</v>
      </c>
      <c r="C199" s="303" t="s">
        <v>1468</v>
      </c>
      <c r="D199" s="314">
        <v>147</v>
      </c>
      <c r="E199" s="469">
        <v>45</v>
      </c>
      <c r="G199" s="368">
        <f t="shared" si="3"/>
        <v>4896.71</v>
      </c>
      <c r="H199" s="715"/>
    </row>
    <row r="200" spans="1:8" ht="27.75" customHeight="1">
      <c r="A200" s="444">
        <v>45929</v>
      </c>
      <c r="B200" s="315">
        <v>17932</v>
      </c>
      <c r="C200" s="303" t="s">
        <v>1469</v>
      </c>
      <c r="D200" s="314">
        <v>79</v>
      </c>
      <c r="E200" s="469">
        <v>15</v>
      </c>
      <c r="G200" s="368">
        <f t="shared" si="3"/>
        <v>4911.71</v>
      </c>
      <c r="H200" s="715"/>
    </row>
    <row r="201" spans="1:8" ht="27.75" customHeight="1">
      <c r="A201" s="444">
        <v>45929</v>
      </c>
      <c r="B201" s="315">
        <v>17933</v>
      </c>
      <c r="C201" s="303" t="s">
        <v>1470</v>
      </c>
      <c r="D201" s="314">
        <v>119</v>
      </c>
      <c r="E201" s="469">
        <v>30</v>
      </c>
      <c r="G201" s="368">
        <f t="shared" ref="G201:G234" si="4">+G200+E201+F201</f>
        <v>4941.71</v>
      </c>
      <c r="H201" s="715"/>
    </row>
    <row r="202" spans="1:8" ht="27.75" customHeight="1">
      <c r="A202" s="444">
        <v>45929</v>
      </c>
      <c r="B202" s="315">
        <v>17934</v>
      </c>
      <c r="C202" s="303" t="s">
        <v>1471</v>
      </c>
      <c r="D202" s="314">
        <v>198</v>
      </c>
      <c r="E202" s="469">
        <v>15</v>
      </c>
      <c r="G202" s="368">
        <f t="shared" si="4"/>
        <v>4956.71</v>
      </c>
      <c r="H202" s="715"/>
    </row>
    <row r="203" spans="1:8" ht="27.75" customHeight="1">
      <c r="A203" s="444">
        <v>45929</v>
      </c>
      <c r="B203" s="315">
        <v>17935</v>
      </c>
      <c r="C203" s="303" t="s">
        <v>1472</v>
      </c>
      <c r="D203" s="314">
        <v>75</v>
      </c>
      <c r="E203" s="469">
        <v>15</v>
      </c>
      <c r="G203" s="368">
        <f t="shared" si="4"/>
        <v>4971.71</v>
      </c>
      <c r="H203" s="715"/>
    </row>
    <row r="204" spans="1:8" ht="27.75" customHeight="1">
      <c r="A204" s="444">
        <v>45930</v>
      </c>
      <c r="B204" s="315">
        <v>17936</v>
      </c>
      <c r="C204" s="303" t="s">
        <v>1473</v>
      </c>
      <c r="D204" s="314">
        <v>205</v>
      </c>
      <c r="E204" s="469">
        <v>15</v>
      </c>
      <c r="G204" s="368">
        <f t="shared" si="4"/>
        <v>4986.71</v>
      </c>
      <c r="H204" s="715"/>
    </row>
    <row r="205" spans="1:8" ht="27.75" customHeight="1">
      <c r="A205" s="444">
        <v>45930</v>
      </c>
      <c r="B205" s="315">
        <v>17937</v>
      </c>
      <c r="C205" s="303" t="s">
        <v>1474</v>
      </c>
      <c r="D205" s="314">
        <v>69</v>
      </c>
      <c r="E205" s="469">
        <v>25</v>
      </c>
      <c r="G205" s="368">
        <f t="shared" si="4"/>
        <v>5011.71</v>
      </c>
      <c r="H205" s="715"/>
    </row>
    <row r="206" spans="1:8" ht="27.75" customHeight="1">
      <c r="A206" s="545">
        <v>45930</v>
      </c>
      <c r="B206" s="427">
        <v>17938</v>
      </c>
      <c r="C206" s="416" t="s">
        <v>1475</v>
      </c>
      <c r="D206" s="314">
        <v>278</v>
      </c>
      <c r="E206" s="546">
        <v>15</v>
      </c>
      <c r="G206" s="368">
        <f t="shared" si="4"/>
        <v>5026.71</v>
      </c>
      <c r="H206" s="715"/>
    </row>
    <row r="207" spans="1:8" ht="27.75" customHeight="1">
      <c r="A207" s="444">
        <v>45930</v>
      </c>
      <c r="B207" s="315">
        <v>17939</v>
      </c>
      <c r="C207" s="303" t="s">
        <v>1476</v>
      </c>
      <c r="D207" s="314">
        <v>155</v>
      </c>
      <c r="E207" s="469">
        <v>15</v>
      </c>
      <c r="G207" s="368">
        <f t="shared" si="4"/>
        <v>5041.71</v>
      </c>
      <c r="H207" s="715"/>
    </row>
    <row r="208" spans="1:8" ht="27.75" customHeight="1">
      <c r="A208" s="306">
        <v>45930</v>
      </c>
      <c r="B208" s="354">
        <v>17940</v>
      </c>
      <c r="C208" s="320" t="s">
        <v>1477</v>
      </c>
      <c r="D208" s="425">
        <v>110</v>
      </c>
      <c r="E208" s="468">
        <v>15</v>
      </c>
      <c r="G208" s="368">
        <f t="shared" si="4"/>
        <v>5056.71</v>
      </c>
      <c r="H208" s="715"/>
    </row>
    <row r="209" spans="1:8" ht="27.75" customHeight="1">
      <c r="A209" s="444">
        <v>45930</v>
      </c>
      <c r="B209" s="473" t="s">
        <v>1306</v>
      </c>
      <c r="C209" s="303" t="s">
        <v>1478</v>
      </c>
      <c r="D209" s="466" t="s">
        <v>1306</v>
      </c>
      <c r="E209" s="469">
        <v>10</v>
      </c>
      <c r="G209" s="368">
        <f t="shared" si="4"/>
        <v>5066.71</v>
      </c>
      <c r="H209" s="715"/>
    </row>
    <row r="210" spans="1:8" ht="27.75" customHeight="1">
      <c r="A210" s="444">
        <v>45930</v>
      </c>
      <c r="B210" s="315">
        <v>17941</v>
      </c>
      <c r="C210" s="303" t="s">
        <v>1479</v>
      </c>
      <c r="D210" s="314" t="s">
        <v>1480</v>
      </c>
      <c r="E210" s="469">
        <v>30</v>
      </c>
      <c r="G210" s="368">
        <f t="shared" si="4"/>
        <v>5096.71</v>
      </c>
      <c r="H210" s="715"/>
    </row>
    <row r="211" spans="1:8" ht="27.75" customHeight="1">
      <c r="A211" s="444">
        <v>45930</v>
      </c>
      <c r="B211" s="315">
        <v>17942</v>
      </c>
      <c r="C211" s="303" t="s">
        <v>1481</v>
      </c>
      <c r="D211" s="314">
        <v>118</v>
      </c>
      <c r="E211" s="469">
        <v>30</v>
      </c>
      <c r="G211" s="368">
        <f t="shared" si="4"/>
        <v>5126.71</v>
      </c>
      <c r="H211" s="715"/>
    </row>
    <row r="212" spans="1:8" ht="27.75" customHeight="1">
      <c r="A212" s="444">
        <v>45930</v>
      </c>
      <c r="B212" s="315">
        <v>17943</v>
      </c>
      <c r="C212" s="303" t="s">
        <v>1482</v>
      </c>
      <c r="D212" s="314">
        <v>330</v>
      </c>
      <c r="E212" s="469">
        <v>45</v>
      </c>
      <c r="G212" s="368">
        <f t="shared" si="4"/>
        <v>5171.71</v>
      </c>
      <c r="H212" s="715"/>
    </row>
    <row r="213" spans="1:8" ht="27.75" customHeight="1">
      <c r="A213" s="444">
        <v>45930</v>
      </c>
      <c r="B213" s="456" t="s">
        <v>916</v>
      </c>
      <c r="C213" s="303" t="s">
        <v>141</v>
      </c>
      <c r="D213" s="454" t="s">
        <v>916</v>
      </c>
      <c r="E213" s="469">
        <v>3.21</v>
      </c>
      <c r="G213" s="368">
        <f t="shared" si="4"/>
        <v>5174.92</v>
      </c>
      <c r="H213" s="715"/>
    </row>
    <row r="214" spans="1:8" ht="27.75" customHeight="1">
      <c r="A214" s="306"/>
      <c r="B214" s="315"/>
      <c r="C214" s="303"/>
      <c r="D214" s="314"/>
      <c r="E214" s="349"/>
      <c r="F214" s="375"/>
      <c r="G214" s="368">
        <f t="shared" si="4"/>
        <v>5174.92</v>
      </c>
      <c r="H214" s="715"/>
    </row>
    <row r="215" spans="1:8" ht="27.75" customHeight="1">
      <c r="A215" s="306"/>
      <c r="B215" s="339"/>
      <c r="C215" s="303"/>
      <c r="D215" s="429"/>
      <c r="E215" s="349">
        <f>SUM(E11:E214)</f>
        <v>4648.76</v>
      </c>
      <c r="G215" s="368">
        <f t="shared" si="4"/>
        <v>9823.68</v>
      </c>
      <c r="H215" s="715"/>
    </row>
    <row r="216" spans="1:8" ht="27.75" customHeight="1">
      <c r="A216" s="306"/>
      <c r="B216" s="413"/>
      <c r="C216" s="303"/>
      <c r="D216" s="314"/>
      <c r="E216" s="349"/>
      <c r="G216" s="368">
        <f t="shared" si="4"/>
        <v>9823.68</v>
      </c>
      <c r="H216" s="715"/>
    </row>
    <row r="217" spans="1:8" ht="27.75" customHeight="1">
      <c r="A217" s="306"/>
      <c r="B217" s="339"/>
      <c r="C217" s="303"/>
      <c r="D217" s="426"/>
      <c r="E217" s="364"/>
      <c r="G217" s="368">
        <f t="shared" si="4"/>
        <v>9823.68</v>
      </c>
      <c r="H217" s="715"/>
    </row>
    <row r="218" spans="1:8" ht="27.75" customHeight="1">
      <c r="A218" s="306"/>
      <c r="B218" s="413"/>
      <c r="C218" s="303"/>
      <c r="D218" s="429"/>
      <c r="E218" s="349"/>
      <c r="G218" s="368">
        <f t="shared" si="4"/>
        <v>9823.68</v>
      </c>
      <c r="H218" s="715"/>
    </row>
    <row r="219" spans="1:8" ht="27.75" customHeight="1">
      <c r="A219" s="306"/>
      <c r="B219" s="413"/>
      <c r="C219" s="303"/>
      <c r="D219" s="429"/>
      <c r="E219" s="349"/>
      <c r="G219" s="368">
        <f t="shared" si="4"/>
        <v>9823.68</v>
      </c>
      <c r="H219" s="715"/>
    </row>
    <row r="220" spans="1:8" ht="27.75" customHeight="1">
      <c r="A220" s="306"/>
      <c r="B220" s="413"/>
      <c r="C220" s="303"/>
      <c r="D220" s="429"/>
      <c r="E220" s="349"/>
      <c r="G220" s="368">
        <f t="shared" si="4"/>
        <v>9823.68</v>
      </c>
      <c r="H220" s="715"/>
    </row>
    <row r="221" spans="1:8" ht="27.75" customHeight="1">
      <c r="A221" s="306"/>
      <c r="B221" s="413"/>
      <c r="C221" s="303"/>
      <c r="D221" s="429"/>
      <c r="E221" s="349"/>
      <c r="G221" s="368">
        <f t="shared" si="4"/>
        <v>9823.68</v>
      </c>
      <c r="H221" s="715"/>
    </row>
    <row r="222" spans="1:8" ht="27.75" customHeight="1">
      <c r="A222" s="306"/>
      <c r="B222" s="413"/>
      <c r="C222" s="303"/>
      <c r="D222" s="429"/>
      <c r="E222" s="349"/>
      <c r="G222" s="368">
        <f t="shared" si="4"/>
        <v>9823.68</v>
      </c>
      <c r="H222" s="715"/>
    </row>
    <row r="223" spans="1:8" ht="27.75" customHeight="1">
      <c r="A223" s="306"/>
      <c r="B223" s="419"/>
      <c r="C223" s="303"/>
      <c r="D223" s="429"/>
      <c r="E223" s="349"/>
      <c r="G223" s="368">
        <f t="shared" si="4"/>
        <v>9823.68</v>
      </c>
      <c r="H223" s="715"/>
    </row>
    <row r="224" spans="1:8" ht="27.75" customHeight="1">
      <c r="A224" s="306"/>
      <c r="B224" s="413"/>
      <c r="G224" s="368">
        <f t="shared" si="4"/>
        <v>9823.68</v>
      </c>
      <c r="H224" s="715"/>
    </row>
    <row r="225" spans="1:8" ht="27.75" customHeight="1">
      <c r="A225" s="306"/>
      <c r="B225" s="413"/>
      <c r="C225" s="303"/>
      <c r="D225" s="314"/>
      <c r="E225" s="349"/>
      <c r="G225" s="368">
        <f t="shared" si="4"/>
        <v>9823.68</v>
      </c>
      <c r="H225" s="715"/>
    </row>
    <row r="226" spans="1:8" ht="27.75" customHeight="1">
      <c r="A226" s="306"/>
      <c r="B226" s="339"/>
      <c r="C226" s="303"/>
      <c r="D226" s="429"/>
      <c r="E226" s="349"/>
      <c r="G226" s="368">
        <f t="shared" si="4"/>
        <v>9823.68</v>
      </c>
      <c r="H226" s="715"/>
    </row>
    <row r="227" spans="1:8" ht="27.75" customHeight="1">
      <c r="A227" s="306"/>
      <c r="B227" s="413"/>
      <c r="C227" s="303"/>
      <c r="D227" s="429"/>
      <c r="E227" s="349"/>
      <c r="G227" s="368">
        <f t="shared" si="4"/>
        <v>9823.68</v>
      </c>
      <c r="H227" s="715"/>
    </row>
    <row r="228" spans="1:8" ht="27.75" customHeight="1">
      <c r="A228" s="306"/>
      <c r="B228" s="413"/>
      <c r="C228" s="303"/>
      <c r="D228" s="429"/>
      <c r="E228" s="349"/>
      <c r="G228" s="368">
        <f t="shared" si="4"/>
        <v>9823.68</v>
      </c>
      <c r="H228" s="715"/>
    </row>
    <row r="229" spans="1:8" ht="27.75" customHeight="1">
      <c r="A229" s="306"/>
      <c r="B229" s="413"/>
      <c r="C229" s="303"/>
      <c r="D229" s="314"/>
      <c r="E229" s="349"/>
      <c r="G229" s="368">
        <f t="shared" si="4"/>
        <v>9823.68</v>
      </c>
      <c r="H229" s="715"/>
    </row>
    <row r="230" spans="1:8" ht="27.75" customHeight="1">
      <c r="A230" s="306"/>
      <c r="B230" s="339"/>
      <c r="C230" s="303"/>
      <c r="D230" s="429"/>
      <c r="E230" s="349"/>
      <c r="G230" s="368">
        <f t="shared" si="4"/>
        <v>9823.68</v>
      </c>
      <c r="H230" s="715"/>
    </row>
    <row r="231" spans="1:8" ht="27.75" customHeight="1">
      <c r="A231" s="306"/>
      <c r="B231" s="417"/>
      <c r="C231" s="303"/>
      <c r="D231" s="429"/>
      <c r="E231" s="349"/>
      <c r="G231" s="368">
        <f t="shared" si="4"/>
        <v>9823.68</v>
      </c>
      <c r="H231" s="715"/>
    </row>
    <row r="232" spans="1:8" ht="27.75" customHeight="1">
      <c r="A232" s="306"/>
      <c r="B232" s="413"/>
      <c r="C232" s="303"/>
      <c r="D232" s="429"/>
      <c r="E232" s="349"/>
      <c r="F232" s="375"/>
      <c r="G232" s="368">
        <f t="shared" si="4"/>
        <v>9823.68</v>
      </c>
      <c r="H232" s="715"/>
    </row>
    <row r="233" spans="1:8" ht="27.75" customHeight="1">
      <c r="A233" s="306"/>
      <c r="B233" s="413"/>
      <c r="C233" s="303"/>
      <c r="D233" s="429"/>
      <c r="E233" s="349"/>
      <c r="G233" s="368">
        <f t="shared" si="4"/>
        <v>9823.68</v>
      </c>
      <c r="H233" s="715"/>
    </row>
    <row r="234" spans="1:8" ht="27.75" customHeight="1">
      <c r="A234" s="306"/>
      <c r="B234" s="413"/>
      <c r="C234" s="303"/>
      <c r="D234" s="429"/>
      <c r="E234" s="349"/>
      <c r="G234" s="368">
        <f t="shared" si="4"/>
        <v>9823.68</v>
      </c>
      <c r="H234" s="715"/>
    </row>
    <row r="235" spans="1:8" ht="15" customHeight="1">
      <c r="A235" s="306"/>
      <c r="B235" s="413"/>
      <c r="C235" s="303"/>
      <c r="D235" s="462"/>
      <c r="E235" s="364"/>
      <c r="H235" s="715"/>
    </row>
    <row r="236" spans="1:8">
      <c r="A236" s="306"/>
      <c r="B236" s="413"/>
      <c r="C236" s="303"/>
      <c r="D236" s="429"/>
      <c r="E236" s="349"/>
      <c r="H236" s="715"/>
    </row>
    <row r="237" spans="1:8" ht="15" customHeight="1">
      <c r="B237" s="413"/>
      <c r="H237" s="715"/>
    </row>
    <row r="238" spans="1:8">
      <c r="E238" s="365">
        <f>SUM(E13:E237)</f>
        <v>9207.52</v>
      </c>
      <c r="H238" s="715"/>
    </row>
    <row r="239" spans="1:8">
      <c r="H239" s="715"/>
    </row>
    <row r="240" spans="1:8">
      <c r="H240" s="715"/>
    </row>
    <row r="241" spans="8:8">
      <c r="H241" s="715"/>
    </row>
    <row r="242" spans="8:8">
      <c r="H242" s="715"/>
    </row>
    <row r="243" spans="8:8">
      <c r="H243" s="715"/>
    </row>
    <row r="244" spans="8:8">
      <c r="H244" s="715"/>
    </row>
    <row r="245" spans="8:8">
      <c r="H245" s="715"/>
    </row>
    <row r="246" spans="8:8">
      <c r="H246" s="715"/>
    </row>
    <row r="247" spans="8:8">
      <c r="H247" s="715"/>
    </row>
    <row r="248" spans="8:8">
      <c r="H248" s="715"/>
    </row>
    <row r="249" spans="8:8">
      <c r="H249" s="715"/>
    </row>
    <row r="250" spans="8:8">
      <c r="H250" s="715"/>
    </row>
    <row r="251" spans="8:8">
      <c r="H251" s="715"/>
    </row>
    <row r="252" spans="8:8">
      <c r="H252" s="715"/>
    </row>
    <row r="253" spans="8:8" ht="15" customHeight="1">
      <c r="H253" s="715"/>
    </row>
    <row r="254" spans="8:8" ht="15" customHeight="1">
      <c r="H254" s="715"/>
    </row>
    <row r="255" spans="8:8" ht="15" customHeight="1">
      <c r="H255" s="715"/>
    </row>
    <row r="256" spans="8:8" ht="15" customHeight="1">
      <c r="H256" s="715"/>
    </row>
    <row r="257" spans="8:8" ht="15" customHeight="1">
      <c r="H257" s="715"/>
    </row>
    <row r="258" spans="8:8" ht="15" customHeight="1">
      <c r="H258" s="715"/>
    </row>
    <row r="259" spans="8:8" ht="15" customHeight="1">
      <c r="H259" s="715"/>
    </row>
    <row r="260" spans="8:8" ht="15" customHeight="1">
      <c r="H260" s="715"/>
    </row>
    <row r="261" spans="8:8" ht="15" customHeight="1">
      <c r="H261" s="715"/>
    </row>
    <row r="262" spans="8:8">
      <c r="H262" s="715"/>
    </row>
    <row r="263" spans="8:8" ht="15" customHeight="1">
      <c r="H263" s="715"/>
    </row>
    <row r="264" spans="8:8" ht="15" customHeight="1">
      <c r="H264" s="715"/>
    </row>
    <row r="265" spans="8:8">
      <c r="H265" s="715"/>
    </row>
    <row r="266" spans="8:8">
      <c r="H266" s="715"/>
    </row>
    <row r="267" spans="8:8">
      <c r="H267" s="715"/>
    </row>
    <row r="268" spans="8:8">
      <c r="H268" s="715"/>
    </row>
    <row r="269" spans="8:8">
      <c r="H269" s="715"/>
    </row>
    <row r="270" spans="8:8">
      <c r="H270" s="715"/>
    </row>
    <row r="271" spans="8:8">
      <c r="H271" s="715"/>
    </row>
    <row r="272" spans="8:8">
      <c r="H272" s="715"/>
    </row>
    <row r="273" spans="8:8">
      <c r="H273" s="715"/>
    </row>
    <row r="274" spans="8:8">
      <c r="H274" s="715"/>
    </row>
    <row r="275" spans="8:8">
      <c r="H275" s="715"/>
    </row>
    <row r="276" spans="8:8">
      <c r="H276" s="715"/>
    </row>
    <row r="277" spans="8:8">
      <c r="H277" s="715"/>
    </row>
    <row r="278" spans="8:8">
      <c r="H278" s="715"/>
    </row>
    <row r="279" spans="8:8">
      <c r="H279" s="715"/>
    </row>
    <row r="280" spans="8:8">
      <c r="H280" s="715"/>
    </row>
    <row r="281" spans="8:8">
      <c r="H281" s="715"/>
    </row>
    <row r="282" spans="8:8">
      <c r="H282" s="715"/>
    </row>
    <row r="283" spans="8:8">
      <c r="H283" s="715"/>
    </row>
    <row r="284" spans="8:8">
      <c r="H284" s="715"/>
    </row>
    <row r="285" spans="8:8">
      <c r="H285" s="715"/>
    </row>
    <row r="286" spans="8:8">
      <c r="H286" s="715"/>
    </row>
    <row r="287" spans="8:8">
      <c r="H287" s="715"/>
    </row>
    <row r="288" spans="8:8">
      <c r="H288" s="715"/>
    </row>
    <row r="289" spans="8:8">
      <c r="H289" s="715"/>
    </row>
    <row r="290" spans="8:8">
      <c r="H290" s="715"/>
    </row>
    <row r="291" spans="8:8">
      <c r="H291" s="715"/>
    </row>
    <row r="292" spans="8:8">
      <c r="H292" s="715"/>
    </row>
    <row r="293" spans="8:8">
      <c r="H293" s="715"/>
    </row>
    <row r="294" spans="8:8">
      <c r="H294" s="715"/>
    </row>
    <row r="295" spans="8:8">
      <c r="H295" s="715"/>
    </row>
    <row r="296" spans="8:8">
      <c r="H296" s="715"/>
    </row>
    <row r="297" spans="8:8">
      <c r="H297" s="715"/>
    </row>
    <row r="298" spans="8:8">
      <c r="H298" s="715"/>
    </row>
    <row r="299" spans="8:8">
      <c r="H299" s="715"/>
    </row>
    <row r="300" spans="8:8">
      <c r="H300" s="715"/>
    </row>
    <row r="301" spans="8:8">
      <c r="H301" s="715"/>
    </row>
    <row r="302" spans="8:8">
      <c r="H302" s="715"/>
    </row>
    <row r="303" spans="8:8">
      <c r="H303" s="715"/>
    </row>
    <row r="304" spans="8:8">
      <c r="H304" s="715"/>
    </row>
  </sheetData>
  <mergeCells count="4">
    <mergeCell ref="A1:G1"/>
    <mergeCell ref="A2:G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C672-271D-4595-961B-62BEEA6F5DB4}">
  <sheetPr>
    <pageSetUpPr fitToPage="1"/>
  </sheetPr>
  <dimension ref="A1:O201"/>
  <sheetViews>
    <sheetView topLeftCell="C165" workbookViewId="0">
      <selection activeCell="C165" sqref="C165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customWidth="1"/>
    <col min="6" max="6" width="11.140625" bestFit="1" customWidth="1"/>
    <col min="7" max="7" width="10.5703125" bestFit="1" customWidth="1"/>
  </cols>
  <sheetData>
    <row r="1" spans="1:8" ht="18.75">
      <c r="A1" s="730" t="s">
        <v>0</v>
      </c>
      <c r="B1" s="730"/>
      <c r="C1" s="730"/>
      <c r="D1" s="730"/>
      <c r="E1" s="730"/>
      <c r="F1" s="730"/>
      <c r="G1" s="730"/>
    </row>
    <row r="2" spans="1:8" ht="18">
      <c r="A2" s="731" t="s">
        <v>1483</v>
      </c>
      <c r="B2" s="731"/>
      <c r="C2" s="731"/>
      <c r="D2" s="731"/>
      <c r="E2" s="731"/>
      <c r="F2" s="731"/>
      <c r="G2" s="731"/>
    </row>
    <row r="3" spans="1:8">
      <c r="A3" s="14"/>
      <c r="B3" s="14"/>
      <c r="C3" s="14"/>
      <c r="D3" s="421"/>
      <c r="E3" s="360"/>
      <c r="F3" s="360"/>
      <c r="G3" s="14"/>
    </row>
    <row r="4" spans="1:8" ht="22.5" customHeight="1">
      <c r="A4" s="722" t="s">
        <v>2</v>
      </c>
      <c r="B4" s="722"/>
      <c r="C4" s="722"/>
      <c r="D4" s="722"/>
      <c r="E4" s="722"/>
      <c r="F4" s="722"/>
      <c r="G4" s="722"/>
    </row>
    <row r="5" spans="1:8">
      <c r="A5" s="712"/>
      <c r="B5" s="551"/>
      <c r="C5" s="712"/>
      <c r="D5" s="551"/>
      <c r="E5" s="712"/>
      <c r="F5" s="712"/>
      <c r="G5" s="712"/>
    </row>
    <row r="6" spans="1:8">
      <c r="A6" s="547" t="s">
        <v>3</v>
      </c>
      <c r="B6" s="552" t="s">
        <v>4</v>
      </c>
      <c r="C6" s="547" t="s">
        <v>5</v>
      </c>
      <c r="D6" s="548" t="s">
        <v>6</v>
      </c>
      <c r="E6" s="549" t="s">
        <v>610</v>
      </c>
      <c r="F6" s="549" t="s">
        <v>7</v>
      </c>
      <c r="G6" s="547" t="s">
        <v>8</v>
      </c>
    </row>
    <row r="7" spans="1:8">
      <c r="A7" s="401">
        <v>45930</v>
      </c>
      <c r="C7" t="s">
        <v>1484</v>
      </c>
      <c r="G7" s="368">
        <v>5174.92</v>
      </c>
    </row>
    <row r="8" spans="1:8" ht="27.75">
      <c r="A8" s="306">
        <v>45931</v>
      </c>
      <c r="B8" s="354">
        <v>17944</v>
      </c>
      <c r="C8" s="320" t="s">
        <v>1485</v>
      </c>
      <c r="D8" s="425">
        <v>78</v>
      </c>
      <c r="E8" s="468">
        <v>30</v>
      </c>
      <c r="G8" s="368">
        <f>+G7+E8+F8</f>
        <v>5204.92</v>
      </c>
      <c r="H8" s="386" t="s">
        <v>15</v>
      </c>
    </row>
    <row r="9" spans="1:8" ht="27.75">
      <c r="A9" s="444">
        <v>45931</v>
      </c>
      <c r="B9" s="315">
        <v>17945</v>
      </c>
      <c r="C9" s="303" t="s">
        <v>1486</v>
      </c>
      <c r="D9" s="314">
        <v>117</v>
      </c>
      <c r="E9" s="469">
        <v>15</v>
      </c>
      <c r="G9" s="368">
        <f t="shared" ref="G9:G73" si="0">+G8+E9+F9</f>
        <v>5219.92</v>
      </c>
      <c r="H9" s="386" t="s">
        <v>15</v>
      </c>
    </row>
    <row r="10" spans="1:8" ht="26.25" customHeight="1">
      <c r="A10" s="444">
        <v>45931</v>
      </c>
      <c r="B10" s="354">
        <v>17946</v>
      </c>
      <c r="C10" s="303" t="s">
        <v>1487</v>
      </c>
      <c r="D10" s="314">
        <v>113</v>
      </c>
      <c r="E10" s="469">
        <v>15</v>
      </c>
      <c r="G10" s="368">
        <f t="shared" si="0"/>
        <v>5234.92</v>
      </c>
      <c r="H10" s="386" t="s">
        <v>15</v>
      </c>
    </row>
    <row r="11" spans="1:8" ht="27.75">
      <c r="A11" s="444">
        <v>45931</v>
      </c>
      <c r="B11" s="315">
        <v>17947</v>
      </c>
      <c r="C11" s="303" t="s">
        <v>1488</v>
      </c>
      <c r="D11" s="314" t="s">
        <v>255</v>
      </c>
      <c r="E11" s="469">
        <v>15</v>
      </c>
      <c r="G11" s="368">
        <f t="shared" si="0"/>
        <v>5249.92</v>
      </c>
      <c r="H11" s="386" t="s">
        <v>15</v>
      </c>
    </row>
    <row r="12" spans="1:8" ht="27.75">
      <c r="A12" s="444">
        <v>45931</v>
      </c>
      <c r="B12" s="354">
        <v>17948</v>
      </c>
      <c r="C12" s="303" t="s">
        <v>1489</v>
      </c>
      <c r="D12" s="314">
        <v>182</v>
      </c>
      <c r="E12" s="469">
        <v>15</v>
      </c>
      <c r="G12" s="368">
        <f t="shared" si="0"/>
        <v>5264.92</v>
      </c>
      <c r="H12" s="386" t="s">
        <v>15</v>
      </c>
    </row>
    <row r="13" spans="1:8" ht="27.75">
      <c r="A13" s="444">
        <v>45931</v>
      </c>
      <c r="B13" s="315">
        <v>17949</v>
      </c>
      <c r="C13" s="303" t="s">
        <v>1490</v>
      </c>
      <c r="D13" s="314">
        <v>239</v>
      </c>
      <c r="E13" s="469">
        <v>30</v>
      </c>
      <c r="G13" s="368">
        <f t="shared" si="0"/>
        <v>5294.92</v>
      </c>
      <c r="H13" s="386" t="s">
        <v>15</v>
      </c>
    </row>
    <row r="14" spans="1:8" ht="27.75">
      <c r="A14" s="444">
        <v>45931</v>
      </c>
      <c r="B14" s="354">
        <v>17950</v>
      </c>
      <c r="C14" s="303" t="s">
        <v>1491</v>
      </c>
      <c r="D14" s="314">
        <v>26</v>
      </c>
      <c r="E14" s="469">
        <v>15</v>
      </c>
      <c r="G14" s="368">
        <f t="shared" si="0"/>
        <v>5309.92</v>
      </c>
      <c r="H14" s="386" t="s">
        <v>15</v>
      </c>
    </row>
    <row r="15" spans="1:8" ht="27.75">
      <c r="A15" s="444">
        <v>45931</v>
      </c>
      <c r="B15" s="315">
        <v>17951</v>
      </c>
      <c r="C15" s="303" t="s">
        <v>1492</v>
      </c>
      <c r="D15" s="314">
        <v>192</v>
      </c>
      <c r="E15" s="469">
        <v>15</v>
      </c>
      <c r="G15" s="368">
        <f t="shared" si="0"/>
        <v>5324.92</v>
      </c>
      <c r="H15" s="386" t="s">
        <v>15</v>
      </c>
    </row>
    <row r="16" spans="1:8" ht="27.75">
      <c r="A16" s="444">
        <v>45931</v>
      </c>
      <c r="B16" s="354">
        <v>17952</v>
      </c>
      <c r="C16" s="303" t="s">
        <v>1493</v>
      </c>
      <c r="D16" s="314">
        <v>150</v>
      </c>
      <c r="E16" s="469">
        <v>15</v>
      </c>
      <c r="G16" s="368">
        <f t="shared" si="0"/>
        <v>5339.92</v>
      </c>
      <c r="H16" s="386" t="s">
        <v>15</v>
      </c>
    </row>
    <row r="17" spans="1:8" ht="31.5" customHeight="1">
      <c r="A17" s="444">
        <v>45931</v>
      </c>
      <c r="B17" s="315">
        <v>17953</v>
      </c>
      <c r="C17" s="303" t="s">
        <v>1494</v>
      </c>
      <c r="D17" s="314">
        <v>5</v>
      </c>
      <c r="E17" s="469">
        <v>15</v>
      </c>
      <c r="G17" s="368">
        <f t="shared" si="0"/>
        <v>5354.92</v>
      </c>
      <c r="H17" s="386" t="s">
        <v>15</v>
      </c>
    </row>
    <row r="18" spans="1:8" ht="27.75">
      <c r="A18" s="444">
        <v>45931</v>
      </c>
      <c r="B18" s="354">
        <v>17954</v>
      </c>
      <c r="C18" s="303" t="s">
        <v>1495</v>
      </c>
      <c r="D18" s="314">
        <v>21</v>
      </c>
      <c r="E18" s="469">
        <v>15</v>
      </c>
      <c r="G18" s="368">
        <f t="shared" si="0"/>
        <v>5369.92</v>
      </c>
      <c r="H18" s="386" t="s">
        <v>15</v>
      </c>
    </row>
    <row r="19" spans="1:8" ht="27.75">
      <c r="A19" s="444">
        <v>45931</v>
      </c>
      <c r="B19" s="456" t="s">
        <v>524</v>
      </c>
      <c r="C19" s="303" t="s">
        <v>621</v>
      </c>
      <c r="D19" s="426" t="s">
        <v>524</v>
      </c>
      <c r="E19" s="364">
        <v>0</v>
      </c>
      <c r="F19" s="550">
        <v>-1819</v>
      </c>
      <c r="G19" s="368">
        <f t="shared" si="0"/>
        <v>3550.92</v>
      </c>
      <c r="H19" s="386" t="s">
        <v>15</v>
      </c>
    </row>
    <row r="20" spans="1:8" ht="27.75">
      <c r="A20" s="444">
        <v>45931</v>
      </c>
      <c r="B20" s="315">
        <v>17955</v>
      </c>
      <c r="C20" s="303" t="s">
        <v>1496</v>
      </c>
      <c r="D20" s="314">
        <v>135</v>
      </c>
      <c r="E20" s="469">
        <v>15</v>
      </c>
      <c r="G20" s="368">
        <f t="shared" si="0"/>
        <v>3565.92</v>
      </c>
      <c r="H20" s="386" t="s">
        <v>15</v>
      </c>
    </row>
    <row r="21" spans="1:8" ht="27.75">
      <c r="A21" s="444">
        <v>45932</v>
      </c>
      <c r="B21" s="315">
        <v>17956</v>
      </c>
      <c r="C21" s="303" t="s">
        <v>1497</v>
      </c>
      <c r="D21" s="314">
        <v>279</v>
      </c>
      <c r="E21" s="469">
        <v>45</v>
      </c>
      <c r="G21" s="368">
        <f t="shared" si="0"/>
        <v>3610.92</v>
      </c>
      <c r="H21" s="386" t="s">
        <v>15</v>
      </c>
    </row>
    <row r="22" spans="1:8" ht="27.75">
      <c r="A22" s="444">
        <v>45932</v>
      </c>
      <c r="B22" s="456" t="s">
        <v>524</v>
      </c>
      <c r="C22" s="303" t="s">
        <v>1498</v>
      </c>
      <c r="D22" s="426" t="s">
        <v>524</v>
      </c>
      <c r="E22" s="364">
        <v>0</v>
      </c>
      <c r="F22" s="550">
        <v>-15</v>
      </c>
      <c r="G22" s="368">
        <f t="shared" si="0"/>
        <v>3595.92</v>
      </c>
      <c r="H22" s="386" t="s">
        <v>15</v>
      </c>
    </row>
    <row r="23" spans="1:8" ht="27" customHeight="1">
      <c r="A23" s="444">
        <v>45932</v>
      </c>
      <c r="B23" s="315">
        <v>17957</v>
      </c>
      <c r="C23" s="303" t="s">
        <v>1499</v>
      </c>
      <c r="D23" s="314">
        <v>64</v>
      </c>
      <c r="E23" s="469">
        <v>60</v>
      </c>
      <c r="G23" s="368">
        <f t="shared" si="0"/>
        <v>3655.92</v>
      </c>
      <c r="H23" s="386" t="s">
        <v>15</v>
      </c>
    </row>
    <row r="24" spans="1:8" ht="36" customHeight="1">
      <c r="A24" s="444">
        <v>45933</v>
      </c>
      <c r="B24" s="315">
        <v>17958</v>
      </c>
      <c r="C24" s="303" t="s">
        <v>1500</v>
      </c>
      <c r="D24" s="314">
        <v>185</v>
      </c>
      <c r="E24" s="469">
        <v>15</v>
      </c>
      <c r="G24" s="368">
        <f t="shared" si="0"/>
        <v>3670.92</v>
      </c>
      <c r="H24" s="386" t="s">
        <v>15</v>
      </c>
    </row>
    <row r="25" spans="1:8" ht="27.75">
      <c r="A25" s="444">
        <v>45933</v>
      </c>
      <c r="B25" s="315">
        <v>17959</v>
      </c>
      <c r="C25" s="303" t="s">
        <v>1501</v>
      </c>
      <c r="D25" s="314">
        <v>318</v>
      </c>
      <c r="E25" s="469">
        <v>30</v>
      </c>
      <c r="G25" s="368">
        <f t="shared" si="0"/>
        <v>3700.92</v>
      </c>
      <c r="H25" s="386" t="s">
        <v>15</v>
      </c>
    </row>
    <row r="26" spans="1:8" ht="27.75">
      <c r="A26" s="444">
        <v>45933</v>
      </c>
      <c r="B26" s="315">
        <v>17960</v>
      </c>
      <c r="C26" s="303" t="s">
        <v>1502</v>
      </c>
      <c r="D26" s="314">
        <v>292</v>
      </c>
      <c r="E26" s="469">
        <v>15</v>
      </c>
      <c r="G26" s="368">
        <f t="shared" si="0"/>
        <v>3715.92</v>
      </c>
      <c r="H26" s="386" t="s">
        <v>15</v>
      </c>
    </row>
    <row r="27" spans="1:8" ht="28.5" customHeight="1">
      <c r="A27" s="444">
        <v>45933</v>
      </c>
      <c r="B27" s="315">
        <v>17961</v>
      </c>
      <c r="C27" s="303" t="s">
        <v>1503</v>
      </c>
      <c r="D27" s="314">
        <v>95</v>
      </c>
      <c r="E27" s="469">
        <v>15</v>
      </c>
      <c r="G27" s="368">
        <f t="shared" si="0"/>
        <v>3730.92</v>
      </c>
      <c r="H27" s="386" t="s">
        <v>15</v>
      </c>
    </row>
    <row r="28" spans="1:8" ht="27.75">
      <c r="A28" s="444">
        <v>45933</v>
      </c>
      <c r="B28" s="315">
        <v>17962</v>
      </c>
      <c r="C28" s="303" t="s">
        <v>1504</v>
      </c>
      <c r="D28" s="314">
        <v>304</v>
      </c>
      <c r="E28" s="469">
        <v>15</v>
      </c>
      <c r="G28" s="368">
        <f t="shared" si="0"/>
        <v>3745.92</v>
      </c>
      <c r="H28" s="386" t="s">
        <v>15</v>
      </c>
    </row>
    <row r="29" spans="1:8" ht="30.75" customHeight="1">
      <c r="A29" s="444">
        <v>45933</v>
      </c>
      <c r="B29" s="315">
        <v>17963</v>
      </c>
      <c r="C29" s="303" t="s">
        <v>1505</v>
      </c>
      <c r="D29" s="314">
        <v>172</v>
      </c>
      <c r="E29" s="469">
        <v>15</v>
      </c>
      <c r="G29" s="368">
        <f t="shared" si="0"/>
        <v>3760.92</v>
      </c>
      <c r="H29" s="386" t="s">
        <v>15</v>
      </c>
    </row>
    <row r="30" spans="1:8" ht="35.25" customHeight="1">
      <c r="A30" s="444">
        <v>45933</v>
      </c>
      <c r="B30" s="315">
        <v>17964</v>
      </c>
      <c r="C30" s="303" t="s">
        <v>1506</v>
      </c>
      <c r="D30" s="314">
        <v>68</v>
      </c>
      <c r="E30" s="469">
        <v>15</v>
      </c>
      <c r="G30" s="368">
        <f t="shared" si="0"/>
        <v>3775.92</v>
      </c>
      <c r="H30" s="386" t="s">
        <v>15</v>
      </c>
    </row>
    <row r="31" spans="1:8" ht="27.75">
      <c r="A31" s="444">
        <v>45933</v>
      </c>
      <c r="B31" s="456" t="s">
        <v>524</v>
      </c>
      <c r="C31" s="303" t="s">
        <v>1192</v>
      </c>
      <c r="D31" s="426" t="s">
        <v>524</v>
      </c>
      <c r="E31" s="364">
        <v>0</v>
      </c>
      <c r="F31" s="550">
        <v>-213.52</v>
      </c>
      <c r="G31" s="368">
        <f t="shared" si="0"/>
        <v>3562.4</v>
      </c>
      <c r="H31" s="386" t="s">
        <v>15</v>
      </c>
    </row>
    <row r="32" spans="1:8" ht="27.75">
      <c r="A32" s="444">
        <v>45933</v>
      </c>
      <c r="B32" s="315">
        <v>17965</v>
      </c>
      <c r="C32" s="303" t="s">
        <v>1507</v>
      </c>
      <c r="D32" s="314">
        <v>157</v>
      </c>
      <c r="E32" s="469">
        <v>15</v>
      </c>
      <c r="G32" s="368">
        <f t="shared" si="0"/>
        <v>3577.4</v>
      </c>
      <c r="H32" s="386" t="s">
        <v>15</v>
      </c>
    </row>
    <row r="33" spans="1:8" ht="35.25" customHeight="1">
      <c r="A33" s="444">
        <v>45934</v>
      </c>
      <c r="B33" s="315">
        <v>17966</v>
      </c>
      <c r="C33" s="303" t="s">
        <v>1508</v>
      </c>
      <c r="D33" s="314">
        <v>30</v>
      </c>
      <c r="E33" s="469">
        <v>15</v>
      </c>
      <c r="G33" s="368">
        <f t="shared" si="0"/>
        <v>3592.4</v>
      </c>
      <c r="H33" s="386" t="s">
        <v>15</v>
      </c>
    </row>
    <row r="34" spans="1:8" ht="41.25">
      <c r="A34" s="444">
        <v>45934</v>
      </c>
      <c r="B34" s="315">
        <v>17967</v>
      </c>
      <c r="C34" s="303" t="s">
        <v>1509</v>
      </c>
      <c r="D34" s="314">
        <v>31</v>
      </c>
      <c r="E34" s="469">
        <v>90</v>
      </c>
      <c r="G34" s="368">
        <f t="shared" si="0"/>
        <v>3682.4</v>
      </c>
      <c r="H34" s="386" t="s">
        <v>15</v>
      </c>
    </row>
    <row r="35" spans="1:8" ht="27.75">
      <c r="A35" s="444">
        <v>45934</v>
      </c>
      <c r="B35" s="519" t="s">
        <v>1199</v>
      </c>
      <c r="C35" s="303" t="s">
        <v>1510</v>
      </c>
      <c r="D35" s="519" t="s">
        <v>1199</v>
      </c>
      <c r="E35" s="469">
        <v>30</v>
      </c>
      <c r="G35" s="368">
        <f t="shared" si="0"/>
        <v>3712.4</v>
      </c>
      <c r="H35" s="386" t="s">
        <v>15</v>
      </c>
    </row>
    <row r="36" spans="1:8" ht="27.75">
      <c r="A36" s="444">
        <v>45934</v>
      </c>
      <c r="B36" s="315">
        <v>17968</v>
      </c>
      <c r="C36" s="303" t="s">
        <v>1511</v>
      </c>
      <c r="D36" s="314">
        <v>310</v>
      </c>
      <c r="E36" s="469">
        <v>15</v>
      </c>
      <c r="G36" s="368">
        <f t="shared" si="0"/>
        <v>3727.4</v>
      </c>
      <c r="H36" s="386" t="s">
        <v>15</v>
      </c>
    </row>
    <row r="37" spans="1:8" ht="27.75">
      <c r="A37" s="444">
        <v>45934</v>
      </c>
      <c r="B37" s="315">
        <v>17969</v>
      </c>
      <c r="C37" s="303" t="s">
        <v>1512</v>
      </c>
      <c r="D37" s="314">
        <v>202</v>
      </c>
      <c r="E37" s="469">
        <v>15</v>
      </c>
      <c r="G37" s="368">
        <f t="shared" si="0"/>
        <v>3742.4</v>
      </c>
      <c r="H37" s="386" t="s">
        <v>15</v>
      </c>
    </row>
    <row r="38" spans="1:8" ht="43.5" customHeight="1">
      <c r="A38" s="444">
        <v>45934</v>
      </c>
      <c r="B38" s="315">
        <v>17970</v>
      </c>
      <c r="C38" s="303" t="s">
        <v>1513</v>
      </c>
      <c r="D38" s="314">
        <v>286</v>
      </c>
      <c r="E38" s="469">
        <v>90</v>
      </c>
      <c r="G38" s="368">
        <f t="shared" si="0"/>
        <v>3832.4</v>
      </c>
      <c r="H38" s="386" t="s">
        <v>15</v>
      </c>
    </row>
    <row r="39" spans="1:8" ht="27.75">
      <c r="A39" s="444">
        <v>45934</v>
      </c>
      <c r="B39" s="315">
        <v>17971</v>
      </c>
      <c r="C39" s="303" t="s">
        <v>1514</v>
      </c>
      <c r="D39" s="314">
        <v>250</v>
      </c>
      <c r="E39" s="469">
        <v>30</v>
      </c>
      <c r="G39" s="368">
        <f t="shared" si="0"/>
        <v>3862.4</v>
      </c>
      <c r="H39" s="386" t="s">
        <v>15</v>
      </c>
    </row>
    <row r="40" spans="1:8" ht="27.75">
      <c r="A40" s="444">
        <v>45934</v>
      </c>
      <c r="B40" s="456" t="s">
        <v>524</v>
      </c>
      <c r="C40" s="303" t="s">
        <v>1515</v>
      </c>
      <c r="D40" s="426" t="s">
        <v>524</v>
      </c>
      <c r="E40" s="364">
        <v>0</v>
      </c>
      <c r="F40" s="550">
        <v>-60</v>
      </c>
      <c r="G40" s="368">
        <f t="shared" si="0"/>
        <v>3802.4</v>
      </c>
      <c r="H40" s="386" t="s">
        <v>15</v>
      </c>
    </row>
    <row r="41" spans="1:8" ht="37.5" customHeight="1">
      <c r="A41" s="444">
        <v>45934</v>
      </c>
      <c r="B41" s="315">
        <v>17972</v>
      </c>
      <c r="C41" s="303" t="s">
        <v>1516</v>
      </c>
      <c r="D41" s="314">
        <v>20</v>
      </c>
      <c r="E41" s="469">
        <v>15</v>
      </c>
      <c r="G41" s="368">
        <f t="shared" si="0"/>
        <v>3817.4</v>
      </c>
      <c r="H41" s="386" t="s">
        <v>15</v>
      </c>
    </row>
    <row r="42" spans="1:8" ht="27.75">
      <c r="A42" s="444">
        <v>45934</v>
      </c>
      <c r="B42" s="315">
        <v>17973</v>
      </c>
      <c r="C42" s="303" t="s">
        <v>1517</v>
      </c>
      <c r="D42" s="314">
        <v>173</v>
      </c>
      <c r="E42" s="469">
        <v>60</v>
      </c>
      <c r="G42" s="368">
        <f t="shared" si="0"/>
        <v>3877.4</v>
      </c>
      <c r="H42" s="386" t="s">
        <v>15</v>
      </c>
    </row>
    <row r="43" spans="1:8" ht="27.75">
      <c r="A43" s="444">
        <v>45934</v>
      </c>
      <c r="B43" s="315">
        <v>17974</v>
      </c>
      <c r="C43" s="303" t="s">
        <v>1518</v>
      </c>
      <c r="D43" s="314">
        <v>274</v>
      </c>
      <c r="E43" s="469">
        <v>30</v>
      </c>
      <c r="G43" s="368">
        <f t="shared" si="0"/>
        <v>3907.4</v>
      </c>
      <c r="H43" s="386" t="s">
        <v>15</v>
      </c>
    </row>
    <row r="44" spans="1:8" ht="27.75">
      <c r="A44" s="444">
        <v>45935</v>
      </c>
      <c r="B44" s="315">
        <v>17975</v>
      </c>
      <c r="C44" s="303" t="s">
        <v>1519</v>
      </c>
      <c r="D44" s="314">
        <v>271</v>
      </c>
      <c r="E44" s="469">
        <v>20</v>
      </c>
      <c r="G44" s="368">
        <f t="shared" si="0"/>
        <v>3927.4</v>
      </c>
      <c r="H44" s="386" t="s">
        <v>15</v>
      </c>
    </row>
    <row r="45" spans="1:8" ht="27.75">
      <c r="A45" s="444">
        <v>45935</v>
      </c>
      <c r="B45" s="315">
        <v>17976</v>
      </c>
      <c r="C45" s="303" t="s">
        <v>1520</v>
      </c>
      <c r="D45" s="314">
        <v>47</v>
      </c>
      <c r="E45" s="469">
        <v>15</v>
      </c>
      <c r="G45" s="368">
        <f t="shared" si="0"/>
        <v>3942.4</v>
      </c>
      <c r="H45" s="386" t="s">
        <v>15</v>
      </c>
    </row>
    <row r="46" spans="1:8" ht="27.75">
      <c r="A46" s="444">
        <v>45935</v>
      </c>
      <c r="B46" s="315">
        <v>17977</v>
      </c>
      <c r="C46" s="303" t="s">
        <v>1521</v>
      </c>
      <c r="D46" s="314">
        <v>63</v>
      </c>
      <c r="E46" s="469">
        <v>45</v>
      </c>
      <c r="G46" s="368">
        <f t="shared" si="0"/>
        <v>3987.4</v>
      </c>
      <c r="H46" s="386" t="s">
        <v>15</v>
      </c>
    </row>
    <row r="47" spans="1:8" ht="27.75">
      <c r="A47" s="444">
        <v>45936</v>
      </c>
      <c r="B47" s="315">
        <v>17978</v>
      </c>
      <c r="C47" s="303" t="s">
        <v>1522</v>
      </c>
      <c r="D47" s="314">
        <v>251</v>
      </c>
      <c r="E47" s="469">
        <v>15</v>
      </c>
      <c r="G47" s="368">
        <f t="shared" si="0"/>
        <v>4002.4</v>
      </c>
      <c r="H47" s="386" t="s">
        <v>15</v>
      </c>
    </row>
    <row r="48" spans="1:8" ht="27.75">
      <c r="A48" s="306">
        <v>45937</v>
      </c>
      <c r="B48" s="315">
        <v>17979</v>
      </c>
      <c r="C48" s="320" t="s">
        <v>1523</v>
      </c>
      <c r="D48" s="425">
        <v>289</v>
      </c>
      <c r="E48" s="468">
        <v>15</v>
      </c>
      <c r="F48" s="368"/>
      <c r="G48" s="368">
        <f t="shared" si="0"/>
        <v>4017.4</v>
      </c>
      <c r="H48" s="386" t="s">
        <v>15</v>
      </c>
    </row>
    <row r="49" spans="1:8" ht="27.75">
      <c r="A49" s="444">
        <v>45937</v>
      </c>
      <c r="B49" s="563" t="s">
        <v>1524</v>
      </c>
      <c r="C49" s="303" t="s">
        <v>1525</v>
      </c>
      <c r="D49" s="563" t="s">
        <v>1524</v>
      </c>
      <c r="E49" s="469">
        <v>24</v>
      </c>
      <c r="F49" s="368"/>
      <c r="G49" s="368">
        <f t="shared" si="0"/>
        <v>4041.4</v>
      </c>
      <c r="H49" s="386" t="s">
        <v>15</v>
      </c>
    </row>
    <row r="50" spans="1:8" ht="27.75">
      <c r="A50" s="444">
        <v>45937</v>
      </c>
      <c r="B50" s="315">
        <v>17980</v>
      </c>
      <c r="C50" s="303" t="s">
        <v>1526</v>
      </c>
      <c r="D50" s="314">
        <v>316</v>
      </c>
      <c r="E50" s="469">
        <v>45</v>
      </c>
      <c r="F50" s="368"/>
      <c r="G50" s="368">
        <f t="shared" si="0"/>
        <v>4086.4</v>
      </c>
      <c r="H50" s="386" t="s">
        <v>15</v>
      </c>
    </row>
    <row r="51" spans="1:8" ht="31.5" customHeight="1">
      <c r="A51" s="444">
        <v>45937</v>
      </c>
      <c r="B51" s="315">
        <v>17981</v>
      </c>
      <c r="C51" s="303" t="s">
        <v>1527</v>
      </c>
      <c r="D51" s="314">
        <v>4</v>
      </c>
      <c r="E51" s="469">
        <v>15</v>
      </c>
      <c r="F51" s="368"/>
      <c r="G51" s="368">
        <f t="shared" si="0"/>
        <v>4101.3999999999996</v>
      </c>
      <c r="H51" s="386" t="s">
        <v>15</v>
      </c>
    </row>
    <row r="52" spans="1:8" ht="27.75">
      <c r="A52" s="444">
        <v>45938</v>
      </c>
      <c r="B52" s="456" t="s">
        <v>524</v>
      </c>
      <c r="C52" s="303" t="s">
        <v>1528</v>
      </c>
      <c r="D52" s="374" t="s">
        <v>524</v>
      </c>
      <c r="E52" s="364">
        <v>0</v>
      </c>
      <c r="F52" s="550">
        <v>-70</v>
      </c>
      <c r="G52" s="368">
        <f t="shared" si="0"/>
        <v>4031.3999999999996</v>
      </c>
      <c r="H52" s="386" t="s">
        <v>15</v>
      </c>
    </row>
    <row r="53" spans="1:8" ht="27.75">
      <c r="A53" s="444">
        <v>45938</v>
      </c>
      <c r="B53" s="315">
        <v>17982</v>
      </c>
      <c r="C53" s="303" t="s">
        <v>1529</v>
      </c>
      <c r="D53" s="314">
        <v>297</v>
      </c>
      <c r="E53" s="469">
        <v>75</v>
      </c>
      <c r="F53" s="368"/>
      <c r="G53" s="368">
        <f t="shared" si="0"/>
        <v>4106.3999999999996</v>
      </c>
      <c r="H53" s="386" t="s">
        <v>15</v>
      </c>
    </row>
    <row r="54" spans="1:8" ht="27.75">
      <c r="A54" s="444">
        <v>45939</v>
      </c>
      <c r="B54" s="315">
        <v>17983</v>
      </c>
      <c r="C54" s="303" t="s">
        <v>1530</v>
      </c>
      <c r="D54" s="314">
        <v>169</v>
      </c>
      <c r="E54" s="469">
        <v>15</v>
      </c>
      <c r="F54" s="368"/>
      <c r="G54" s="368">
        <f t="shared" si="0"/>
        <v>4121.3999999999996</v>
      </c>
      <c r="H54" s="386" t="s">
        <v>15</v>
      </c>
    </row>
    <row r="55" spans="1:8">
      <c r="A55" s="444">
        <v>45939</v>
      </c>
      <c r="B55" s="315">
        <v>17984</v>
      </c>
      <c r="C55" s="303" t="s">
        <v>1531</v>
      </c>
      <c r="D55" s="314">
        <v>46</v>
      </c>
      <c r="E55" s="469">
        <v>15</v>
      </c>
      <c r="F55" s="368"/>
      <c r="G55" s="368">
        <f t="shared" si="0"/>
        <v>4136.3999999999996</v>
      </c>
      <c r="H55" s="386" t="s">
        <v>15</v>
      </c>
    </row>
    <row r="56" spans="1:8" ht="27.75">
      <c r="A56" s="444">
        <v>45939</v>
      </c>
      <c r="B56" s="456" t="s">
        <v>524</v>
      </c>
      <c r="C56" s="303" t="s">
        <v>1532</v>
      </c>
      <c r="D56" s="374" t="s">
        <v>524</v>
      </c>
      <c r="E56" s="364">
        <v>0</v>
      </c>
      <c r="F56" s="550">
        <v>-70</v>
      </c>
      <c r="G56" s="368">
        <f t="shared" si="0"/>
        <v>4066.3999999999996</v>
      </c>
      <c r="H56" s="386" t="s">
        <v>15</v>
      </c>
    </row>
    <row r="57" spans="1:8" ht="27.75">
      <c r="A57" s="444">
        <v>45940</v>
      </c>
      <c r="B57" s="519" t="s">
        <v>1199</v>
      </c>
      <c r="C57" s="303" t="s">
        <v>1533</v>
      </c>
      <c r="D57" s="311" t="s">
        <v>1199</v>
      </c>
      <c r="E57" s="469">
        <v>10</v>
      </c>
      <c r="F57" s="368"/>
      <c r="G57" s="368">
        <f t="shared" si="0"/>
        <v>4076.3999999999996</v>
      </c>
      <c r="H57" s="386" t="s">
        <v>15</v>
      </c>
    </row>
    <row r="58" spans="1:8">
      <c r="A58" s="444">
        <v>45940</v>
      </c>
      <c r="B58" s="315">
        <v>17985</v>
      </c>
      <c r="C58" s="303" t="s">
        <v>1534</v>
      </c>
      <c r="D58" s="314">
        <v>296</v>
      </c>
      <c r="E58" s="469">
        <v>15</v>
      </c>
      <c r="F58" s="368"/>
      <c r="G58" s="368">
        <f t="shared" si="0"/>
        <v>4091.3999999999996</v>
      </c>
      <c r="H58" s="386" t="s">
        <v>15</v>
      </c>
    </row>
    <row r="59" spans="1:8" ht="27.75">
      <c r="A59" s="306">
        <v>45940</v>
      </c>
      <c r="B59" s="374" t="s">
        <v>524</v>
      </c>
      <c r="C59" s="409" t="s">
        <v>1535</v>
      </c>
      <c r="D59" s="374" t="s">
        <v>524</v>
      </c>
      <c r="E59" s="555">
        <v>0</v>
      </c>
      <c r="F59" s="562">
        <v>-70</v>
      </c>
      <c r="G59" s="368">
        <f t="shared" si="0"/>
        <v>4021.3999999999996</v>
      </c>
      <c r="H59" s="386" t="s">
        <v>15</v>
      </c>
    </row>
    <row r="60" spans="1:8">
      <c r="A60" s="444">
        <v>45946</v>
      </c>
      <c r="B60" s="315">
        <v>17986</v>
      </c>
      <c r="C60" s="474" t="s">
        <v>1536</v>
      </c>
      <c r="D60" s="427">
        <v>188</v>
      </c>
      <c r="E60" s="364">
        <v>15</v>
      </c>
      <c r="F60" s="561"/>
      <c r="G60" s="368">
        <f t="shared" si="0"/>
        <v>4036.3999999999996</v>
      </c>
      <c r="H60" s="386" t="s">
        <v>15</v>
      </c>
    </row>
    <row r="61" spans="1:8" ht="27.75">
      <c r="A61" s="444">
        <v>45940</v>
      </c>
      <c r="B61" s="553">
        <v>17987</v>
      </c>
      <c r="C61" s="474" t="s">
        <v>1537</v>
      </c>
      <c r="D61" s="314">
        <v>36</v>
      </c>
      <c r="E61" s="556">
        <v>15</v>
      </c>
      <c r="F61" s="557">
        <v>0</v>
      </c>
      <c r="G61" s="368">
        <f t="shared" si="0"/>
        <v>4051.3999999999996</v>
      </c>
      <c r="H61" s="386" t="s">
        <v>15</v>
      </c>
    </row>
    <row r="62" spans="1:8" ht="27.75">
      <c r="A62" s="444">
        <v>45940</v>
      </c>
      <c r="B62" s="315">
        <v>17988</v>
      </c>
      <c r="C62" s="474" t="s">
        <v>1538</v>
      </c>
      <c r="D62" s="314">
        <v>267</v>
      </c>
      <c r="E62" s="556">
        <v>15</v>
      </c>
      <c r="F62" s="557">
        <v>0</v>
      </c>
      <c r="G62" s="368">
        <f t="shared" si="0"/>
        <v>4066.3999999999996</v>
      </c>
      <c r="H62" s="386" t="s">
        <v>15</v>
      </c>
    </row>
    <row r="63" spans="1:8" ht="31.5" customHeight="1">
      <c r="A63" s="444">
        <v>45940</v>
      </c>
      <c r="B63" s="553">
        <v>17989</v>
      </c>
      <c r="C63" s="474" t="s">
        <v>1539</v>
      </c>
      <c r="D63" s="314" t="s">
        <v>148</v>
      </c>
      <c r="E63" s="556">
        <v>45</v>
      </c>
      <c r="F63" s="557">
        <v>0</v>
      </c>
      <c r="G63" s="368">
        <f t="shared" si="0"/>
        <v>4111.3999999999996</v>
      </c>
      <c r="H63" s="386" t="s">
        <v>15</v>
      </c>
    </row>
    <row r="64" spans="1:8" ht="27" customHeight="1">
      <c r="A64" s="444">
        <v>45940</v>
      </c>
      <c r="B64" s="315">
        <v>17990</v>
      </c>
      <c r="C64" s="474" t="s">
        <v>1540</v>
      </c>
      <c r="D64" s="314">
        <v>18</v>
      </c>
      <c r="E64" s="556">
        <v>30</v>
      </c>
      <c r="F64" s="557">
        <v>0</v>
      </c>
      <c r="G64" s="368">
        <f t="shared" si="0"/>
        <v>4141.3999999999996</v>
      </c>
      <c r="H64" s="386" t="s">
        <v>15</v>
      </c>
    </row>
    <row r="65" spans="1:8" ht="27.75">
      <c r="A65" s="444">
        <v>45941</v>
      </c>
      <c r="B65" s="553">
        <v>17991</v>
      </c>
      <c r="C65" s="474" t="s">
        <v>1541</v>
      </c>
      <c r="D65" s="314">
        <v>195</v>
      </c>
      <c r="E65" s="556">
        <v>15</v>
      </c>
      <c r="F65" s="557">
        <v>0</v>
      </c>
      <c r="G65" s="368">
        <f t="shared" si="0"/>
        <v>4156.3999999999996</v>
      </c>
      <c r="H65" s="386" t="s">
        <v>15</v>
      </c>
    </row>
    <row r="66" spans="1:8" ht="27.75">
      <c r="A66" s="444">
        <v>45941</v>
      </c>
      <c r="B66" s="315">
        <v>17992</v>
      </c>
      <c r="C66" s="474" t="s">
        <v>1542</v>
      </c>
      <c r="D66" s="314">
        <v>100</v>
      </c>
      <c r="E66" s="556">
        <v>15</v>
      </c>
      <c r="F66" s="557">
        <v>0</v>
      </c>
      <c r="G66" s="368">
        <f t="shared" si="0"/>
        <v>4171.3999999999996</v>
      </c>
      <c r="H66" s="386" t="s">
        <v>15</v>
      </c>
    </row>
    <row r="67" spans="1:8" ht="31.5" customHeight="1">
      <c r="A67" s="444">
        <v>45941</v>
      </c>
      <c r="B67" s="553">
        <v>17993</v>
      </c>
      <c r="C67" s="474" t="s">
        <v>1543</v>
      </c>
      <c r="D67" s="314">
        <v>91</v>
      </c>
      <c r="E67" s="556">
        <v>30</v>
      </c>
      <c r="F67" s="557">
        <v>0</v>
      </c>
      <c r="G67" s="368">
        <f t="shared" si="0"/>
        <v>4201.3999999999996</v>
      </c>
      <c r="H67" s="386" t="s">
        <v>15</v>
      </c>
    </row>
    <row r="68" spans="1:8" ht="27.75">
      <c r="A68" s="444">
        <v>45942</v>
      </c>
      <c r="B68" s="563" t="s">
        <v>1524</v>
      </c>
      <c r="C68" s="474" t="s">
        <v>1544</v>
      </c>
      <c r="D68" s="563" t="s">
        <v>1524</v>
      </c>
      <c r="E68" s="556">
        <v>12</v>
      </c>
      <c r="F68" s="557">
        <v>0</v>
      </c>
      <c r="G68" s="368">
        <f t="shared" si="0"/>
        <v>4213.3999999999996</v>
      </c>
      <c r="H68" s="386" t="s">
        <v>15</v>
      </c>
    </row>
    <row r="69" spans="1:8" ht="27.75">
      <c r="A69" s="444">
        <v>45943</v>
      </c>
      <c r="B69" s="553">
        <v>17994</v>
      </c>
      <c r="C69" s="474" t="s">
        <v>1545</v>
      </c>
      <c r="D69" s="314">
        <v>199</v>
      </c>
      <c r="E69" s="556">
        <v>15</v>
      </c>
      <c r="F69" s="557">
        <v>0</v>
      </c>
      <c r="G69" s="368">
        <f t="shared" si="0"/>
        <v>4228.3999999999996</v>
      </c>
      <c r="H69" s="386" t="s">
        <v>15</v>
      </c>
    </row>
    <row r="70" spans="1:8" ht="27.75">
      <c r="A70" s="444">
        <v>45944</v>
      </c>
      <c r="B70" s="553">
        <v>17995</v>
      </c>
      <c r="C70" s="474" t="s">
        <v>1546</v>
      </c>
      <c r="D70" s="314">
        <v>58</v>
      </c>
      <c r="E70" s="556">
        <v>15</v>
      </c>
      <c r="F70" s="557">
        <v>0</v>
      </c>
      <c r="G70" s="368">
        <f t="shared" si="0"/>
        <v>4243.3999999999996</v>
      </c>
      <c r="H70" s="386" t="s">
        <v>15</v>
      </c>
    </row>
    <row r="71" spans="1:8" ht="31.5" customHeight="1">
      <c r="A71" s="518">
        <v>45944</v>
      </c>
      <c r="B71" s="553">
        <v>17996</v>
      </c>
      <c r="C71" s="560" t="s">
        <v>1547</v>
      </c>
      <c r="D71" s="568">
        <v>236</v>
      </c>
      <c r="E71" s="558">
        <v>15</v>
      </c>
      <c r="F71" s="559">
        <v>0</v>
      </c>
      <c r="G71" s="368">
        <f t="shared" si="0"/>
        <v>4258.3999999999996</v>
      </c>
      <c r="H71" s="386" t="s">
        <v>15</v>
      </c>
    </row>
    <row r="72" spans="1:8" ht="27.75" customHeight="1">
      <c r="A72" s="444">
        <v>45944</v>
      </c>
      <c r="B72" s="553">
        <v>17997</v>
      </c>
      <c r="C72" s="474" t="s">
        <v>1548</v>
      </c>
      <c r="D72" s="314">
        <v>54</v>
      </c>
      <c r="E72" s="556">
        <v>15</v>
      </c>
      <c r="F72" s="557">
        <v>0</v>
      </c>
      <c r="G72" s="368">
        <f t="shared" si="0"/>
        <v>4273.3999999999996</v>
      </c>
      <c r="H72" s="386" t="s">
        <v>15</v>
      </c>
    </row>
    <row r="73" spans="1:8" ht="35.25" customHeight="1">
      <c r="A73" s="444">
        <v>45944</v>
      </c>
      <c r="B73" s="553">
        <v>17998</v>
      </c>
      <c r="C73" s="474" t="s">
        <v>1549</v>
      </c>
      <c r="D73" s="314">
        <v>273</v>
      </c>
      <c r="E73" s="556">
        <v>15</v>
      </c>
      <c r="F73" s="557">
        <v>0</v>
      </c>
      <c r="G73" s="368">
        <f t="shared" si="0"/>
        <v>4288.3999999999996</v>
      </c>
      <c r="H73" s="386" t="s">
        <v>15</v>
      </c>
    </row>
    <row r="74" spans="1:8" ht="27.75">
      <c r="A74" s="444">
        <v>45944</v>
      </c>
      <c r="B74" s="553">
        <v>17999</v>
      </c>
      <c r="C74" s="474" t="s">
        <v>1550</v>
      </c>
      <c r="D74" s="314">
        <v>105</v>
      </c>
      <c r="E74" s="556">
        <v>15</v>
      </c>
      <c r="F74" s="557">
        <v>0</v>
      </c>
      <c r="G74" s="368">
        <f t="shared" ref="G74:H136" si="1">+G73+E74+F74</f>
        <v>4303.3999999999996</v>
      </c>
      <c r="H74" s="386" t="s">
        <v>15</v>
      </c>
    </row>
    <row r="75" spans="1:8" ht="21.75" customHeight="1">
      <c r="A75" s="444">
        <v>45944</v>
      </c>
      <c r="B75" s="466" t="s">
        <v>1199</v>
      </c>
      <c r="C75" s="474" t="s">
        <v>1551</v>
      </c>
      <c r="D75" s="466" t="s">
        <v>1199</v>
      </c>
      <c r="E75" s="556">
        <v>30</v>
      </c>
      <c r="F75" s="557">
        <v>0</v>
      </c>
      <c r="G75" s="368">
        <f t="shared" si="1"/>
        <v>4333.3999999999996</v>
      </c>
      <c r="H75" s="386" t="s">
        <v>15</v>
      </c>
    </row>
    <row r="76" spans="1:8" ht="26.25" customHeight="1">
      <c r="A76" s="444">
        <v>45945</v>
      </c>
      <c r="B76" s="553">
        <v>18000</v>
      </c>
      <c r="C76" s="474" t="s">
        <v>1552</v>
      </c>
      <c r="D76" s="314">
        <v>143</v>
      </c>
      <c r="E76" s="556">
        <v>30</v>
      </c>
      <c r="F76" s="557">
        <v>0</v>
      </c>
      <c r="G76" s="368">
        <f t="shared" si="1"/>
        <v>4363.3999999999996</v>
      </c>
      <c r="H76" s="386" t="s">
        <v>15</v>
      </c>
    </row>
    <row r="77" spans="1:8" ht="27.75">
      <c r="A77" s="444">
        <v>45945</v>
      </c>
      <c r="B77" s="553">
        <v>18001</v>
      </c>
      <c r="C77" s="474" t="s">
        <v>1553</v>
      </c>
      <c r="D77" s="314">
        <v>107</v>
      </c>
      <c r="E77" s="556">
        <v>15</v>
      </c>
      <c r="F77" s="557">
        <v>0</v>
      </c>
      <c r="G77" s="368">
        <f t="shared" si="1"/>
        <v>4378.3999999999996</v>
      </c>
      <c r="H77" s="386" t="s">
        <v>15</v>
      </c>
    </row>
    <row r="78" spans="1:8" ht="27.75">
      <c r="A78" s="444">
        <v>45945</v>
      </c>
      <c r="B78" s="553">
        <v>18002</v>
      </c>
      <c r="C78" s="474" t="s">
        <v>1554</v>
      </c>
      <c r="D78" s="314">
        <v>196</v>
      </c>
      <c r="E78" s="556">
        <v>15</v>
      </c>
      <c r="F78" s="557">
        <v>0</v>
      </c>
      <c r="G78" s="368">
        <f t="shared" si="1"/>
        <v>4393.3999999999996</v>
      </c>
      <c r="H78" s="386" t="s">
        <v>15</v>
      </c>
    </row>
    <row r="79" spans="1:8" ht="28.5" customHeight="1">
      <c r="A79" s="444">
        <v>45945</v>
      </c>
      <c r="B79" s="553">
        <v>18003</v>
      </c>
      <c r="C79" s="474" t="s">
        <v>1555</v>
      </c>
      <c r="D79" s="314">
        <v>246</v>
      </c>
      <c r="E79" s="556">
        <v>15</v>
      </c>
      <c r="F79" s="557">
        <v>0</v>
      </c>
      <c r="G79" s="368">
        <f t="shared" si="1"/>
        <v>4408.3999999999996</v>
      </c>
      <c r="H79" s="386" t="s">
        <v>15</v>
      </c>
    </row>
    <row r="80" spans="1:8" ht="27.75">
      <c r="A80" s="444">
        <v>45945</v>
      </c>
      <c r="B80" s="553">
        <v>18004</v>
      </c>
      <c r="C80" s="474" t="s">
        <v>1556</v>
      </c>
      <c r="D80" s="314">
        <v>303</v>
      </c>
      <c r="E80" s="556">
        <v>15</v>
      </c>
      <c r="F80" s="557">
        <v>0</v>
      </c>
      <c r="G80" s="368">
        <f t="shared" si="1"/>
        <v>4423.3999999999996</v>
      </c>
      <c r="H80" s="386" t="s">
        <v>15</v>
      </c>
    </row>
    <row r="81" spans="1:8" ht="29.25" customHeight="1">
      <c r="A81" s="444">
        <v>45945</v>
      </c>
      <c r="B81" s="565" t="s">
        <v>1157</v>
      </c>
      <c r="C81" s="474" t="s">
        <v>1279</v>
      </c>
      <c r="D81" s="565" t="s">
        <v>1157</v>
      </c>
      <c r="E81" s="556">
        <v>30</v>
      </c>
      <c r="F81" s="557">
        <v>0</v>
      </c>
      <c r="G81" s="368">
        <f t="shared" si="1"/>
        <v>4453.3999999999996</v>
      </c>
      <c r="H81" s="386" t="s">
        <v>15</v>
      </c>
    </row>
    <row r="82" spans="1:8" ht="27.75">
      <c r="A82" s="444">
        <v>45945</v>
      </c>
      <c r="B82" s="553">
        <v>18005</v>
      </c>
      <c r="C82" s="474" t="s">
        <v>1557</v>
      </c>
      <c r="D82" s="314">
        <v>210</v>
      </c>
      <c r="E82" s="556">
        <v>15</v>
      </c>
      <c r="F82" s="557">
        <v>0</v>
      </c>
      <c r="G82" s="368">
        <f t="shared" si="1"/>
        <v>4468.3999999999996</v>
      </c>
      <c r="H82" s="386" t="s">
        <v>15</v>
      </c>
    </row>
    <row r="83" spans="1:8" ht="27.75">
      <c r="A83" s="444">
        <v>45945</v>
      </c>
      <c r="B83" s="553">
        <v>18006</v>
      </c>
      <c r="C83" s="474" t="s">
        <v>1558</v>
      </c>
      <c r="D83" s="314" t="s">
        <v>267</v>
      </c>
      <c r="E83" s="556">
        <v>15</v>
      </c>
      <c r="F83" s="557">
        <v>0</v>
      </c>
      <c r="G83" s="368">
        <f t="shared" si="1"/>
        <v>4483.3999999999996</v>
      </c>
      <c r="H83" s="386" t="s">
        <v>15</v>
      </c>
    </row>
    <row r="84" spans="1:8" ht="27.75">
      <c r="A84" s="444">
        <v>45945</v>
      </c>
      <c r="B84" s="553">
        <v>18007</v>
      </c>
      <c r="C84" s="474" t="s">
        <v>1559</v>
      </c>
      <c r="D84" s="314">
        <v>187</v>
      </c>
      <c r="E84" s="556">
        <v>15</v>
      </c>
      <c r="F84" s="557">
        <v>0</v>
      </c>
      <c r="G84" s="368">
        <f t="shared" si="1"/>
        <v>4498.3999999999996</v>
      </c>
      <c r="H84" s="386" t="s">
        <v>15</v>
      </c>
    </row>
    <row r="85" spans="1:8" ht="27.75">
      <c r="A85" s="444">
        <v>45945</v>
      </c>
      <c r="B85" s="553">
        <v>18008</v>
      </c>
      <c r="C85" s="474" t="s">
        <v>1560</v>
      </c>
      <c r="D85" s="314">
        <v>309</v>
      </c>
      <c r="E85" s="556">
        <v>15</v>
      </c>
      <c r="F85" s="557">
        <v>0</v>
      </c>
      <c r="G85" s="368">
        <f t="shared" si="1"/>
        <v>4513.3999999999996</v>
      </c>
      <c r="H85" s="386" t="s">
        <v>15</v>
      </c>
    </row>
    <row r="86" spans="1:8" ht="27.75">
      <c r="A86" s="444">
        <v>45946</v>
      </c>
      <c r="B86" s="563" t="s">
        <v>1524</v>
      </c>
      <c r="C86" s="474" t="s">
        <v>1561</v>
      </c>
      <c r="D86" s="563" t="s">
        <v>1524</v>
      </c>
      <c r="E86" s="556">
        <v>12</v>
      </c>
      <c r="F86" s="557"/>
      <c r="G86" s="368">
        <f t="shared" si="1"/>
        <v>4525.3999999999996</v>
      </c>
      <c r="H86" s="386" t="s">
        <v>15</v>
      </c>
    </row>
    <row r="87" spans="1:8" ht="27.75">
      <c r="A87" s="444">
        <v>45945</v>
      </c>
      <c r="B87" s="553">
        <v>18009</v>
      </c>
      <c r="C87" s="474" t="s">
        <v>1562</v>
      </c>
      <c r="D87" s="314">
        <v>39</v>
      </c>
      <c r="E87" s="556">
        <v>15</v>
      </c>
      <c r="F87" s="557">
        <v>0</v>
      </c>
      <c r="G87" s="368">
        <f t="shared" si="1"/>
        <v>4540.3999999999996</v>
      </c>
      <c r="H87" s="386" t="s">
        <v>15</v>
      </c>
    </row>
    <row r="88" spans="1:8" ht="27.75">
      <c r="A88" s="444">
        <v>45945</v>
      </c>
      <c r="B88" s="553">
        <v>18010</v>
      </c>
      <c r="C88" s="474" t="s">
        <v>1563</v>
      </c>
      <c r="D88" s="314">
        <v>311</v>
      </c>
      <c r="E88" s="556">
        <v>15</v>
      </c>
      <c r="F88" s="557">
        <v>0</v>
      </c>
      <c r="G88" s="368">
        <f t="shared" si="1"/>
        <v>4555.3999999999996</v>
      </c>
      <c r="H88" s="386" t="s">
        <v>15</v>
      </c>
    </row>
    <row r="89" spans="1:8" ht="27.75">
      <c r="A89" s="444">
        <v>45945</v>
      </c>
      <c r="B89" s="563" t="s">
        <v>1524</v>
      </c>
      <c r="C89" s="474" t="s">
        <v>1564</v>
      </c>
      <c r="D89" s="563" t="s">
        <v>1524</v>
      </c>
      <c r="E89" s="556">
        <v>72</v>
      </c>
      <c r="F89" s="557">
        <v>0</v>
      </c>
      <c r="G89" s="368">
        <f t="shared" si="1"/>
        <v>4627.3999999999996</v>
      </c>
      <c r="H89" s="386" t="s">
        <v>15</v>
      </c>
    </row>
    <row r="90" spans="1:8" ht="30" customHeight="1">
      <c r="A90" s="444">
        <v>45945</v>
      </c>
      <c r="B90" s="553">
        <v>18011</v>
      </c>
      <c r="C90" s="474" t="s">
        <v>1565</v>
      </c>
      <c r="D90" s="314">
        <v>139</v>
      </c>
      <c r="E90" s="556">
        <v>15</v>
      </c>
      <c r="F90" s="557">
        <v>0</v>
      </c>
      <c r="G90" s="368">
        <f t="shared" si="1"/>
        <v>4642.3999999999996</v>
      </c>
      <c r="H90" s="386" t="s">
        <v>15</v>
      </c>
    </row>
    <row r="91" spans="1:8" ht="29.25" customHeight="1">
      <c r="A91" s="518">
        <v>45945</v>
      </c>
      <c r="B91" s="554">
        <v>18012</v>
      </c>
      <c r="C91" s="560" t="s">
        <v>1566</v>
      </c>
      <c r="D91" s="568">
        <v>156</v>
      </c>
      <c r="E91" s="558">
        <v>15</v>
      </c>
      <c r="F91" s="559">
        <v>0</v>
      </c>
      <c r="G91" s="368">
        <f t="shared" si="1"/>
        <v>4657.3999999999996</v>
      </c>
      <c r="H91" s="386" t="s">
        <v>15</v>
      </c>
    </row>
    <row r="92" spans="1:8" ht="27.75">
      <c r="A92" s="444">
        <v>45945</v>
      </c>
      <c r="B92" s="553">
        <v>18013</v>
      </c>
      <c r="C92" s="474" t="s">
        <v>1567</v>
      </c>
      <c r="D92" s="314">
        <v>137</v>
      </c>
      <c r="E92" s="556">
        <v>15</v>
      </c>
      <c r="F92" s="557">
        <v>0</v>
      </c>
      <c r="G92" s="368">
        <f t="shared" si="1"/>
        <v>4672.3999999999996</v>
      </c>
      <c r="H92" s="386" t="s">
        <v>15</v>
      </c>
    </row>
    <row r="93" spans="1:8" ht="27.75">
      <c r="A93" s="444">
        <v>45946</v>
      </c>
      <c r="B93" s="554">
        <v>18014</v>
      </c>
      <c r="C93" s="474" t="s">
        <v>1568</v>
      </c>
      <c r="D93" s="314">
        <v>37</v>
      </c>
      <c r="E93" s="556">
        <v>30</v>
      </c>
      <c r="F93" s="557">
        <v>0</v>
      </c>
      <c r="G93" s="368">
        <f t="shared" si="1"/>
        <v>4702.3999999999996</v>
      </c>
      <c r="H93" s="386" t="s">
        <v>15</v>
      </c>
    </row>
    <row r="94" spans="1:8" ht="29.25" customHeight="1">
      <c r="A94" s="444">
        <v>45946</v>
      </c>
      <c r="B94" s="553">
        <v>18015</v>
      </c>
      <c r="C94" s="474" t="s">
        <v>1569</v>
      </c>
      <c r="D94" s="314">
        <v>247</v>
      </c>
      <c r="E94" s="556">
        <v>15</v>
      </c>
      <c r="F94" s="557">
        <v>0</v>
      </c>
      <c r="G94" s="368">
        <f t="shared" si="1"/>
        <v>4717.3999999999996</v>
      </c>
      <c r="H94" s="386" t="s">
        <v>15</v>
      </c>
    </row>
    <row r="95" spans="1:8" ht="30" customHeight="1">
      <c r="A95" s="444">
        <v>45946</v>
      </c>
      <c r="B95" s="553">
        <v>18016</v>
      </c>
      <c r="C95" s="474" t="s">
        <v>1570</v>
      </c>
      <c r="D95" s="314">
        <v>326</v>
      </c>
      <c r="E95" s="556">
        <v>15</v>
      </c>
      <c r="F95" s="557">
        <v>0</v>
      </c>
      <c r="G95" s="368">
        <f t="shared" si="1"/>
        <v>4732.3999999999996</v>
      </c>
      <c r="H95" s="386" t="s">
        <v>15</v>
      </c>
    </row>
    <row r="96" spans="1:8" ht="27.75">
      <c r="A96" s="444">
        <v>45946</v>
      </c>
      <c r="B96" s="554">
        <v>18017</v>
      </c>
      <c r="C96" s="474" t="s">
        <v>1571</v>
      </c>
      <c r="D96" s="314">
        <v>201</v>
      </c>
      <c r="E96" s="556">
        <v>15</v>
      </c>
      <c r="F96" s="557">
        <v>0</v>
      </c>
      <c r="G96" s="368">
        <f t="shared" si="1"/>
        <v>4747.3999999999996</v>
      </c>
      <c r="H96" s="386" t="s">
        <v>15</v>
      </c>
    </row>
    <row r="97" spans="1:8" ht="27.75">
      <c r="A97" s="444">
        <v>45946</v>
      </c>
      <c r="B97" s="374" t="s">
        <v>524</v>
      </c>
      <c r="C97" s="474" t="s">
        <v>1572</v>
      </c>
      <c r="D97" s="374" t="s">
        <v>524</v>
      </c>
      <c r="E97" s="364">
        <v>0</v>
      </c>
      <c r="F97" s="561">
        <v>-150</v>
      </c>
      <c r="G97" s="368">
        <f t="shared" si="1"/>
        <v>4597.3999999999996</v>
      </c>
      <c r="H97" s="386" t="s">
        <v>15</v>
      </c>
    </row>
    <row r="98" spans="1:8" ht="27.75">
      <c r="A98" s="444">
        <v>45947</v>
      </c>
      <c r="B98" s="553">
        <v>18018</v>
      </c>
      <c r="C98" s="474" t="s">
        <v>1573</v>
      </c>
      <c r="D98" s="314" t="s">
        <v>294</v>
      </c>
      <c r="E98" s="556">
        <v>15</v>
      </c>
      <c r="F98" s="557">
        <v>0</v>
      </c>
      <c r="G98" s="368">
        <f t="shared" si="1"/>
        <v>4612.3999999999996</v>
      </c>
      <c r="H98" s="386" t="s">
        <v>15</v>
      </c>
    </row>
    <row r="99" spans="1:8" ht="27.75">
      <c r="A99" s="444">
        <v>45947</v>
      </c>
      <c r="B99" s="553">
        <v>18019</v>
      </c>
      <c r="C99" s="474" t="s">
        <v>1574</v>
      </c>
      <c r="D99" s="314">
        <v>315</v>
      </c>
      <c r="E99" s="556">
        <v>15</v>
      </c>
      <c r="F99" s="557">
        <v>0</v>
      </c>
      <c r="G99" s="368">
        <f t="shared" si="1"/>
        <v>4627.3999999999996</v>
      </c>
      <c r="H99" s="386" t="s">
        <v>15</v>
      </c>
    </row>
    <row r="100" spans="1:8" ht="27.75">
      <c r="A100" s="444">
        <v>45947</v>
      </c>
      <c r="B100" s="553">
        <v>18020</v>
      </c>
      <c r="C100" s="474" t="s">
        <v>1575</v>
      </c>
      <c r="D100" s="314">
        <v>133</v>
      </c>
      <c r="E100" s="556">
        <v>15</v>
      </c>
      <c r="F100" s="557">
        <v>0</v>
      </c>
      <c r="G100" s="368">
        <f t="shared" si="1"/>
        <v>4642.3999999999996</v>
      </c>
      <c r="H100" s="386" t="s">
        <v>15</v>
      </c>
    </row>
    <row r="101" spans="1:8" ht="27.75">
      <c r="A101" s="444">
        <v>45947</v>
      </c>
      <c r="B101" s="553">
        <v>18021</v>
      </c>
      <c r="C101" s="474" t="s">
        <v>1576</v>
      </c>
      <c r="D101" s="314">
        <v>65</v>
      </c>
      <c r="E101" s="556">
        <v>45</v>
      </c>
      <c r="F101" s="557">
        <v>0</v>
      </c>
      <c r="G101" s="368">
        <f t="shared" si="1"/>
        <v>4687.3999999999996</v>
      </c>
      <c r="H101" s="386" t="s">
        <v>15</v>
      </c>
    </row>
    <row r="102" spans="1:8" ht="27.75">
      <c r="A102" s="444">
        <v>45948</v>
      </c>
      <c r="B102" s="563" t="s">
        <v>1524</v>
      </c>
      <c r="C102" s="474" t="s">
        <v>1577</v>
      </c>
      <c r="D102" s="563" t="s">
        <v>1524</v>
      </c>
      <c r="E102" s="556">
        <v>36</v>
      </c>
      <c r="F102" s="557">
        <v>0</v>
      </c>
      <c r="G102" s="368">
        <f t="shared" si="1"/>
        <v>4723.3999999999996</v>
      </c>
      <c r="H102" s="386" t="s">
        <v>15</v>
      </c>
    </row>
    <row r="103" spans="1:8" ht="27.75">
      <c r="A103" s="444">
        <v>45948</v>
      </c>
      <c r="B103" s="563" t="s">
        <v>1524</v>
      </c>
      <c r="C103" s="474" t="s">
        <v>1578</v>
      </c>
      <c r="D103" s="563" t="s">
        <v>1524</v>
      </c>
      <c r="E103" s="556">
        <v>12</v>
      </c>
      <c r="F103" s="557">
        <v>0</v>
      </c>
      <c r="G103" s="368">
        <f t="shared" si="1"/>
        <v>4735.3999999999996</v>
      </c>
      <c r="H103" s="386" t="s">
        <v>15</v>
      </c>
    </row>
    <row r="104" spans="1:8" ht="27.75">
      <c r="A104" s="444">
        <v>45948</v>
      </c>
      <c r="B104" s="374" t="s">
        <v>524</v>
      </c>
      <c r="C104" s="474" t="s">
        <v>1579</v>
      </c>
      <c r="D104" s="374" t="s">
        <v>524</v>
      </c>
      <c r="E104" s="364">
        <v>0</v>
      </c>
      <c r="F104" s="561">
        <v>-150</v>
      </c>
      <c r="G104" s="368">
        <f t="shared" si="1"/>
        <v>4585.3999999999996</v>
      </c>
      <c r="H104" s="386" t="s">
        <v>15</v>
      </c>
    </row>
    <row r="105" spans="1:8" ht="27.75">
      <c r="A105" s="444">
        <v>45949</v>
      </c>
      <c r="B105" s="553">
        <v>18022</v>
      </c>
      <c r="C105" s="474" t="s">
        <v>1580</v>
      </c>
      <c r="D105" s="314">
        <v>241</v>
      </c>
      <c r="E105" s="556">
        <v>15</v>
      </c>
      <c r="F105" s="557">
        <v>0</v>
      </c>
      <c r="G105" s="368">
        <f t="shared" si="1"/>
        <v>4600.3999999999996</v>
      </c>
      <c r="H105" s="386" t="s">
        <v>15</v>
      </c>
    </row>
    <row r="106" spans="1:8" ht="27.75">
      <c r="A106" s="444">
        <v>45949</v>
      </c>
      <c r="B106" s="553">
        <v>18023</v>
      </c>
      <c r="C106" s="474" t="s">
        <v>1581</v>
      </c>
      <c r="D106" s="314">
        <v>261</v>
      </c>
      <c r="E106" s="556">
        <v>15</v>
      </c>
      <c r="F106" s="557">
        <v>0</v>
      </c>
      <c r="G106" s="368">
        <f t="shared" si="1"/>
        <v>4615.3999999999996</v>
      </c>
      <c r="H106" s="386" t="s">
        <v>15</v>
      </c>
    </row>
    <row r="107" spans="1:8" ht="27.75">
      <c r="A107" s="444">
        <v>45949</v>
      </c>
      <c r="B107" s="553">
        <v>18024</v>
      </c>
      <c r="C107" s="474" t="s">
        <v>1582</v>
      </c>
      <c r="D107" s="314">
        <v>154</v>
      </c>
      <c r="E107" s="556">
        <v>15</v>
      </c>
      <c r="F107" s="557">
        <v>0</v>
      </c>
      <c r="G107" s="368">
        <f t="shared" si="1"/>
        <v>4630.3999999999996</v>
      </c>
      <c r="H107" s="386" t="s">
        <v>15</v>
      </c>
    </row>
    <row r="108" spans="1:8" ht="27.75">
      <c r="A108" s="444">
        <v>45950</v>
      </c>
      <c r="B108" s="563" t="s">
        <v>1524</v>
      </c>
      <c r="C108" s="474" t="s">
        <v>1583</v>
      </c>
      <c r="D108" s="563" t="s">
        <v>1524</v>
      </c>
      <c r="E108" s="556">
        <v>36</v>
      </c>
      <c r="F108" s="557">
        <v>0</v>
      </c>
      <c r="G108" s="368">
        <f t="shared" si="1"/>
        <v>4666.3999999999996</v>
      </c>
      <c r="H108" s="386" t="s">
        <v>15</v>
      </c>
    </row>
    <row r="109" spans="1:8" ht="27.75">
      <c r="A109" s="444">
        <v>45950</v>
      </c>
      <c r="B109" s="553">
        <v>18025</v>
      </c>
      <c r="C109" s="474" t="s">
        <v>1584</v>
      </c>
      <c r="D109" s="314">
        <v>164</v>
      </c>
      <c r="E109" s="556">
        <v>15</v>
      </c>
      <c r="F109" s="557">
        <v>0</v>
      </c>
      <c r="G109" s="368">
        <f t="shared" si="1"/>
        <v>4681.3999999999996</v>
      </c>
      <c r="H109" s="386" t="s">
        <v>15</v>
      </c>
    </row>
    <row r="110" spans="1:8" ht="28.5" customHeight="1">
      <c r="A110" s="444">
        <v>45951</v>
      </c>
      <c r="B110" s="553">
        <v>18026</v>
      </c>
      <c r="C110" s="474" t="s">
        <v>1585</v>
      </c>
      <c r="D110" s="314">
        <v>86</v>
      </c>
      <c r="E110" s="556">
        <v>45</v>
      </c>
      <c r="F110" s="557">
        <v>0</v>
      </c>
      <c r="G110" s="368">
        <f t="shared" si="1"/>
        <v>4726.3999999999996</v>
      </c>
      <c r="H110" s="386" t="s">
        <v>15</v>
      </c>
    </row>
    <row r="111" spans="1:8" ht="27.75">
      <c r="A111" s="444">
        <v>45951</v>
      </c>
      <c r="B111" s="374" t="s">
        <v>524</v>
      </c>
      <c r="C111" s="474" t="s">
        <v>1586</v>
      </c>
      <c r="D111" s="374" t="s">
        <v>524</v>
      </c>
      <c r="E111" s="364">
        <v>0</v>
      </c>
      <c r="F111" s="561">
        <v>-275</v>
      </c>
      <c r="G111" s="368">
        <f t="shared" si="1"/>
        <v>4451.3999999999996</v>
      </c>
      <c r="H111" s="386" t="s">
        <v>15</v>
      </c>
    </row>
    <row r="112" spans="1:8">
      <c r="A112" s="444">
        <v>45951</v>
      </c>
      <c r="B112" s="374" t="s">
        <v>524</v>
      </c>
      <c r="C112" s="474" t="s">
        <v>125</v>
      </c>
      <c r="D112" s="374" t="s">
        <v>524</v>
      </c>
      <c r="E112" s="364">
        <v>0</v>
      </c>
      <c r="F112" s="561">
        <v>-41.25</v>
      </c>
      <c r="G112" s="368">
        <f t="shared" si="1"/>
        <v>4410.1499999999996</v>
      </c>
      <c r="H112" s="386" t="s">
        <v>15</v>
      </c>
    </row>
    <row r="113" spans="1:13">
      <c r="A113" s="444">
        <v>45951</v>
      </c>
      <c r="B113" s="374" t="s">
        <v>524</v>
      </c>
      <c r="C113" s="474" t="s">
        <v>673</v>
      </c>
      <c r="D113" s="374" t="s">
        <v>524</v>
      </c>
      <c r="E113" s="364">
        <v>0</v>
      </c>
      <c r="F113" s="561">
        <v>-40.56</v>
      </c>
      <c r="G113" s="368">
        <f t="shared" si="1"/>
        <v>4369.5899999999992</v>
      </c>
      <c r="H113" s="386" t="s">
        <v>15</v>
      </c>
    </row>
    <row r="114" spans="1:13">
      <c r="A114" s="444">
        <v>45951</v>
      </c>
      <c r="B114" s="374" t="s">
        <v>524</v>
      </c>
      <c r="C114" s="474" t="s">
        <v>692</v>
      </c>
      <c r="D114" s="374" t="s">
        <v>524</v>
      </c>
      <c r="E114" s="364">
        <v>0</v>
      </c>
      <c r="F114" s="561">
        <v>-39.659999999999997</v>
      </c>
      <c r="G114" s="368">
        <f t="shared" si="1"/>
        <v>4329.9299999999994</v>
      </c>
      <c r="H114" s="386" t="s">
        <v>15</v>
      </c>
    </row>
    <row r="115" spans="1:13" ht="27.75">
      <c r="A115" s="444">
        <v>45951</v>
      </c>
      <c r="B115" s="374" t="s">
        <v>524</v>
      </c>
      <c r="C115" s="474" t="s">
        <v>1587</v>
      </c>
      <c r="D115" s="374" t="s">
        <v>524</v>
      </c>
      <c r="E115" s="364">
        <v>0</v>
      </c>
      <c r="F115" s="561">
        <v>-67.08</v>
      </c>
      <c r="G115" s="368">
        <f t="shared" si="1"/>
        <v>4262.8499999999995</v>
      </c>
      <c r="H115" s="386" t="s">
        <v>15</v>
      </c>
    </row>
    <row r="116" spans="1:13" ht="27.75">
      <c r="A116" s="444">
        <v>45951</v>
      </c>
      <c r="B116" s="563" t="s">
        <v>1524</v>
      </c>
      <c r="C116" s="474" t="s">
        <v>1588</v>
      </c>
      <c r="D116" s="563" t="s">
        <v>1524</v>
      </c>
      <c r="E116" s="556">
        <v>12</v>
      </c>
      <c r="F116" s="557">
        <v>0</v>
      </c>
      <c r="G116" s="368">
        <f t="shared" si="1"/>
        <v>4274.8499999999995</v>
      </c>
      <c r="H116" s="386" t="s">
        <v>15</v>
      </c>
    </row>
    <row r="117" spans="1:13" ht="27.75">
      <c r="A117" s="444">
        <v>45951</v>
      </c>
      <c r="B117" s="553">
        <v>18027</v>
      </c>
      <c r="C117" s="474" t="s">
        <v>1589</v>
      </c>
      <c r="D117" s="314">
        <v>309</v>
      </c>
      <c r="E117" s="556">
        <v>15</v>
      </c>
      <c r="F117" s="557">
        <v>0</v>
      </c>
      <c r="G117" s="368">
        <f t="shared" si="1"/>
        <v>4289.8499999999995</v>
      </c>
      <c r="H117" s="386" t="s">
        <v>15</v>
      </c>
    </row>
    <row r="118" spans="1:13" ht="27.75">
      <c r="A118" s="444">
        <v>45952</v>
      </c>
      <c r="B118" s="553">
        <v>18028</v>
      </c>
      <c r="C118" s="474" t="s">
        <v>1590</v>
      </c>
      <c r="D118" s="314">
        <v>136</v>
      </c>
      <c r="E118" s="556">
        <v>15</v>
      </c>
      <c r="F118" s="557">
        <v>0</v>
      </c>
      <c r="G118" s="368">
        <f t="shared" si="1"/>
        <v>4304.8499999999995</v>
      </c>
      <c r="H118" s="386" t="s">
        <v>15</v>
      </c>
    </row>
    <row r="119" spans="1:13" ht="27.75">
      <c r="A119" s="444">
        <v>45952</v>
      </c>
      <c r="B119" s="563" t="s">
        <v>1524</v>
      </c>
      <c r="C119" s="474" t="s">
        <v>1577</v>
      </c>
      <c r="D119" s="563" t="s">
        <v>1524</v>
      </c>
      <c r="E119" s="556">
        <v>12</v>
      </c>
      <c r="F119" s="557">
        <v>0</v>
      </c>
      <c r="G119" s="368">
        <f t="shared" si="1"/>
        <v>4316.8499999999995</v>
      </c>
      <c r="H119" s="386" t="s">
        <v>15</v>
      </c>
    </row>
    <row r="120" spans="1:13" ht="27.75">
      <c r="A120" s="444">
        <v>45952</v>
      </c>
      <c r="B120" s="374" t="s">
        <v>524</v>
      </c>
      <c r="C120" s="474" t="s">
        <v>1591</v>
      </c>
      <c r="D120" s="374" t="s">
        <v>524</v>
      </c>
      <c r="E120" s="364">
        <v>0</v>
      </c>
      <c r="F120" s="561">
        <v>-14</v>
      </c>
      <c r="G120" s="368">
        <f t="shared" si="1"/>
        <v>4302.8499999999995</v>
      </c>
      <c r="H120" s="386" t="s">
        <v>15</v>
      </c>
    </row>
    <row r="121" spans="1:13" ht="27.75">
      <c r="A121" s="306">
        <v>45952</v>
      </c>
      <c r="B121" s="563" t="s">
        <v>1524</v>
      </c>
      <c r="C121" s="320" t="s">
        <v>1592</v>
      </c>
      <c r="D121" s="563" t="s">
        <v>1524</v>
      </c>
      <c r="E121" s="468">
        <v>60</v>
      </c>
      <c r="F121" s="368">
        <v>0</v>
      </c>
      <c r="G121" s="368">
        <f>+G120+E121+F121</f>
        <v>4362.8499999999995</v>
      </c>
      <c r="H121" s="386" t="s">
        <v>15</v>
      </c>
    </row>
    <row r="122" spans="1:13" ht="27.75">
      <c r="A122" s="444">
        <v>45952</v>
      </c>
      <c r="B122" s="374" t="s">
        <v>524</v>
      </c>
      <c r="C122" s="303" t="s">
        <v>1593</v>
      </c>
      <c r="D122" s="374" t="s">
        <v>524</v>
      </c>
      <c r="E122" s="364">
        <v>0</v>
      </c>
      <c r="F122" s="550">
        <v>-100</v>
      </c>
      <c r="G122" s="368">
        <f t="shared" si="1"/>
        <v>4262.8499999999995</v>
      </c>
      <c r="H122" s="386" t="s">
        <v>15</v>
      </c>
    </row>
    <row r="123" spans="1:13" ht="27.75">
      <c r="A123" s="444">
        <v>45952</v>
      </c>
      <c r="B123" s="563" t="s">
        <v>1524</v>
      </c>
      <c r="C123" s="303" t="s">
        <v>1594</v>
      </c>
      <c r="D123" s="563" t="s">
        <v>1524</v>
      </c>
      <c r="E123" s="469">
        <v>12</v>
      </c>
      <c r="F123" s="368">
        <v>0</v>
      </c>
      <c r="G123" s="368">
        <f t="shared" si="1"/>
        <v>4274.8499999999995</v>
      </c>
      <c r="H123" s="386" t="s">
        <v>15</v>
      </c>
    </row>
    <row r="124" spans="1:13" ht="27.75">
      <c r="A124" s="444">
        <v>45953</v>
      </c>
      <c r="B124" s="563" t="s">
        <v>1524</v>
      </c>
      <c r="C124" s="303" t="s">
        <v>1595</v>
      </c>
      <c r="D124" s="563" t="s">
        <v>1524</v>
      </c>
      <c r="E124" s="469">
        <v>24</v>
      </c>
      <c r="F124" s="368">
        <v>0</v>
      </c>
      <c r="G124" s="368">
        <f t="shared" si="1"/>
        <v>4298.8499999999995</v>
      </c>
      <c r="H124" s="386" t="s">
        <v>15</v>
      </c>
    </row>
    <row r="125" spans="1:13" ht="27.75">
      <c r="A125" s="444">
        <v>45953</v>
      </c>
      <c r="B125" s="315">
        <v>18029</v>
      </c>
      <c r="C125" s="303" t="s">
        <v>1596</v>
      </c>
      <c r="D125" s="314">
        <v>230</v>
      </c>
      <c r="E125" s="469">
        <v>15</v>
      </c>
      <c r="F125" s="368">
        <v>0</v>
      </c>
      <c r="G125" s="368">
        <f t="shared" si="1"/>
        <v>4313.8499999999995</v>
      </c>
      <c r="H125" s="386" t="s">
        <v>15</v>
      </c>
    </row>
    <row r="126" spans="1:13">
      <c r="A126" s="444">
        <v>45945</v>
      </c>
      <c r="B126" s="315">
        <v>18030</v>
      </c>
      <c r="C126" s="303" t="s">
        <v>1597</v>
      </c>
      <c r="D126" s="314">
        <v>57</v>
      </c>
      <c r="E126" s="469">
        <v>15</v>
      </c>
      <c r="F126" s="368"/>
      <c r="G126" s="368">
        <f t="shared" si="1"/>
        <v>4328.8499999999995</v>
      </c>
      <c r="H126" s="386" t="s">
        <v>15</v>
      </c>
    </row>
    <row r="127" spans="1:13">
      <c r="A127" s="444">
        <v>45945</v>
      </c>
      <c r="B127" s="563" t="s">
        <v>1524</v>
      </c>
      <c r="C127" s="303" t="s">
        <v>1598</v>
      </c>
      <c r="D127" s="563" t="s">
        <v>1524</v>
      </c>
      <c r="E127" s="469">
        <v>12</v>
      </c>
      <c r="F127" s="368"/>
      <c r="G127" s="368">
        <f t="shared" si="1"/>
        <v>4340.8499999999995</v>
      </c>
      <c r="H127" s="386" t="s">
        <v>15</v>
      </c>
    </row>
    <row r="128" spans="1:13">
      <c r="A128" s="444">
        <v>45945</v>
      </c>
      <c r="B128" s="566" t="s">
        <v>1157</v>
      </c>
      <c r="C128" s="303" t="s">
        <v>1599</v>
      </c>
      <c r="D128" s="565" t="s">
        <v>1157</v>
      </c>
      <c r="E128" s="469">
        <v>20</v>
      </c>
      <c r="F128" s="368"/>
      <c r="G128" s="368">
        <f t="shared" si="1"/>
        <v>4360.8499999999995</v>
      </c>
      <c r="H128" s="386" t="s">
        <v>15</v>
      </c>
    </row>
    <row r="129" spans="1:9">
      <c r="A129" s="444">
        <v>45945</v>
      </c>
      <c r="B129" s="563" t="s">
        <v>1524</v>
      </c>
      <c r="C129" s="416" t="s">
        <v>1600</v>
      </c>
      <c r="D129" s="563" t="s">
        <v>1524</v>
      </c>
      <c r="E129" s="469">
        <v>12</v>
      </c>
      <c r="F129" s="368"/>
      <c r="G129" s="368">
        <f t="shared" si="1"/>
        <v>4372.8499999999995</v>
      </c>
      <c r="H129" s="386" t="s">
        <v>15</v>
      </c>
    </row>
    <row r="130" spans="1:9">
      <c r="A130" s="444">
        <v>45938</v>
      </c>
      <c r="B130" s="563" t="s">
        <v>1524</v>
      </c>
      <c r="C130" s="416" t="s">
        <v>1601</v>
      </c>
      <c r="D130" s="563" t="s">
        <v>1524</v>
      </c>
      <c r="E130" s="469">
        <v>12</v>
      </c>
      <c r="F130" s="368"/>
      <c r="G130" s="368">
        <f t="shared" si="1"/>
        <v>4384.8499999999995</v>
      </c>
      <c r="H130" s="386" t="s">
        <v>15</v>
      </c>
    </row>
    <row r="131" spans="1:9">
      <c r="A131" s="444">
        <v>45945</v>
      </c>
      <c r="B131" s="427">
        <v>18031</v>
      </c>
      <c r="C131" s="416" t="s">
        <v>1602</v>
      </c>
      <c r="D131" s="314">
        <v>170</v>
      </c>
      <c r="E131" s="469">
        <v>25</v>
      </c>
      <c r="F131" s="368"/>
      <c r="G131" s="368">
        <f t="shared" si="1"/>
        <v>4409.8499999999995</v>
      </c>
      <c r="H131" s="386" t="s">
        <v>15</v>
      </c>
    </row>
    <row r="132" spans="1:9">
      <c r="A132" s="444">
        <v>45945</v>
      </c>
      <c r="B132" s="466" t="s">
        <v>1199</v>
      </c>
      <c r="C132" s="416" t="s">
        <v>1603</v>
      </c>
      <c r="D132" s="466" t="s">
        <v>1199</v>
      </c>
      <c r="E132" s="469">
        <v>20</v>
      </c>
      <c r="F132" s="368"/>
      <c r="G132" s="368">
        <f t="shared" si="1"/>
        <v>4429.8499999999995</v>
      </c>
      <c r="H132" s="386" t="s">
        <v>15</v>
      </c>
    </row>
    <row r="133" spans="1:9">
      <c r="A133" s="444">
        <v>45938</v>
      </c>
      <c r="B133" s="563" t="s">
        <v>1524</v>
      </c>
      <c r="C133" s="416" t="s">
        <v>1604</v>
      </c>
      <c r="D133" s="563" t="s">
        <v>1524</v>
      </c>
      <c r="E133" s="469">
        <v>12</v>
      </c>
      <c r="F133" s="368"/>
      <c r="G133" s="368">
        <f t="shared" si="1"/>
        <v>4441.8499999999995</v>
      </c>
      <c r="H133" s="386" t="s">
        <v>15</v>
      </c>
    </row>
    <row r="134" spans="1:9">
      <c r="A134" s="444">
        <v>45938</v>
      </c>
      <c r="B134" s="563" t="s">
        <v>1524</v>
      </c>
      <c r="C134" s="303" t="s">
        <v>1605</v>
      </c>
      <c r="D134" s="563" t="s">
        <v>1524</v>
      </c>
      <c r="E134" s="469">
        <v>24</v>
      </c>
      <c r="F134" s="368">
        <v>0</v>
      </c>
      <c r="G134" s="368">
        <f t="shared" si="1"/>
        <v>4465.8499999999995</v>
      </c>
      <c r="H134" s="386" t="s">
        <v>15</v>
      </c>
    </row>
    <row r="135" spans="1:9" ht="27.75">
      <c r="A135" s="306">
        <v>45953</v>
      </c>
      <c r="B135" s="563" t="s">
        <v>1524</v>
      </c>
      <c r="C135" s="320" t="s">
        <v>1606</v>
      </c>
      <c r="D135" s="563" t="s">
        <v>1524</v>
      </c>
      <c r="E135" s="468">
        <v>24</v>
      </c>
      <c r="F135" s="569">
        <v>0</v>
      </c>
      <c r="G135" s="368">
        <f t="shared" si="1"/>
        <v>4489.8499999999995</v>
      </c>
      <c r="H135" s="386" t="s">
        <v>15</v>
      </c>
    </row>
    <row r="136" spans="1:9" ht="27.75">
      <c r="A136" s="444">
        <v>45960</v>
      </c>
      <c r="B136" s="315">
        <v>18032</v>
      </c>
      <c r="C136" s="303" t="s">
        <v>1607</v>
      </c>
      <c r="D136" s="309">
        <v>53</v>
      </c>
      <c r="E136" s="469">
        <v>15</v>
      </c>
      <c r="F136" s="471">
        <v>0</v>
      </c>
      <c r="G136" s="368">
        <f t="shared" si="1"/>
        <v>4504.8499999999995</v>
      </c>
      <c r="H136" s="386" t="s">
        <v>15</v>
      </c>
      <c r="I136" s="575"/>
    </row>
    <row r="137" spans="1:9" ht="27.75">
      <c r="A137" s="444">
        <v>45960</v>
      </c>
      <c r="B137" s="315">
        <v>18033</v>
      </c>
      <c r="C137" s="303" t="s">
        <v>1608</v>
      </c>
      <c r="D137" s="309">
        <v>318</v>
      </c>
      <c r="E137" s="469">
        <v>15</v>
      </c>
      <c r="F137" s="471">
        <v>0</v>
      </c>
      <c r="G137" s="368">
        <f t="shared" ref="G137:H152" si="2">+G136+E137+F137</f>
        <v>4519.8499999999995</v>
      </c>
      <c r="H137" s="386" t="s">
        <v>15</v>
      </c>
    </row>
    <row r="138" spans="1:9">
      <c r="A138" s="444"/>
      <c r="B138" s="456">
        <v>18034</v>
      </c>
      <c r="C138" s="576" t="s">
        <v>1609</v>
      </c>
      <c r="D138" s="309"/>
      <c r="E138" s="469"/>
      <c r="F138" s="471"/>
      <c r="G138" s="368">
        <f t="shared" si="2"/>
        <v>4519.8499999999995</v>
      </c>
      <c r="H138" s="386" t="s">
        <v>15</v>
      </c>
    </row>
    <row r="139" spans="1:9" ht="27.75">
      <c r="A139" s="444">
        <v>45953</v>
      </c>
      <c r="B139" s="315">
        <v>18035</v>
      </c>
      <c r="C139" s="303" t="s">
        <v>1610</v>
      </c>
      <c r="D139" s="314">
        <v>229</v>
      </c>
      <c r="E139" s="469">
        <v>30</v>
      </c>
      <c r="F139" s="557">
        <v>0</v>
      </c>
      <c r="G139" s="368">
        <f t="shared" si="2"/>
        <v>4549.8499999999995</v>
      </c>
      <c r="H139" s="386" t="s">
        <v>15</v>
      </c>
    </row>
    <row r="140" spans="1:9" ht="30" customHeight="1">
      <c r="A140" s="444">
        <v>45953</v>
      </c>
      <c r="B140" s="315">
        <v>18036</v>
      </c>
      <c r="C140" s="303" t="s">
        <v>1611</v>
      </c>
      <c r="D140" s="314">
        <v>265</v>
      </c>
      <c r="E140" s="469">
        <v>30</v>
      </c>
      <c r="F140" s="557">
        <v>0</v>
      </c>
      <c r="G140" s="368">
        <f t="shared" si="2"/>
        <v>4579.8499999999995</v>
      </c>
      <c r="H140" s="386" t="s">
        <v>15</v>
      </c>
    </row>
    <row r="141" spans="1:9" ht="31.5" customHeight="1">
      <c r="A141" s="444">
        <v>45953</v>
      </c>
      <c r="B141" s="315">
        <v>18037</v>
      </c>
      <c r="C141" s="303" t="s">
        <v>1612</v>
      </c>
      <c r="D141" s="314">
        <v>329</v>
      </c>
      <c r="E141" s="469">
        <v>15</v>
      </c>
      <c r="F141" s="557">
        <v>0</v>
      </c>
      <c r="G141" s="368">
        <f t="shared" si="2"/>
        <v>4594.8499999999995</v>
      </c>
      <c r="H141" s="386" t="s">
        <v>15</v>
      </c>
    </row>
    <row r="142" spans="1:9" ht="27.75">
      <c r="A142" s="444">
        <v>45953</v>
      </c>
      <c r="B142" s="374" t="s">
        <v>524</v>
      </c>
      <c r="C142" s="303" t="s">
        <v>1613</v>
      </c>
      <c r="D142" s="374" t="s">
        <v>524</v>
      </c>
      <c r="E142" s="364">
        <v>0</v>
      </c>
      <c r="F142" s="561">
        <v>-80</v>
      </c>
      <c r="G142" s="368">
        <f t="shared" si="2"/>
        <v>4514.8499999999995</v>
      </c>
      <c r="H142" s="386" t="s">
        <v>15</v>
      </c>
    </row>
    <row r="143" spans="1:9" ht="27.75">
      <c r="A143" s="444">
        <v>45953</v>
      </c>
      <c r="B143" s="315">
        <v>18038</v>
      </c>
      <c r="C143" s="303" t="s">
        <v>1614</v>
      </c>
      <c r="D143" s="314">
        <v>175</v>
      </c>
      <c r="E143" s="469">
        <v>15</v>
      </c>
      <c r="F143" s="557">
        <v>0</v>
      </c>
      <c r="G143" s="368">
        <f t="shared" si="2"/>
        <v>4529.8499999999995</v>
      </c>
      <c r="H143" s="386" t="s">
        <v>15</v>
      </c>
    </row>
    <row r="144" spans="1:9" ht="27.75">
      <c r="A144" s="444">
        <v>45953</v>
      </c>
      <c r="B144" s="563" t="s">
        <v>1524</v>
      </c>
      <c r="C144" s="303" t="s">
        <v>1615</v>
      </c>
      <c r="D144" s="563" t="s">
        <v>1524</v>
      </c>
      <c r="E144" s="469">
        <v>12</v>
      </c>
      <c r="F144" s="557">
        <v>0</v>
      </c>
      <c r="G144" s="368">
        <f t="shared" si="2"/>
        <v>4541.8499999999995</v>
      </c>
      <c r="H144" s="386" t="s">
        <v>15</v>
      </c>
    </row>
    <row r="145" spans="1:8" ht="27.75">
      <c r="A145" s="444">
        <v>45953</v>
      </c>
      <c r="B145" s="315">
        <v>18039</v>
      </c>
      <c r="C145" s="303" t="s">
        <v>1616</v>
      </c>
      <c r="D145" s="314">
        <v>277</v>
      </c>
      <c r="E145" s="469">
        <v>15</v>
      </c>
      <c r="F145" s="557">
        <v>0</v>
      </c>
      <c r="G145" s="368">
        <f t="shared" si="2"/>
        <v>4556.8499999999995</v>
      </c>
      <c r="H145" s="386" t="s">
        <v>15</v>
      </c>
    </row>
    <row r="146" spans="1:8" ht="27.75">
      <c r="A146" s="444">
        <v>45953</v>
      </c>
      <c r="B146" s="563" t="s">
        <v>1524</v>
      </c>
      <c r="C146" s="303" t="s">
        <v>1617</v>
      </c>
      <c r="D146" s="563" t="s">
        <v>1524</v>
      </c>
      <c r="E146" s="469">
        <v>22</v>
      </c>
      <c r="F146" s="557">
        <v>0</v>
      </c>
      <c r="G146" s="368">
        <f t="shared" si="2"/>
        <v>4578.8499999999995</v>
      </c>
      <c r="H146" s="386" t="s">
        <v>15</v>
      </c>
    </row>
    <row r="147" spans="1:8">
      <c r="A147" s="444">
        <v>45954</v>
      </c>
      <c r="B147" s="563" t="s">
        <v>1524</v>
      </c>
      <c r="C147" s="303" t="s">
        <v>1618</v>
      </c>
      <c r="D147" s="563" t="s">
        <v>1524</v>
      </c>
      <c r="E147" s="469">
        <v>24</v>
      </c>
      <c r="F147" s="557">
        <v>0</v>
      </c>
      <c r="G147" s="368">
        <f t="shared" si="2"/>
        <v>4602.8499999999995</v>
      </c>
      <c r="H147" s="386" t="s">
        <v>15</v>
      </c>
    </row>
    <row r="148" spans="1:8" ht="27.75">
      <c r="A148" s="444">
        <v>45954</v>
      </c>
      <c r="B148" s="315">
        <v>18040</v>
      </c>
      <c r="C148" s="303" t="s">
        <v>1619</v>
      </c>
      <c r="D148" s="314">
        <v>280</v>
      </c>
      <c r="E148" s="469">
        <v>45</v>
      </c>
      <c r="F148" s="557">
        <v>0</v>
      </c>
      <c r="G148" s="368">
        <f t="shared" si="2"/>
        <v>4647.8499999999995</v>
      </c>
      <c r="H148" s="386" t="s">
        <v>15</v>
      </c>
    </row>
    <row r="149" spans="1:8" ht="26.25" customHeight="1">
      <c r="A149" s="444">
        <v>45954</v>
      </c>
      <c r="B149" s="315">
        <v>18041</v>
      </c>
      <c r="C149" s="303" t="s">
        <v>1620</v>
      </c>
      <c r="D149" s="314" t="s">
        <v>132</v>
      </c>
      <c r="E149" s="469">
        <v>45</v>
      </c>
      <c r="F149" s="557">
        <v>0</v>
      </c>
      <c r="G149" s="368">
        <f t="shared" si="2"/>
        <v>4692.8499999999995</v>
      </c>
      <c r="H149" s="386" t="s">
        <v>15</v>
      </c>
    </row>
    <row r="150" spans="1:8" ht="28.5" customHeight="1">
      <c r="A150" s="444">
        <v>45954</v>
      </c>
      <c r="B150" s="315">
        <v>18042</v>
      </c>
      <c r="C150" s="303" t="s">
        <v>1621</v>
      </c>
      <c r="D150" s="314">
        <v>111</v>
      </c>
      <c r="E150" s="469">
        <v>45</v>
      </c>
      <c r="F150" s="557">
        <v>0</v>
      </c>
      <c r="G150" s="368">
        <f t="shared" si="2"/>
        <v>4737.8499999999995</v>
      </c>
      <c r="H150" s="386" t="s">
        <v>15</v>
      </c>
    </row>
    <row r="151" spans="1:8">
      <c r="A151" s="306">
        <v>45955</v>
      </c>
      <c r="B151" s="563" t="s">
        <v>1524</v>
      </c>
      <c r="C151" s="320" t="s">
        <v>1622</v>
      </c>
      <c r="D151" s="563" t="s">
        <v>1524</v>
      </c>
      <c r="E151" s="469">
        <v>24</v>
      </c>
      <c r="F151" s="304">
        <v>0</v>
      </c>
      <c r="G151" s="368">
        <f t="shared" si="2"/>
        <v>4761.8499999999995</v>
      </c>
      <c r="H151" s="386" t="s">
        <v>15</v>
      </c>
    </row>
    <row r="152" spans="1:8" ht="27.75">
      <c r="A152" s="444">
        <v>45955</v>
      </c>
      <c r="B152" s="315">
        <v>18043</v>
      </c>
      <c r="C152" s="303" t="s">
        <v>1623</v>
      </c>
      <c r="D152" s="314">
        <v>34</v>
      </c>
      <c r="E152" s="469">
        <v>30</v>
      </c>
      <c r="F152" s="471">
        <v>0</v>
      </c>
      <c r="G152" s="368">
        <f t="shared" si="2"/>
        <v>4791.8499999999995</v>
      </c>
      <c r="H152" s="386" t="s">
        <v>15</v>
      </c>
    </row>
    <row r="153" spans="1:8" ht="27.75">
      <c r="A153" s="444">
        <v>45955</v>
      </c>
      <c r="B153" s="563" t="s">
        <v>1524</v>
      </c>
      <c r="C153" s="303" t="s">
        <v>1624</v>
      </c>
      <c r="D153" s="563" t="s">
        <v>1524</v>
      </c>
      <c r="E153" s="469">
        <v>24</v>
      </c>
      <c r="F153" s="471">
        <v>0</v>
      </c>
      <c r="G153" s="368">
        <f t="shared" ref="G153:G200" si="3">+G152+E153+F153</f>
        <v>4815.8499999999995</v>
      </c>
      <c r="H153" s="386" t="s">
        <v>15</v>
      </c>
    </row>
    <row r="154" spans="1:8" ht="27.75">
      <c r="A154" s="444">
        <v>45955</v>
      </c>
      <c r="B154" s="315">
        <v>18044</v>
      </c>
      <c r="C154" s="303" t="s">
        <v>1625</v>
      </c>
      <c r="D154" s="314">
        <v>36</v>
      </c>
      <c r="E154" s="469">
        <v>15</v>
      </c>
      <c r="F154" s="471">
        <v>0</v>
      </c>
      <c r="G154" s="368">
        <f t="shared" si="3"/>
        <v>4830.8499999999995</v>
      </c>
      <c r="H154" s="386" t="s">
        <v>15</v>
      </c>
    </row>
    <row r="155" spans="1:8" ht="27.75">
      <c r="A155" s="444">
        <v>45955</v>
      </c>
      <c r="B155" s="315">
        <v>18045</v>
      </c>
      <c r="C155" s="303" t="s">
        <v>1626</v>
      </c>
      <c r="D155" s="314">
        <v>291</v>
      </c>
      <c r="E155" s="469">
        <v>30</v>
      </c>
      <c r="F155" s="471">
        <v>0</v>
      </c>
      <c r="G155" s="368">
        <f t="shared" si="3"/>
        <v>4860.8499999999995</v>
      </c>
      <c r="H155" s="386" t="s">
        <v>15</v>
      </c>
    </row>
    <row r="156" spans="1:8" ht="27.75">
      <c r="A156" s="444">
        <v>45955</v>
      </c>
      <c r="B156" s="456" t="s">
        <v>524</v>
      </c>
      <c r="C156" s="303" t="s">
        <v>1627</v>
      </c>
      <c r="D156" s="456" t="s">
        <v>524</v>
      </c>
      <c r="E156" s="469">
        <v>0</v>
      </c>
      <c r="F156" s="561">
        <v>-100</v>
      </c>
      <c r="G156" s="368">
        <f t="shared" si="3"/>
        <v>4760.8499999999995</v>
      </c>
      <c r="H156" s="386" t="s">
        <v>15</v>
      </c>
    </row>
    <row r="157" spans="1:8" ht="27.75">
      <c r="A157" s="444">
        <v>45955</v>
      </c>
      <c r="B157" s="456" t="s">
        <v>524</v>
      </c>
      <c r="C157" s="303" t="s">
        <v>1628</v>
      </c>
      <c r="D157" s="456" t="s">
        <v>524</v>
      </c>
      <c r="E157" s="469">
        <v>0</v>
      </c>
      <c r="F157" s="561">
        <v>-251</v>
      </c>
      <c r="G157" s="368">
        <f t="shared" si="3"/>
        <v>4509.8499999999995</v>
      </c>
      <c r="H157" s="386" t="s">
        <v>15</v>
      </c>
    </row>
    <row r="158" spans="1:8" ht="27.75">
      <c r="A158" s="444">
        <v>45955</v>
      </c>
      <c r="B158" s="563" t="s">
        <v>1524</v>
      </c>
      <c r="C158" s="303" t="s">
        <v>1629</v>
      </c>
      <c r="D158" s="563" t="s">
        <v>1524</v>
      </c>
      <c r="E158" s="469">
        <v>12</v>
      </c>
      <c r="F158" s="471">
        <v>0</v>
      </c>
      <c r="G158" s="368">
        <f t="shared" si="3"/>
        <v>4521.8499999999995</v>
      </c>
      <c r="H158" s="386" t="s">
        <v>15</v>
      </c>
    </row>
    <row r="159" spans="1:8" ht="27.75">
      <c r="A159" s="444">
        <v>45955</v>
      </c>
      <c r="B159" s="563" t="s">
        <v>1524</v>
      </c>
      <c r="C159" s="303" t="s">
        <v>1630</v>
      </c>
      <c r="D159" s="563" t="s">
        <v>1524</v>
      </c>
      <c r="E159" s="469">
        <v>12</v>
      </c>
      <c r="F159" s="471">
        <v>0</v>
      </c>
      <c r="G159" s="368">
        <f t="shared" si="3"/>
        <v>4533.8499999999995</v>
      </c>
      <c r="H159" s="386" t="s">
        <v>15</v>
      </c>
    </row>
    <row r="160" spans="1:8" ht="27.75">
      <c r="A160" s="444">
        <v>45955</v>
      </c>
      <c r="B160" s="563" t="s">
        <v>1524</v>
      </c>
      <c r="C160" s="303" t="s">
        <v>1631</v>
      </c>
      <c r="D160" s="563" t="s">
        <v>1524</v>
      </c>
      <c r="E160" s="571">
        <v>24</v>
      </c>
      <c r="F160" s="471">
        <v>0</v>
      </c>
      <c r="G160" s="368">
        <f t="shared" si="3"/>
        <v>4557.8499999999995</v>
      </c>
      <c r="H160" s="386" t="s">
        <v>15</v>
      </c>
    </row>
    <row r="161" spans="1:8" ht="28.5" customHeight="1">
      <c r="A161" s="444">
        <v>45955</v>
      </c>
      <c r="B161" s="563" t="s">
        <v>1524</v>
      </c>
      <c r="C161" s="303" t="s">
        <v>1632</v>
      </c>
      <c r="D161" s="563" t="s">
        <v>1524</v>
      </c>
      <c r="E161" s="469">
        <v>12</v>
      </c>
      <c r="F161" s="471">
        <v>0</v>
      </c>
      <c r="G161" s="368">
        <f t="shared" si="3"/>
        <v>4569.8499999999995</v>
      </c>
      <c r="H161" s="386" t="s">
        <v>15</v>
      </c>
    </row>
    <row r="162" spans="1:8" ht="28.5" customHeight="1">
      <c r="A162" s="444">
        <v>45957</v>
      </c>
      <c r="B162" s="315">
        <v>18046</v>
      </c>
      <c r="C162" s="303" t="s">
        <v>1633</v>
      </c>
      <c r="D162" s="314">
        <v>13</v>
      </c>
      <c r="E162" s="469">
        <v>30</v>
      </c>
      <c r="F162" s="471">
        <v>0</v>
      </c>
      <c r="G162" s="368">
        <f t="shared" si="3"/>
        <v>4599.8499999999995</v>
      </c>
      <c r="H162" s="386" t="s">
        <v>15</v>
      </c>
    </row>
    <row r="163" spans="1:8">
      <c r="A163" s="444">
        <v>45957</v>
      </c>
      <c r="B163" s="315">
        <v>18047</v>
      </c>
      <c r="C163" s="303" t="s">
        <v>1634</v>
      </c>
      <c r="D163" s="314">
        <v>15</v>
      </c>
      <c r="E163" s="469">
        <v>45</v>
      </c>
      <c r="F163" s="471">
        <v>0</v>
      </c>
      <c r="G163" s="368">
        <f t="shared" si="3"/>
        <v>4644.8499999999995</v>
      </c>
      <c r="H163" s="386" t="s">
        <v>15</v>
      </c>
    </row>
    <row r="164" spans="1:8" ht="31.5" customHeight="1">
      <c r="A164" s="444">
        <v>45957</v>
      </c>
      <c r="B164" s="315">
        <v>18048</v>
      </c>
      <c r="C164" s="303" t="s">
        <v>1635</v>
      </c>
      <c r="D164" s="314">
        <v>231</v>
      </c>
      <c r="E164" s="469">
        <v>75</v>
      </c>
      <c r="F164" s="471">
        <v>0</v>
      </c>
      <c r="G164" s="368">
        <f t="shared" si="3"/>
        <v>4719.8499999999995</v>
      </c>
      <c r="H164" s="386" t="s">
        <v>15</v>
      </c>
    </row>
    <row r="165" spans="1:8" ht="27.75">
      <c r="A165" s="444">
        <v>45958</v>
      </c>
      <c r="B165" s="315">
        <v>18049</v>
      </c>
      <c r="C165" s="303" t="s">
        <v>1636</v>
      </c>
      <c r="D165" s="314">
        <v>150</v>
      </c>
      <c r="E165" s="469">
        <v>15</v>
      </c>
      <c r="F165" s="471">
        <v>0</v>
      </c>
      <c r="G165" s="368">
        <f t="shared" si="3"/>
        <v>4734.8499999999995</v>
      </c>
      <c r="H165" s="386" t="s">
        <v>15</v>
      </c>
    </row>
    <row r="166" spans="1:8" ht="27.75">
      <c r="A166" s="444">
        <v>45958</v>
      </c>
      <c r="B166" s="563" t="s">
        <v>1524</v>
      </c>
      <c r="C166" s="303" t="s">
        <v>1637</v>
      </c>
      <c r="D166" s="563" t="s">
        <v>1524</v>
      </c>
      <c r="E166" s="469">
        <v>24</v>
      </c>
      <c r="F166" s="471">
        <v>0</v>
      </c>
      <c r="G166" s="368">
        <f t="shared" si="3"/>
        <v>4758.8499999999995</v>
      </c>
      <c r="H166" s="386" t="s">
        <v>15</v>
      </c>
    </row>
    <row r="167" spans="1:8" ht="27.75">
      <c r="A167" s="444">
        <v>45958</v>
      </c>
      <c r="B167" s="456" t="s">
        <v>524</v>
      </c>
      <c r="C167" s="303" t="s">
        <v>1638</v>
      </c>
      <c r="D167" s="456" t="s">
        <v>524</v>
      </c>
      <c r="E167" s="469">
        <v>0</v>
      </c>
      <c r="F167" s="561">
        <v>-400</v>
      </c>
      <c r="G167" s="368">
        <f t="shared" si="3"/>
        <v>4358.8499999999995</v>
      </c>
      <c r="H167" s="386" t="s">
        <v>15</v>
      </c>
    </row>
    <row r="168" spans="1:8" ht="27.75">
      <c r="A168" s="444">
        <v>45958</v>
      </c>
      <c r="B168" s="543" t="s">
        <v>1639</v>
      </c>
      <c r="C168" s="303" t="s">
        <v>1640</v>
      </c>
      <c r="D168" s="544" t="s">
        <v>1639</v>
      </c>
      <c r="E168" s="469">
        <v>60</v>
      </c>
      <c r="F168" s="570">
        <v>0</v>
      </c>
      <c r="G168" s="368">
        <f t="shared" si="3"/>
        <v>4418.8499999999995</v>
      </c>
      <c r="H168" s="386" t="s">
        <v>15</v>
      </c>
    </row>
    <row r="169" spans="1:8" ht="27.75">
      <c r="A169" s="444">
        <v>45958</v>
      </c>
      <c r="B169" s="315">
        <v>18050</v>
      </c>
      <c r="C169" s="303" t="s">
        <v>1641</v>
      </c>
      <c r="D169" s="314">
        <v>307</v>
      </c>
      <c r="E169" s="469">
        <v>30</v>
      </c>
      <c r="F169" s="471">
        <v>0</v>
      </c>
      <c r="G169" s="368">
        <f t="shared" si="3"/>
        <v>4448.8499999999995</v>
      </c>
      <c r="H169" s="386" t="s">
        <v>15</v>
      </c>
    </row>
    <row r="170" spans="1:8" ht="29.25" customHeight="1">
      <c r="A170" s="444"/>
      <c r="B170" s="456">
        <v>18051</v>
      </c>
      <c r="C170" s="576" t="s">
        <v>1609</v>
      </c>
      <c r="D170" s="578">
        <v>45962</v>
      </c>
      <c r="E170" s="469"/>
      <c r="F170" s="570"/>
      <c r="G170" s="368">
        <f t="shared" si="3"/>
        <v>4448.8499999999995</v>
      </c>
      <c r="H170" s="386" t="s">
        <v>15</v>
      </c>
    </row>
    <row r="171" spans="1:8">
      <c r="A171" s="444"/>
      <c r="B171" s="456">
        <v>18052</v>
      </c>
      <c r="C171" s="576" t="s">
        <v>1609</v>
      </c>
      <c r="D171" s="578">
        <v>45962</v>
      </c>
      <c r="E171" s="469"/>
      <c r="F171" s="570"/>
      <c r="G171" s="368">
        <f t="shared" si="3"/>
        <v>4448.8499999999995</v>
      </c>
      <c r="H171" s="386" t="s">
        <v>15</v>
      </c>
    </row>
    <row r="172" spans="1:8">
      <c r="A172" s="444"/>
      <c r="B172" s="456">
        <v>18053</v>
      </c>
      <c r="C172" s="576" t="s">
        <v>1609</v>
      </c>
      <c r="D172" s="578">
        <v>45962</v>
      </c>
      <c r="E172" s="469"/>
      <c r="F172" s="570"/>
      <c r="G172" s="368">
        <f t="shared" si="3"/>
        <v>4448.8499999999995</v>
      </c>
      <c r="H172" s="386" t="s">
        <v>15</v>
      </c>
    </row>
    <row r="173" spans="1:8" ht="21" customHeight="1">
      <c r="A173" s="444"/>
      <c r="B173" s="456">
        <v>18054</v>
      </c>
      <c r="C173" s="576" t="s">
        <v>1609</v>
      </c>
      <c r="D173" s="578">
        <v>45962</v>
      </c>
      <c r="E173" s="469"/>
      <c r="F173" s="570"/>
      <c r="G173" s="368">
        <f t="shared" si="3"/>
        <v>4448.8499999999995</v>
      </c>
      <c r="H173" s="386" t="s">
        <v>15</v>
      </c>
    </row>
    <row r="174" spans="1:8" ht="27.75">
      <c r="A174" s="444">
        <v>45958</v>
      </c>
      <c r="B174" s="456" t="s">
        <v>524</v>
      </c>
      <c r="C174" s="303" t="s">
        <v>1642</v>
      </c>
      <c r="D174" s="456" t="s">
        <v>524</v>
      </c>
      <c r="E174" s="469">
        <v>0</v>
      </c>
      <c r="F174" s="561">
        <v>-315</v>
      </c>
      <c r="G174" s="368">
        <f t="shared" si="3"/>
        <v>4133.8499999999995</v>
      </c>
      <c r="H174" s="386" t="s">
        <v>15</v>
      </c>
    </row>
    <row r="175" spans="1:8" ht="27.75">
      <c r="A175" s="444">
        <v>45958</v>
      </c>
      <c r="B175" s="603">
        <v>18161</v>
      </c>
      <c r="C175" s="303" t="s">
        <v>1643</v>
      </c>
      <c r="D175" s="314">
        <v>85</v>
      </c>
      <c r="E175" s="469">
        <v>30</v>
      </c>
      <c r="F175" s="471">
        <v>0</v>
      </c>
      <c r="G175" s="368">
        <f t="shared" si="3"/>
        <v>4163.8499999999995</v>
      </c>
      <c r="H175" s="386" t="s">
        <v>15</v>
      </c>
    </row>
    <row r="176" spans="1:8" ht="27.75">
      <c r="A176" s="444">
        <v>45959</v>
      </c>
      <c r="B176" s="603">
        <v>18162</v>
      </c>
      <c r="C176" s="303" t="s">
        <v>1644</v>
      </c>
      <c r="D176" s="314">
        <v>198</v>
      </c>
      <c r="E176" s="469">
        <v>15</v>
      </c>
      <c r="F176" s="471">
        <v>0</v>
      </c>
      <c r="G176" s="368">
        <f t="shared" si="3"/>
        <v>4178.8499999999995</v>
      </c>
      <c r="H176" s="386" t="s">
        <v>15</v>
      </c>
    </row>
    <row r="177" spans="1:15" ht="27.75">
      <c r="A177" s="444">
        <v>45959</v>
      </c>
      <c r="B177" s="315">
        <v>18055</v>
      </c>
      <c r="C177" s="303" t="s">
        <v>1645</v>
      </c>
      <c r="D177" s="314">
        <v>162</v>
      </c>
      <c r="E177" s="469">
        <v>15</v>
      </c>
      <c r="F177" s="471">
        <v>0</v>
      </c>
      <c r="G177" s="368">
        <f t="shared" si="3"/>
        <v>4193.8499999999995</v>
      </c>
      <c r="H177" s="386" t="s">
        <v>15</v>
      </c>
    </row>
    <row r="178" spans="1:15" ht="27.75">
      <c r="A178" s="444">
        <v>45959</v>
      </c>
      <c r="B178" s="315">
        <v>18056</v>
      </c>
      <c r="C178" s="303" t="s">
        <v>1646</v>
      </c>
      <c r="D178" s="314">
        <v>298</v>
      </c>
      <c r="E178" s="469">
        <v>15</v>
      </c>
      <c r="F178" s="471">
        <v>0</v>
      </c>
      <c r="G178" s="368">
        <f t="shared" si="3"/>
        <v>4208.8499999999995</v>
      </c>
      <c r="H178" s="386" t="s">
        <v>15</v>
      </c>
    </row>
    <row r="179" spans="1:15" ht="27.75">
      <c r="A179" s="444">
        <v>45959</v>
      </c>
      <c r="B179" s="315">
        <v>18057</v>
      </c>
      <c r="C179" s="303" t="s">
        <v>1647</v>
      </c>
      <c r="D179" s="314">
        <v>309</v>
      </c>
      <c r="E179" s="469">
        <v>15</v>
      </c>
      <c r="F179" s="471">
        <v>0</v>
      </c>
      <c r="G179" s="368">
        <f t="shared" si="3"/>
        <v>4223.8499999999995</v>
      </c>
      <c r="H179" s="386" t="s">
        <v>15</v>
      </c>
    </row>
    <row r="180" spans="1:15" ht="28.5" customHeight="1">
      <c r="A180" s="444">
        <v>45959</v>
      </c>
      <c r="B180" s="315">
        <v>18058</v>
      </c>
      <c r="C180" s="303" t="s">
        <v>1648</v>
      </c>
      <c r="D180" s="314">
        <v>67</v>
      </c>
      <c r="E180" s="469">
        <v>15</v>
      </c>
      <c r="F180" s="471">
        <v>0</v>
      </c>
      <c r="G180" s="368">
        <f t="shared" si="3"/>
        <v>4238.8499999999995</v>
      </c>
      <c r="H180" s="386" t="s">
        <v>15</v>
      </c>
    </row>
    <row r="181" spans="1:15" ht="27.75">
      <c r="A181" s="444">
        <v>45960</v>
      </c>
      <c r="B181" s="315">
        <v>18059</v>
      </c>
      <c r="C181" s="303" t="s">
        <v>1649</v>
      </c>
      <c r="D181" s="314">
        <v>332</v>
      </c>
      <c r="E181" s="469">
        <v>45</v>
      </c>
      <c r="F181" s="471">
        <v>0</v>
      </c>
      <c r="G181" s="368">
        <f t="shared" si="3"/>
        <v>4283.8499999999995</v>
      </c>
      <c r="H181" s="386" t="s">
        <v>15</v>
      </c>
      <c r="O181">
        <v>180</v>
      </c>
    </row>
    <row r="182" spans="1:15" ht="27.75">
      <c r="A182" s="444">
        <v>45960</v>
      </c>
      <c r="B182" s="563" t="s">
        <v>1524</v>
      </c>
      <c r="C182" s="303" t="s">
        <v>1650</v>
      </c>
      <c r="D182" s="563" t="s">
        <v>1524</v>
      </c>
      <c r="E182" s="469">
        <v>0</v>
      </c>
      <c r="F182" s="561">
        <v>-24</v>
      </c>
      <c r="G182" s="368">
        <f t="shared" si="3"/>
        <v>4259.8499999999995</v>
      </c>
      <c r="H182" s="386" t="s">
        <v>15</v>
      </c>
      <c r="O182">
        <v>72</v>
      </c>
    </row>
    <row r="183" spans="1:15" ht="27.75">
      <c r="A183" s="444">
        <v>45960</v>
      </c>
      <c r="B183" s="315">
        <v>18060</v>
      </c>
      <c r="C183" s="303" t="s">
        <v>1651</v>
      </c>
      <c r="D183" s="314" t="s">
        <v>106</v>
      </c>
      <c r="E183" s="469">
        <v>15</v>
      </c>
      <c r="F183" s="471">
        <v>0</v>
      </c>
      <c r="G183" s="368">
        <f t="shared" si="3"/>
        <v>4274.8499999999995</v>
      </c>
      <c r="H183" s="386" t="s">
        <v>15</v>
      </c>
      <c r="O183">
        <v>72</v>
      </c>
    </row>
    <row r="184" spans="1:15" ht="27.75">
      <c r="A184" s="444">
        <v>45960</v>
      </c>
      <c r="B184" s="315">
        <v>18061</v>
      </c>
      <c r="C184" s="303" t="s">
        <v>1652</v>
      </c>
      <c r="D184" s="314">
        <v>245</v>
      </c>
      <c r="E184" s="469">
        <v>30</v>
      </c>
      <c r="F184" s="471">
        <v>0</v>
      </c>
      <c r="G184" s="368">
        <f t="shared" si="3"/>
        <v>4304.8499999999995</v>
      </c>
      <c r="H184" s="386" t="s">
        <v>15</v>
      </c>
      <c r="O184">
        <v>120</v>
      </c>
    </row>
    <row r="185" spans="1:15">
      <c r="A185" s="444">
        <v>45960</v>
      </c>
      <c r="B185" s="315">
        <v>18062</v>
      </c>
      <c r="C185" s="303" t="s">
        <v>1653</v>
      </c>
      <c r="D185" s="314">
        <v>79</v>
      </c>
      <c r="E185" s="469">
        <v>15</v>
      </c>
      <c r="F185" s="471">
        <v>0</v>
      </c>
      <c r="G185" s="368">
        <f t="shared" si="3"/>
        <v>4319.8499999999995</v>
      </c>
      <c r="H185" s="386" t="s">
        <v>15</v>
      </c>
      <c r="O185">
        <v>36</v>
      </c>
    </row>
    <row r="186" spans="1:15" ht="27.75">
      <c r="A186" s="444">
        <v>45960</v>
      </c>
      <c r="B186" s="315">
        <v>18063</v>
      </c>
      <c r="C186" s="303" t="s">
        <v>1654</v>
      </c>
      <c r="D186" s="314">
        <v>155</v>
      </c>
      <c r="E186" s="469">
        <v>15</v>
      </c>
      <c r="F186" s="471">
        <v>0</v>
      </c>
      <c r="G186" s="368">
        <f t="shared" si="3"/>
        <v>4334.8499999999995</v>
      </c>
      <c r="H186" s="386" t="s">
        <v>15</v>
      </c>
      <c r="O186">
        <v>12</v>
      </c>
    </row>
    <row r="187" spans="1:15" ht="27.75">
      <c r="A187" s="306">
        <v>45960</v>
      </c>
      <c r="B187" s="315">
        <v>18064</v>
      </c>
      <c r="C187" s="320" t="s">
        <v>1655</v>
      </c>
      <c r="D187" s="425" t="s">
        <v>1011</v>
      </c>
      <c r="E187" s="468">
        <v>30</v>
      </c>
      <c r="F187" s="569">
        <v>0</v>
      </c>
      <c r="G187" s="368">
        <f t="shared" si="3"/>
        <v>4364.8499999999995</v>
      </c>
      <c r="H187" s="386" t="s">
        <v>15</v>
      </c>
      <c r="O187">
        <v>12</v>
      </c>
    </row>
    <row r="188" spans="1:15" ht="27.75">
      <c r="A188" s="444">
        <v>45960</v>
      </c>
      <c r="B188" s="315">
        <v>18065</v>
      </c>
      <c r="C188" s="303" t="s">
        <v>1656</v>
      </c>
      <c r="D188" s="314">
        <v>313</v>
      </c>
      <c r="E188" s="469">
        <v>30</v>
      </c>
      <c r="F188" s="557">
        <v>0</v>
      </c>
      <c r="G188" s="368">
        <f t="shared" si="3"/>
        <v>4394.8499999999995</v>
      </c>
      <c r="H188" s="386" t="s">
        <v>15</v>
      </c>
      <c r="O188">
        <v>12</v>
      </c>
    </row>
    <row r="189" spans="1:15" ht="33" customHeight="1">
      <c r="A189" s="444">
        <v>45961</v>
      </c>
      <c r="B189" s="315">
        <v>18066</v>
      </c>
      <c r="C189" s="303" t="s">
        <v>1657</v>
      </c>
      <c r="D189" s="314">
        <v>21</v>
      </c>
      <c r="E189" s="469">
        <v>15</v>
      </c>
      <c r="F189" s="557">
        <v>0</v>
      </c>
      <c r="G189" s="368">
        <f t="shared" si="3"/>
        <v>4409.8499999999995</v>
      </c>
      <c r="H189" s="386" t="s">
        <v>15</v>
      </c>
      <c r="O189">
        <f>SUM(O181:O188)</f>
        <v>516</v>
      </c>
    </row>
    <row r="190" spans="1:15" ht="27.75">
      <c r="A190" s="444">
        <v>45961</v>
      </c>
      <c r="B190" s="315">
        <v>18067</v>
      </c>
      <c r="C190" s="303" t="s">
        <v>1658</v>
      </c>
      <c r="D190" s="314">
        <v>9</v>
      </c>
      <c r="E190" s="469">
        <v>15</v>
      </c>
      <c r="F190" s="557">
        <v>0</v>
      </c>
      <c r="G190" s="368">
        <f t="shared" si="3"/>
        <v>4424.8499999999995</v>
      </c>
      <c r="H190" s="386" t="s">
        <v>15</v>
      </c>
      <c r="O190">
        <v>732</v>
      </c>
    </row>
    <row r="191" spans="1:15">
      <c r="A191" s="444">
        <v>45961</v>
      </c>
      <c r="B191" s="315">
        <v>18068</v>
      </c>
      <c r="C191" s="303" t="s">
        <v>1659</v>
      </c>
      <c r="D191" s="314">
        <v>185</v>
      </c>
      <c r="E191" s="469">
        <v>15</v>
      </c>
      <c r="F191" s="557">
        <v>0</v>
      </c>
      <c r="G191" s="368">
        <f t="shared" si="3"/>
        <v>4439.8499999999995</v>
      </c>
      <c r="H191" s="386" t="s">
        <v>15</v>
      </c>
      <c r="O191">
        <v>-550</v>
      </c>
    </row>
    <row r="192" spans="1:15" ht="27.75">
      <c r="A192" s="444">
        <v>45961</v>
      </c>
      <c r="B192" s="315">
        <v>18069</v>
      </c>
      <c r="C192" s="303" t="s">
        <v>1660</v>
      </c>
      <c r="D192" s="314" t="s">
        <v>1095</v>
      </c>
      <c r="E192" s="469">
        <v>45</v>
      </c>
      <c r="F192" s="557">
        <v>0</v>
      </c>
      <c r="G192" s="368">
        <f t="shared" si="3"/>
        <v>4484.8499999999995</v>
      </c>
      <c r="H192" s="386" t="s">
        <v>15</v>
      </c>
    </row>
    <row r="193" spans="1:8" ht="41.25" customHeight="1">
      <c r="A193" s="444">
        <v>45961</v>
      </c>
      <c r="B193" s="315">
        <v>18070</v>
      </c>
      <c r="C193" s="303" t="s">
        <v>1661</v>
      </c>
      <c r="D193" s="314">
        <v>5</v>
      </c>
      <c r="E193" s="469">
        <v>15</v>
      </c>
      <c r="F193" s="557">
        <v>0</v>
      </c>
      <c r="G193" s="368">
        <f t="shared" si="3"/>
        <v>4499.8499999999995</v>
      </c>
      <c r="H193" s="386" t="s">
        <v>15</v>
      </c>
    </row>
    <row r="194" spans="1:8" ht="24" customHeight="1">
      <c r="A194" s="444">
        <v>45961</v>
      </c>
      <c r="B194" s="315">
        <v>18071</v>
      </c>
      <c r="C194" s="303" t="s">
        <v>1662</v>
      </c>
      <c r="D194" s="314">
        <v>274</v>
      </c>
      <c r="E194" s="469">
        <v>30</v>
      </c>
      <c r="F194" s="557">
        <v>0</v>
      </c>
      <c r="G194" s="368">
        <f t="shared" si="3"/>
        <v>4529.8499999999995</v>
      </c>
      <c r="H194" s="386" t="s">
        <v>15</v>
      </c>
    </row>
    <row r="195" spans="1:8" ht="27.75">
      <c r="A195" s="444">
        <v>45961</v>
      </c>
      <c r="B195" s="315">
        <v>18072</v>
      </c>
      <c r="C195" s="303" t="s">
        <v>1663</v>
      </c>
      <c r="D195" s="314">
        <v>172</v>
      </c>
      <c r="E195" s="469">
        <v>15</v>
      </c>
      <c r="F195" s="557">
        <v>0</v>
      </c>
      <c r="G195" s="368">
        <f t="shared" si="3"/>
        <v>4544.8499999999995</v>
      </c>
      <c r="H195" s="386" t="s">
        <v>15</v>
      </c>
    </row>
    <row r="196" spans="1:8" ht="21" customHeight="1">
      <c r="A196" s="444">
        <v>45961</v>
      </c>
      <c r="B196" s="315">
        <v>18073</v>
      </c>
      <c r="C196" s="303" t="s">
        <v>1664</v>
      </c>
      <c r="D196" s="314">
        <v>59</v>
      </c>
      <c r="E196" s="469">
        <v>30</v>
      </c>
      <c r="F196" s="557">
        <v>0</v>
      </c>
      <c r="G196" s="368">
        <f t="shared" si="3"/>
        <v>4574.8499999999995</v>
      </c>
      <c r="H196" s="386" t="s">
        <v>15</v>
      </c>
    </row>
    <row r="197" spans="1:8" ht="27.75">
      <c r="A197" s="444">
        <v>45961</v>
      </c>
      <c r="B197" s="466" t="s">
        <v>1157</v>
      </c>
      <c r="C197" s="303" t="s">
        <v>1665</v>
      </c>
      <c r="D197" s="466" t="s">
        <v>1157</v>
      </c>
      <c r="E197" s="469">
        <v>10</v>
      </c>
      <c r="F197" s="557">
        <v>0</v>
      </c>
      <c r="G197" s="368">
        <f t="shared" si="3"/>
        <v>4584.8499999999995</v>
      </c>
      <c r="H197" s="386" t="s">
        <v>15</v>
      </c>
    </row>
    <row r="198" spans="1:8">
      <c r="A198" s="444">
        <v>45961</v>
      </c>
      <c r="B198" s="315">
        <v>18074</v>
      </c>
      <c r="C198" s="303" t="s">
        <v>1666</v>
      </c>
      <c r="D198" s="314">
        <v>145</v>
      </c>
      <c r="E198" s="469">
        <v>15</v>
      </c>
      <c r="F198" s="557">
        <v>0</v>
      </c>
      <c r="G198" s="368">
        <f t="shared" si="3"/>
        <v>4599.8499999999995</v>
      </c>
      <c r="H198" s="386" t="s">
        <v>15</v>
      </c>
    </row>
    <row r="199" spans="1:8" ht="27.75">
      <c r="A199" s="444">
        <v>45961</v>
      </c>
      <c r="B199" s="456" t="s">
        <v>524</v>
      </c>
      <c r="C199" s="303" t="s">
        <v>1667</v>
      </c>
      <c r="D199" s="456" t="s">
        <v>524</v>
      </c>
      <c r="E199" s="364">
        <v>0</v>
      </c>
      <c r="F199" s="577">
        <v>-350</v>
      </c>
      <c r="G199" s="368">
        <f t="shared" si="3"/>
        <v>4249.8499999999995</v>
      </c>
      <c r="H199" s="386" t="s">
        <v>15</v>
      </c>
    </row>
    <row r="200" spans="1:8">
      <c r="A200" s="444">
        <v>45961</v>
      </c>
      <c r="B200" s="315" t="s">
        <v>916</v>
      </c>
      <c r="C200" s="303" t="s">
        <v>141</v>
      </c>
      <c r="D200" s="338" t="s">
        <v>916</v>
      </c>
      <c r="E200" s="469">
        <v>2.71</v>
      </c>
      <c r="F200" s="557">
        <v>0</v>
      </c>
      <c r="G200" s="368">
        <f t="shared" si="3"/>
        <v>4252.5599999999995</v>
      </c>
      <c r="H200" s="386" t="s">
        <v>15</v>
      </c>
    </row>
    <row r="201" spans="1:8">
      <c r="E201" s="368">
        <f>SUM(E8:E200)</f>
        <v>3792.71</v>
      </c>
    </row>
  </sheetData>
  <autoFilter ref="A6:G199" xr:uid="{9279C672-271D-4595-961B-62BEEA6F5DB4}"/>
  <mergeCells count="3">
    <mergeCell ref="A1:G1"/>
    <mergeCell ref="A2:G2"/>
    <mergeCell ref="A4:G4"/>
  </mergeCells>
  <pageMargins left="0.7" right="0.7" top="0.75" bottom="0.75" header="0.3" footer="0.3"/>
  <pageSetup paperSize="9" fitToHeight="0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9891-0A94-489E-95E8-96E4793D3248}">
  <dimension ref="A1:O212"/>
  <sheetViews>
    <sheetView topLeftCell="A57" workbookViewId="0">
      <selection activeCell="C60" sqref="C60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style="368" customWidth="1"/>
    <col min="6" max="6" width="13" style="368" customWidth="1"/>
    <col min="7" max="7" width="10.5703125" bestFit="1" customWidth="1"/>
    <col min="9" max="9" width="36.5703125" bestFit="1" customWidth="1"/>
  </cols>
  <sheetData>
    <row r="1" spans="1:8" ht="18.75">
      <c r="A1" s="730" t="s">
        <v>0</v>
      </c>
      <c r="B1" s="730"/>
      <c r="C1" s="730"/>
      <c r="D1" s="730"/>
      <c r="E1" s="730"/>
      <c r="F1" s="730"/>
      <c r="G1" s="730"/>
    </row>
    <row r="2" spans="1:8" ht="18">
      <c r="A2" s="731" t="s">
        <v>1668</v>
      </c>
      <c r="B2" s="731"/>
      <c r="C2" s="731"/>
      <c r="D2" s="731"/>
      <c r="E2" s="731"/>
      <c r="F2" s="731"/>
      <c r="G2" s="731"/>
    </row>
    <row r="3" spans="1:8" ht="9" customHeight="1">
      <c r="A3" s="14"/>
      <c r="B3" s="14"/>
      <c r="C3" s="14"/>
      <c r="D3" s="421"/>
      <c r="E3" s="360"/>
      <c r="F3" s="360"/>
      <c r="G3" s="14"/>
    </row>
    <row r="4" spans="1:8" ht="22.5" customHeight="1">
      <c r="A4" s="722" t="s">
        <v>2</v>
      </c>
      <c r="B4" s="722"/>
      <c r="C4" s="722"/>
      <c r="D4" s="722"/>
      <c r="E4" s="722"/>
      <c r="F4" s="722"/>
      <c r="G4" s="722"/>
    </row>
    <row r="5" spans="1:8">
      <c r="A5" s="712"/>
      <c r="B5" s="551"/>
      <c r="C5" s="712"/>
      <c r="D5" s="551"/>
      <c r="E5" s="591"/>
      <c r="F5" s="591"/>
      <c r="G5" s="712"/>
    </row>
    <row r="6" spans="1:8">
      <c r="A6" s="547" t="s">
        <v>3</v>
      </c>
      <c r="B6" s="552" t="s">
        <v>4</v>
      </c>
      <c r="C6" s="547" t="s">
        <v>5</v>
      </c>
      <c r="D6" s="548" t="s">
        <v>6</v>
      </c>
      <c r="E6" s="549" t="s">
        <v>610</v>
      </c>
      <c r="F6" s="549" t="s">
        <v>7</v>
      </c>
      <c r="G6" s="547" t="s">
        <v>8</v>
      </c>
    </row>
    <row r="7" spans="1:8">
      <c r="A7" s="306">
        <v>45961</v>
      </c>
      <c r="C7" t="s">
        <v>1484</v>
      </c>
      <c r="G7" s="368">
        <f>+'pagos octubre 25'!G200</f>
        <v>4252.5599999999995</v>
      </c>
      <c r="H7" s="386" t="s">
        <v>15</v>
      </c>
    </row>
    <row r="8" spans="1:8">
      <c r="A8" s="306">
        <v>45962</v>
      </c>
      <c r="B8" s="456">
        <v>18034</v>
      </c>
      <c r="C8" s="320" t="s">
        <v>1669</v>
      </c>
      <c r="D8" s="716">
        <v>244</v>
      </c>
      <c r="E8" s="368">
        <v>30</v>
      </c>
      <c r="G8" s="368">
        <f>+G7+E8+F8</f>
        <v>4282.5599999999995</v>
      </c>
      <c r="H8" s="386" t="s">
        <v>15</v>
      </c>
    </row>
    <row r="9" spans="1:8">
      <c r="A9" s="306">
        <v>45969</v>
      </c>
      <c r="B9" s="456">
        <v>18051</v>
      </c>
      <c r="C9" s="320" t="s">
        <v>1670</v>
      </c>
      <c r="D9" s="716">
        <v>89</v>
      </c>
      <c r="E9" s="368">
        <v>60</v>
      </c>
      <c r="G9" s="368">
        <f>+G8+E9+F9</f>
        <v>4342.5599999999995</v>
      </c>
      <c r="H9" s="386" t="s">
        <v>15</v>
      </c>
    </row>
    <row r="10" spans="1:8">
      <c r="A10" s="306">
        <v>45963</v>
      </c>
      <c r="B10" s="456">
        <v>18052</v>
      </c>
      <c r="C10" s="320" t="s">
        <v>1671</v>
      </c>
      <c r="D10" s="716">
        <v>113</v>
      </c>
      <c r="E10" s="368">
        <v>15</v>
      </c>
      <c r="G10" s="368">
        <f t="shared" ref="G9:G72" si="0">+G9+E10+F10</f>
        <v>4357.5599999999995</v>
      </c>
      <c r="H10" s="386" t="s">
        <v>15</v>
      </c>
    </row>
    <row r="11" spans="1:8">
      <c r="A11" s="306">
        <v>45976</v>
      </c>
      <c r="B11" s="598">
        <v>18053</v>
      </c>
      <c r="C11" s="604" t="s">
        <v>1672</v>
      </c>
      <c r="D11" s="716">
        <v>186</v>
      </c>
      <c r="E11" s="368">
        <v>60</v>
      </c>
      <c r="G11" s="368">
        <f t="shared" si="0"/>
        <v>4417.5599999999995</v>
      </c>
      <c r="H11" s="386" t="s">
        <v>15</v>
      </c>
    </row>
    <row r="12" spans="1:8">
      <c r="A12" s="306">
        <v>45978</v>
      </c>
      <c r="B12" s="598">
        <v>18054</v>
      </c>
      <c r="C12" s="320" t="s">
        <v>1673</v>
      </c>
      <c r="D12" s="716">
        <v>188</v>
      </c>
      <c r="E12" s="368">
        <v>15</v>
      </c>
      <c r="G12" s="368">
        <f t="shared" si="0"/>
        <v>4432.5599999999995</v>
      </c>
      <c r="H12" s="386" t="s">
        <v>15</v>
      </c>
    </row>
    <row r="13" spans="1:8" ht="27.75">
      <c r="A13" s="444">
        <v>45962</v>
      </c>
      <c r="B13" s="563" t="s">
        <v>1524</v>
      </c>
      <c r="C13" s="303" t="s">
        <v>1674</v>
      </c>
      <c r="D13" s="563" t="s">
        <v>1524</v>
      </c>
      <c r="E13" s="469">
        <v>12</v>
      </c>
      <c r="F13" s="581"/>
      <c r="G13" s="368">
        <f t="shared" si="0"/>
        <v>4444.5599999999995</v>
      </c>
      <c r="H13" s="386" t="s">
        <v>15</v>
      </c>
    </row>
    <row r="14" spans="1:8" ht="27.75">
      <c r="A14" s="444">
        <v>45962</v>
      </c>
      <c r="B14" s="374" t="s">
        <v>524</v>
      </c>
      <c r="C14" s="303" t="s">
        <v>621</v>
      </c>
      <c r="D14" s="374" t="s">
        <v>524</v>
      </c>
      <c r="E14" s="364">
        <v>0</v>
      </c>
      <c r="F14" s="580">
        <v>-1819</v>
      </c>
      <c r="G14" s="368">
        <f t="shared" si="0"/>
        <v>2625.5599999999995</v>
      </c>
      <c r="H14" s="386" t="s">
        <v>15</v>
      </c>
    </row>
    <row r="15" spans="1:8" ht="26.25" customHeight="1">
      <c r="A15" s="444">
        <v>45962</v>
      </c>
      <c r="B15" s="374" t="s">
        <v>524</v>
      </c>
      <c r="C15" s="303" t="s">
        <v>621</v>
      </c>
      <c r="D15" s="374" t="s">
        <v>524</v>
      </c>
      <c r="E15" s="364">
        <v>0</v>
      </c>
      <c r="F15" s="580">
        <v>-628.16</v>
      </c>
      <c r="G15" s="368">
        <f t="shared" si="0"/>
        <v>1997.3999999999996</v>
      </c>
      <c r="H15" s="386" t="s">
        <v>15</v>
      </c>
    </row>
    <row r="16" spans="1:8" ht="27.75">
      <c r="A16" s="444">
        <v>45962</v>
      </c>
      <c r="B16" s="563" t="s">
        <v>1524</v>
      </c>
      <c r="C16" s="303" t="s">
        <v>1675</v>
      </c>
      <c r="D16" s="563" t="s">
        <v>1524</v>
      </c>
      <c r="E16" s="469">
        <v>180</v>
      </c>
      <c r="F16" s="581"/>
      <c r="G16" s="368">
        <f t="shared" si="0"/>
        <v>2177.3999999999996</v>
      </c>
      <c r="H16" s="386" t="s">
        <v>15</v>
      </c>
    </row>
    <row r="17" spans="1:8" ht="27.75">
      <c r="A17" s="444">
        <v>45962</v>
      </c>
      <c r="B17" s="374" t="s">
        <v>524</v>
      </c>
      <c r="C17" s="303" t="s">
        <v>1676</v>
      </c>
      <c r="D17" s="374" t="s">
        <v>524</v>
      </c>
      <c r="E17" s="364">
        <v>0</v>
      </c>
      <c r="F17" s="580">
        <v>-130</v>
      </c>
      <c r="G17" s="368">
        <f t="shared" si="0"/>
        <v>2047.3999999999996</v>
      </c>
      <c r="H17" s="386" t="s">
        <v>15</v>
      </c>
    </row>
    <row r="18" spans="1:8" ht="27.75">
      <c r="A18" s="444">
        <v>45962</v>
      </c>
      <c r="B18" s="563" t="s">
        <v>1524</v>
      </c>
      <c r="C18" s="303" t="s">
        <v>1677</v>
      </c>
      <c r="D18" s="563" t="s">
        <v>1524</v>
      </c>
      <c r="E18" s="469">
        <v>12</v>
      </c>
      <c r="F18" s="581"/>
      <c r="G18" s="368">
        <f t="shared" si="0"/>
        <v>2059.3999999999996</v>
      </c>
      <c r="H18" s="386" t="s">
        <v>15</v>
      </c>
    </row>
    <row r="19" spans="1:8" ht="27.75">
      <c r="A19" s="444">
        <v>45962</v>
      </c>
      <c r="B19" s="374" t="s">
        <v>524</v>
      </c>
      <c r="C19" s="303" t="s">
        <v>1462</v>
      </c>
      <c r="D19" s="374" t="s">
        <v>524</v>
      </c>
      <c r="E19" s="364">
        <v>0</v>
      </c>
      <c r="F19" s="580">
        <v>-100</v>
      </c>
      <c r="G19" s="368">
        <f t="shared" si="0"/>
        <v>1959.3999999999996</v>
      </c>
      <c r="H19" s="386" t="s">
        <v>15</v>
      </c>
    </row>
    <row r="20" spans="1:8" ht="27.75">
      <c r="A20" s="444">
        <v>45963</v>
      </c>
      <c r="B20" s="519" t="s">
        <v>1306</v>
      </c>
      <c r="C20" s="303" t="s">
        <v>1678</v>
      </c>
      <c r="D20" s="311" t="s">
        <v>1306</v>
      </c>
      <c r="E20" s="469">
        <v>10</v>
      </c>
      <c r="F20" s="581"/>
      <c r="G20" s="368">
        <f t="shared" si="0"/>
        <v>1969.3999999999996</v>
      </c>
      <c r="H20" s="386" t="s">
        <v>15</v>
      </c>
    </row>
    <row r="21" spans="1:8" ht="27.75">
      <c r="A21" s="444">
        <v>45963</v>
      </c>
      <c r="B21" s="315">
        <v>18075</v>
      </c>
      <c r="C21" s="303" t="s">
        <v>1679</v>
      </c>
      <c r="D21" s="314">
        <v>257</v>
      </c>
      <c r="E21" s="469">
        <v>15</v>
      </c>
      <c r="F21" s="581"/>
      <c r="G21" s="368">
        <f t="shared" si="0"/>
        <v>1984.3999999999996</v>
      </c>
      <c r="H21" s="386" t="s">
        <v>15</v>
      </c>
    </row>
    <row r="22" spans="1:8" ht="31.5" customHeight="1">
      <c r="A22" s="444">
        <v>45963</v>
      </c>
      <c r="B22" s="315">
        <v>18076</v>
      </c>
      <c r="C22" s="303" t="s">
        <v>1680</v>
      </c>
      <c r="D22" s="314">
        <v>10</v>
      </c>
      <c r="E22" s="469">
        <v>15</v>
      </c>
      <c r="F22" s="581"/>
      <c r="G22" s="368">
        <f t="shared" si="0"/>
        <v>1999.3999999999996</v>
      </c>
      <c r="H22" s="386" t="s">
        <v>15</v>
      </c>
    </row>
    <row r="23" spans="1:8" ht="27.75">
      <c r="A23" s="444">
        <v>45963</v>
      </c>
      <c r="B23" s="315">
        <v>18077</v>
      </c>
      <c r="C23" s="303" t="s">
        <v>1681</v>
      </c>
      <c r="D23" s="314">
        <v>122</v>
      </c>
      <c r="E23" s="469">
        <v>45</v>
      </c>
      <c r="F23" s="581"/>
      <c r="G23" s="368">
        <f t="shared" si="0"/>
        <v>2044.3999999999996</v>
      </c>
      <c r="H23" s="386" t="s">
        <v>15</v>
      </c>
    </row>
    <row r="24" spans="1:8" ht="27.75">
      <c r="A24" s="444">
        <v>45963</v>
      </c>
      <c r="B24" s="315">
        <v>18078</v>
      </c>
      <c r="C24" s="303" t="s">
        <v>1682</v>
      </c>
      <c r="D24" s="314">
        <v>1</v>
      </c>
      <c r="E24" s="469">
        <v>30</v>
      </c>
      <c r="F24" s="581"/>
      <c r="G24" s="368">
        <f t="shared" si="0"/>
        <v>2074.3999999999996</v>
      </c>
      <c r="H24" s="386" t="s">
        <v>15</v>
      </c>
    </row>
    <row r="25" spans="1:8" ht="27.75">
      <c r="A25" s="444">
        <v>45964</v>
      </c>
      <c r="B25" s="315">
        <v>18079</v>
      </c>
      <c r="C25" s="303" t="s">
        <v>1683</v>
      </c>
      <c r="D25" s="314">
        <v>148</v>
      </c>
      <c r="E25" s="469">
        <v>30</v>
      </c>
      <c r="F25" s="580"/>
      <c r="G25" s="368">
        <f t="shared" si="0"/>
        <v>2104.3999999999996</v>
      </c>
      <c r="H25" s="386" t="s">
        <v>15</v>
      </c>
    </row>
    <row r="26" spans="1:8" ht="27.75">
      <c r="A26" s="444">
        <v>45965</v>
      </c>
      <c r="B26" s="315">
        <v>18080</v>
      </c>
      <c r="C26" s="303" t="s">
        <v>1684</v>
      </c>
      <c r="D26" s="314">
        <v>30</v>
      </c>
      <c r="E26" s="469">
        <v>15</v>
      </c>
      <c r="F26" s="581"/>
      <c r="G26" s="368">
        <f t="shared" si="0"/>
        <v>2119.3999999999996</v>
      </c>
      <c r="H26" s="386" t="s">
        <v>15</v>
      </c>
    </row>
    <row r="27" spans="1:8" ht="27.75">
      <c r="A27" s="444">
        <v>45965</v>
      </c>
      <c r="B27" s="315">
        <v>18081</v>
      </c>
      <c r="C27" s="303" t="s">
        <v>1685</v>
      </c>
      <c r="D27" s="314">
        <v>251</v>
      </c>
      <c r="E27" s="469">
        <v>15</v>
      </c>
      <c r="F27" s="581"/>
      <c r="G27" s="368">
        <f t="shared" si="0"/>
        <v>2134.3999999999996</v>
      </c>
      <c r="H27" s="386" t="s">
        <v>15</v>
      </c>
    </row>
    <row r="28" spans="1:8" ht="27" customHeight="1">
      <c r="A28" s="444">
        <v>45965</v>
      </c>
      <c r="B28" s="315">
        <v>18082</v>
      </c>
      <c r="C28" s="303" t="s">
        <v>1686</v>
      </c>
      <c r="D28" s="314">
        <v>44</v>
      </c>
      <c r="E28" s="469">
        <v>15</v>
      </c>
      <c r="F28" s="581"/>
      <c r="G28" s="368">
        <f t="shared" si="0"/>
        <v>2149.3999999999996</v>
      </c>
      <c r="H28" s="386" t="s">
        <v>15</v>
      </c>
    </row>
    <row r="29" spans="1:8" ht="36" customHeight="1">
      <c r="A29" s="444">
        <v>45965</v>
      </c>
      <c r="B29" s="563" t="s">
        <v>1524</v>
      </c>
      <c r="C29" s="303" t="s">
        <v>1687</v>
      </c>
      <c r="D29" s="563" t="s">
        <v>1524</v>
      </c>
      <c r="E29" s="469">
        <v>12</v>
      </c>
      <c r="F29" s="581"/>
      <c r="G29" s="368">
        <f t="shared" si="0"/>
        <v>2161.3999999999996</v>
      </c>
      <c r="H29" s="386" t="s">
        <v>15</v>
      </c>
    </row>
    <row r="30" spans="1:8" ht="33.75" customHeight="1">
      <c r="A30" s="444">
        <v>45966</v>
      </c>
      <c r="B30" s="315">
        <v>18083</v>
      </c>
      <c r="C30" s="303" t="s">
        <v>1688</v>
      </c>
      <c r="D30" s="314">
        <v>47</v>
      </c>
      <c r="E30" s="469">
        <v>15</v>
      </c>
      <c r="F30" s="581"/>
      <c r="G30" s="368">
        <f t="shared" si="0"/>
        <v>2176.3999999999996</v>
      </c>
      <c r="H30" s="386" t="s">
        <v>15</v>
      </c>
    </row>
    <row r="31" spans="1:8" ht="30.75" customHeight="1">
      <c r="A31" s="444">
        <v>45966</v>
      </c>
      <c r="B31" s="315">
        <v>18084</v>
      </c>
      <c r="C31" s="303" t="s">
        <v>1689</v>
      </c>
      <c r="D31" s="314">
        <v>57</v>
      </c>
      <c r="E31" s="469">
        <v>15</v>
      </c>
      <c r="F31" s="581"/>
      <c r="G31" s="368">
        <f t="shared" si="0"/>
        <v>2191.3999999999996</v>
      </c>
      <c r="H31" s="386" t="s">
        <v>15</v>
      </c>
    </row>
    <row r="32" spans="1:8" ht="28.5" customHeight="1">
      <c r="A32" s="444">
        <v>45967</v>
      </c>
      <c r="B32" s="374" t="s">
        <v>524</v>
      </c>
      <c r="C32" s="303" t="s">
        <v>1690</v>
      </c>
      <c r="D32" s="374" t="s">
        <v>524</v>
      </c>
      <c r="E32" s="364">
        <v>0</v>
      </c>
      <c r="F32" s="580">
        <v>-300</v>
      </c>
      <c r="G32" s="368">
        <f t="shared" si="0"/>
        <v>1891.3999999999996</v>
      </c>
      <c r="H32" s="386" t="s">
        <v>15</v>
      </c>
    </row>
    <row r="33" spans="1:8" ht="27" customHeight="1">
      <c r="A33" s="444">
        <v>45967</v>
      </c>
      <c r="B33" s="315">
        <v>18085</v>
      </c>
      <c r="C33" s="303" t="s">
        <v>1691</v>
      </c>
      <c r="D33" s="314">
        <v>306</v>
      </c>
      <c r="E33" s="469">
        <v>30</v>
      </c>
      <c r="F33" s="581"/>
      <c r="G33" s="368">
        <f t="shared" si="0"/>
        <v>1921.3999999999996</v>
      </c>
      <c r="H33" s="386" t="s">
        <v>15</v>
      </c>
    </row>
    <row r="34" spans="1:8" ht="30.75" customHeight="1">
      <c r="A34" s="444">
        <v>45967</v>
      </c>
      <c r="B34" s="315">
        <v>18086</v>
      </c>
      <c r="C34" s="303" t="s">
        <v>1692</v>
      </c>
      <c r="D34" s="314">
        <v>95</v>
      </c>
      <c r="E34" s="469">
        <v>15</v>
      </c>
      <c r="F34" s="581"/>
      <c r="G34" s="368">
        <f t="shared" si="0"/>
        <v>1936.3999999999996</v>
      </c>
      <c r="H34" s="386" t="s">
        <v>15</v>
      </c>
    </row>
    <row r="35" spans="1:8" ht="35.25" customHeight="1">
      <c r="A35" s="444">
        <v>45967</v>
      </c>
      <c r="B35" s="315">
        <v>18087</v>
      </c>
      <c r="C35" s="303" t="s">
        <v>1693</v>
      </c>
      <c r="D35" s="314">
        <v>292</v>
      </c>
      <c r="E35" s="469">
        <v>15</v>
      </c>
      <c r="F35" s="581"/>
      <c r="G35" s="368">
        <f t="shared" si="0"/>
        <v>1951.3999999999996</v>
      </c>
      <c r="H35" s="386" t="s">
        <v>15</v>
      </c>
    </row>
    <row r="36" spans="1:8" ht="27.75">
      <c r="A36" s="444">
        <v>45967</v>
      </c>
      <c r="B36" s="315">
        <v>18088</v>
      </c>
      <c r="C36" s="303" t="s">
        <v>1694</v>
      </c>
      <c r="D36" s="314">
        <v>134</v>
      </c>
      <c r="E36" s="469">
        <v>30</v>
      </c>
      <c r="F36" s="581"/>
      <c r="G36" s="368">
        <f t="shared" si="0"/>
        <v>1981.3999999999996</v>
      </c>
      <c r="H36" s="386" t="s">
        <v>15</v>
      </c>
    </row>
    <row r="37" spans="1:8" ht="30.75" customHeight="1">
      <c r="A37" s="444">
        <v>45967</v>
      </c>
      <c r="B37" s="563" t="s">
        <v>1524</v>
      </c>
      <c r="C37" s="303" t="s">
        <v>1695</v>
      </c>
      <c r="D37" s="563" t="s">
        <v>1524</v>
      </c>
      <c r="E37" s="469">
        <f>245-30-151-10-30</f>
        <v>24</v>
      </c>
      <c r="F37" s="580"/>
      <c r="G37" s="368">
        <f t="shared" si="0"/>
        <v>2005.3999999999996</v>
      </c>
      <c r="H37" s="386" t="s">
        <v>15</v>
      </c>
    </row>
    <row r="38" spans="1:8" ht="35.25" customHeight="1">
      <c r="A38" s="444">
        <v>45967</v>
      </c>
      <c r="B38" s="563" t="s">
        <v>1524</v>
      </c>
      <c r="C38" s="303" t="s">
        <v>1696</v>
      </c>
      <c r="D38" s="563" t="s">
        <v>1524</v>
      </c>
      <c r="E38" s="469">
        <v>151</v>
      </c>
      <c r="F38" s="580"/>
      <c r="G38" s="368">
        <f t="shared" si="0"/>
        <v>2156.3999999999996</v>
      </c>
      <c r="H38" s="386" t="s">
        <v>15</v>
      </c>
    </row>
    <row r="39" spans="1:8" ht="22.5" customHeight="1">
      <c r="A39" s="444">
        <v>45967</v>
      </c>
      <c r="B39" s="600" t="s">
        <v>1306</v>
      </c>
      <c r="C39" s="303" t="s">
        <v>1697</v>
      </c>
      <c r="D39" s="599" t="s">
        <v>1306</v>
      </c>
      <c r="E39" s="469">
        <v>10</v>
      </c>
      <c r="F39" s="580"/>
      <c r="G39" s="368">
        <f t="shared" si="0"/>
        <v>2166.3999999999996</v>
      </c>
      <c r="H39" s="386" t="s">
        <v>15</v>
      </c>
    </row>
    <row r="40" spans="1:8" ht="26.25" customHeight="1">
      <c r="A40" s="444">
        <v>45967</v>
      </c>
      <c r="B40" s="315">
        <v>18089</v>
      </c>
      <c r="C40" s="303" t="s">
        <v>1698</v>
      </c>
      <c r="D40" s="314">
        <v>286</v>
      </c>
      <c r="E40" s="469">
        <v>30</v>
      </c>
      <c r="F40" s="580"/>
      <c r="G40" s="368">
        <f t="shared" si="0"/>
        <v>2196.3999999999996</v>
      </c>
      <c r="H40" s="386" t="s">
        <v>15</v>
      </c>
    </row>
    <row r="41" spans="1:8" ht="27.75">
      <c r="A41" s="444">
        <v>45967</v>
      </c>
      <c r="B41" s="315">
        <v>18090</v>
      </c>
      <c r="C41" s="303" t="s">
        <v>1699</v>
      </c>
      <c r="D41" s="314">
        <v>271</v>
      </c>
      <c r="E41" s="469">
        <v>20</v>
      </c>
      <c r="F41" s="581"/>
      <c r="G41" s="368">
        <f t="shared" si="0"/>
        <v>2216.3999999999996</v>
      </c>
      <c r="H41" s="386" t="s">
        <v>15</v>
      </c>
    </row>
    <row r="42" spans="1:8" ht="34.5" customHeight="1">
      <c r="A42" s="444">
        <v>45967</v>
      </c>
      <c r="B42" s="563" t="s">
        <v>1524</v>
      </c>
      <c r="C42" s="303" t="s">
        <v>1700</v>
      </c>
      <c r="D42" s="563" t="s">
        <v>1524</v>
      </c>
      <c r="E42" s="364">
        <v>0</v>
      </c>
      <c r="F42" s="580">
        <v>-24</v>
      </c>
      <c r="G42" s="368">
        <f t="shared" si="0"/>
        <v>2192.3999999999996</v>
      </c>
      <c r="H42" s="386" t="s">
        <v>15</v>
      </c>
    </row>
    <row r="43" spans="1:8" ht="33.75" customHeight="1">
      <c r="A43" s="444">
        <v>45968</v>
      </c>
      <c r="B43" s="374" t="s">
        <v>524</v>
      </c>
      <c r="C43" s="303" t="s">
        <v>1192</v>
      </c>
      <c r="D43" s="374" t="s">
        <v>524</v>
      </c>
      <c r="E43" s="364">
        <v>0</v>
      </c>
      <c r="F43" s="580">
        <v>-74.900000000000006</v>
      </c>
      <c r="G43" s="368">
        <f t="shared" si="0"/>
        <v>2117.4999999999995</v>
      </c>
      <c r="H43" s="386" t="s">
        <v>15</v>
      </c>
    </row>
    <row r="44" spans="1:8" ht="27.75">
      <c r="A44" s="444">
        <v>45968</v>
      </c>
      <c r="B44" s="315">
        <v>18091</v>
      </c>
      <c r="C44" s="303" t="s">
        <v>1701</v>
      </c>
      <c r="D44" s="314">
        <v>31</v>
      </c>
      <c r="E44" s="469">
        <v>15</v>
      </c>
      <c r="F44" s="580"/>
      <c r="G44" s="368">
        <f t="shared" si="0"/>
        <v>2132.4999999999995</v>
      </c>
      <c r="H44" s="386" t="s">
        <v>15</v>
      </c>
    </row>
    <row r="45" spans="1:8" ht="27.75">
      <c r="A45" s="444">
        <v>45968</v>
      </c>
      <c r="B45" s="315">
        <v>18092</v>
      </c>
      <c r="C45" s="303" t="s">
        <v>1702</v>
      </c>
      <c r="D45" s="314">
        <v>289</v>
      </c>
      <c r="E45" s="469">
        <v>15</v>
      </c>
      <c r="F45" s="581"/>
      <c r="G45" s="368">
        <f t="shared" si="0"/>
        <v>2147.4999999999995</v>
      </c>
      <c r="H45" s="386" t="s">
        <v>15</v>
      </c>
    </row>
    <row r="46" spans="1:8" ht="37.5" customHeight="1">
      <c r="A46" s="444">
        <v>45968</v>
      </c>
      <c r="B46" s="315">
        <v>18093</v>
      </c>
      <c r="C46" s="303" t="s">
        <v>1703</v>
      </c>
      <c r="D46" s="314">
        <v>296</v>
      </c>
      <c r="E46" s="469">
        <v>15</v>
      </c>
      <c r="F46" s="581"/>
      <c r="G46" s="368">
        <f t="shared" si="0"/>
        <v>2162.4999999999995</v>
      </c>
      <c r="H46" s="386" t="s">
        <v>15</v>
      </c>
    </row>
    <row r="47" spans="1:8" ht="27.75">
      <c r="A47" s="444">
        <v>45968</v>
      </c>
      <c r="B47" s="315">
        <v>18094</v>
      </c>
      <c r="C47" s="303" t="s">
        <v>1704</v>
      </c>
      <c r="D47" s="314">
        <v>204</v>
      </c>
      <c r="E47" s="469">
        <v>60</v>
      </c>
      <c r="F47" s="582"/>
      <c r="G47" s="368">
        <f t="shared" si="0"/>
        <v>2222.4999999999995</v>
      </c>
      <c r="H47" s="386" t="s">
        <v>15</v>
      </c>
    </row>
    <row r="48" spans="1:8" ht="27.75">
      <c r="A48" s="444">
        <v>45968</v>
      </c>
      <c r="B48" s="315">
        <v>18095</v>
      </c>
      <c r="C48" s="303" t="s">
        <v>1705</v>
      </c>
      <c r="D48" s="314">
        <v>223</v>
      </c>
      <c r="E48" s="469">
        <v>45</v>
      </c>
      <c r="F48" s="584"/>
      <c r="G48" s="368">
        <f t="shared" si="0"/>
        <v>2267.4999999999995</v>
      </c>
      <c r="H48" s="386" t="s">
        <v>15</v>
      </c>
    </row>
    <row r="49" spans="1:8" ht="27.75">
      <c r="A49" s="444">
        <v>45968</v>
      </c>
      <c r="B49" s="315">
        <v>18096</v>
      </c>
      <c r="C49" s="303" t="s">
        <v>1706</v>
      </c>
      <c r="D49" s="314">
        <v>40</v>
      </c>
      <c r="E49" s="469">
        <v>30</v>
      </c>
      <c r="F49" s="585"/>
      <c r="G49" s="368">
        <f t="shared" si="0"/>
        <v>2297.4999999999995</v>
      </c>
      <c r="H49" s="386" t="s">
        <v>15</v>
      </c>
    </row>
    <row r="50" spans="1:8" ht="29.25" customHeight="1">
      <c r="A50" s="444">
        <v>45968</v>
      </c>
      <c r="B50" s="315">
        <v>18097</v>
      </c>
      <c r="C50" s="303" t="s">
        <v>1707</v>
      </c>
      <c r="D50" s="314">
        <v>14</v>
      </c>
      <c r="E50" s="469">
        <v>45</v>
      </c>
      <c r="F50" s="585"/>
      <c r="G50" s="368">
        <f t="shared" si="0"/>
        <v>2342.4999999999995</v>
      </c>
      <c r="H50" s="386" t="s">
        <v>15</v>
      </c>
    </row>
    <row r="51" spans="1:8" ht="27.75">
      <c r="A51" s="444">
        <v>45968</v>
      </c>
      <c r="B51" s="315">
        <v>18098</v>
      </c>
      <c r="C51" s="303" t="s">
        <v>1708</v>
      </c>
      <c r="D51" s="314">
        <v>330</v>
      </c>
      <c r="E51" s="469">
        <v>45</v>
      </c>
      <c r="F51" s="585"/>
      <c r="G51" s="368">
        <f t="shared" si="0"/>
        <v>2387.4999999999995</v>
      </c>
      <c r="H51" s="386" t="s">
        <v>15</v>
      </c>
    </row>
    <row r="52" spans="1:8" ht="27.75">
      <c r="A52" s="444">
        <v>45969</v>
      </c>
      <c r="B52" s="315">
        <v>18099</v>
      </c>
      <c r="C52" s="303" t="s">
        <v>1709</v>
      </c>
      <c r="D52" s="314">
        <v>29</v>
      </c>
      <c r="E52" s="469">
        <v>30</v>
      </c>
      <c r="F52" s="585"/>
      <c r="G52" s="368">
        <f t="shared" si="0"/>
        <v>2417.4999999999995</v>
      </c>
      <c r="H52" s="386" t="s">
        <v>15</v>
      </c>
    </row>
    <row r="53" spans="1:8" ht="26.25" customHeight="1">
      <c r="A53" s="444">
        <v>45971</v>
      </c>
      <c r="B53" s="315">
        <v>18100</v>
      </c>
      <c r="C53" s="303" t="s">
        <v>1710</v>
      </c>
      <c r="D53" s="314">
        <v>205</v>
      </c>
      <c r="E53" s="469">
        <v>15</v>
      </c>
      <c r="F53" s="585"/>
      <c r="G53" s="368">
        <f t="shared" si="0"/>
        <v>2432.4999999999995</v>
      </c>
      <c r="H53" s="386" t="s">
        <v>15</v>
      </c>
    </row>
    <row r="54" spans="1:8" ht="33.75" customHeight="1">
      <c r="A54" s="444">
        <v>45971</v>
      </c>
      <c r="B54" s="315">
        <v>18101</v>
      </c>
      <c r="C54" s="303" t="s">
        <v>1711</v>
      </c>
      <c r="D54" s="314">
        <v>195</v>
      </c>
      <c r="E54" s="469">
        <v>15</v>
      </c>
      <c r="F54" s="585"/>
      <c r="G54" s="368">
        <f t="shared" si="0"/>
        <v>2447.4999999999995</v>
      </c>
      <c r="H54" s="386" t="s">
        <v>15</v>
      </c>
    </row>
    <row r="55" spans="1:8" ht="27.75">
      <c r="A55" s="444">
        <v>45971</v>
      </c>
      <c r="B55" s="374" t="s">
        <v>524</v>
      </c>
      <c r="C55" s="303" t="s">
        <v>1712</v>
      </c>
      <c r="D55" s="374" t="s">
        <v>524</v>
      </c>
      <c r="E55" s="364">
        <v>0</v>
      </c>
      <c r="F55" s="589">
        <v>-85</v>
      </c>
      <c r="G55" s="368">
        <f t="shared" si="0"/>
        <v>2362.4999999999995</v>
      </c>
      <c r="H55" s="386" t="s">
        <v>15</v>
      </c>
    </row>
    <row r="56" spans="1:8" ht="31.5" customHeight="1">
      <c r="A56" s="444">
        <v>45972</v>
      </c>
      <c r="B56" s="315">
        <v>18102</v>
      </c>
      <c r="C56" s="303" t="s">
        <v>1713</v>
      </c>
      <c r="D56" s="314">
        <v>46</v>
      </c>
      <c r="E56" s="469">
        <v>30</v>
      </c>
      <c r="F56" s="585"/>
      <c r="G56" s="368">
        <f t="shared" si="0"/>
        <v>2392.4999999999995</v>
      </c>
      <c r="H56" s="386" t="s">
        <v>15</v>
      </c>
    </row>
    <row r="57" spans="1:8" ht="27.75">
      <c r="A57" s="444">
        <v>45972</v>
      </c>
      <c r="B57" s="315">
        <v>18103</v>
      </c>
      <c r="C57" s="303" t="s">
        <v>1714</v>
      </c>
      <c r="D57" s="314">
        <v>309</v>
      </c>
      <c r="E57" s="469">
        <v>15</v>
      </c>
      <c r="F57" s="585"/>
      <c r="G57" s="368">
        <f t="shared" si="0"/>
        <v>2407.4999999999995</v>
      </c>
      <c r="H57" s="386" t="s">
        <v>15</v>
      </c>
    </row>
    <row r="58" spans="1:8" ht="27.75">
      <c r="A58" s="444">
        <v>45972</v>
      </c>
      <c r="B58" s="315">
        <v>18104</v>
      </c>
      <c r="C58" s="303" t="s">
        <v>1715</v>
      </c>
      <c r="D58" s="314">
        <v>25</v>
      </c>
      <c r="E58" s="469">
        <v>30</v>
      </c>
      <c r="F58" s="585"/>
      <c r="G58" s="368">
        <f t="shared" si="0"/>
        <v>2437.4999999999995</v>
      </c>
      <c r="H58" s="386" t="s">
        <v>15</v>
      </c>
    </row>
    <row r="59" spans="1:8" ht="27.75">
      <c r="A59" s="444">
        <v>45973</v>
      </c>
      <c r="B59" s="315">
        <v>18105</v>
      </c>
      <c r="C59" s="303" t="s">
        <v>1716</v>
      </c>
      <c r="D59" s="314">
        <v>213</v>
      </c>
      <c r="E59" s="469">
        <v>30</v>
      </c>
      <c r="F59" s="586"/>
      <c r="G59" s="368">
        <f t="shared" si="0"/>
        <v>2467.4999999999995</v>
      </c>
      <c r="H59" s="386" t="s">
        <v>15</v>
      </c>
    </row>
    <row r="60" spans="1:8" ht="27.75">
      <c r="A60" s="444">
        <v>45973</v>
      </c>
      <c r="B60" s="315">
        <v>18106</v>
      </c>
      <c r="C60" s="303" t="s">
        <v>1717</v>
      </c>
      <c r="D60" s="314">
        <v>297</v>
      </c>
      <c r="E60" s="469">
        <v>45</v>
      </c>
      <c r="F60" s="585"/>
      <c r="G60" s="368">
        <f t="shared" si="0"/>
        <v>2512.4999999999995</v>
      </c>
      <c r="H60" s="386" t="s">
        <v>15</v>
      </c>
    </row>
    <row r="61" spans="1:8" ht="27.75">
      <c r="A61" s="444">
        <v>45974</v>
      </c>
      <c r="B61" s="315">
        <v>18107</v>
      </c>
      <c r="C61" s="303" t="s">
        <v>1718</v>
      </c>
      <c r="D61" s="314">
        <v>219</v>
      </c>
      <c r="E61" s="469">
        <v>30</v>
      </c>
      <c r="F61" s="585"/>
      <c r="G61" s="368">
        <f t="shared" si="0"/>
        <v>2542.4999999999995</v>
      </c>
      <c r="H61" s="386" t="s">
        <v>15</v>
      </c>
    </row>
    <row r="62" spans="1:8" ht="27.75">
      <c r="A62" s="444">
        <v>45974</v>
      </c>
      <c r="B62" s="315">
        <v>18108</v>
      </c>
      <c r="C62" s="303" t="s">
        <v>1719</v>
      </c>
      <c r="D62" s="314">
        <v>160</v>
      </c>
      <c r="E62" s="469">
        <v>45</v>
      </c>
      <c r="F62" s="585"/>
      <c r="G62" s="368">
        <f t="shared" si="0"/>
        <v>2587.4999999999995</v>
      </c>
      <c r="H62" s="386" t="s">
        <v>15</v>
      </c>
    </row>
    <row r="63" spans="1:8" ht="27.75">
      <c r="A63" s="444">
        <v>45974</v>
      </c>
      <c r="B63" s="315">
        <v>18109</v>
      </c>
      <c r="C63" s="303" t="s">
        <v>1720</v>
      </c>
      <c r="D63" s="314">
        <v>18</v>
      </c>
      <c r="E63" s="469">
        <v>30</v>
      </c>
      <c r="F63" s="585"/>
      <c r="G63" s="368">
        <f t="shared" si="0"/>
        <v>2617.4999999999995</v>
      </c>
      <c r="H63" s="386" t="s">
        <v>15</v>
      </c>
    </row>
    <row r="64" spans="1:8" ht="27.75">
      <c r="A64" s="444">
        <v>45974</v>
      </c>
      <c r="B64" s="563" t="s">
        <v>1524</v>
      </c>
      <c r="C64" s="303" t="s">
        <v>1721</v>
      </c>
      <c r="D64" s="563" t="s">
        <v>1524</v>
      </c>
      <c r="E64" s="469">
        <v>24</v>
      </c>
      <c r="F64" s="585"/>
      <c r="G64" s="368">
        <f t="shared" si="0"/>
        <v>2641.4999999999995</v>
      </c>
      <c r="H64" s="386" t="s">
        <v>15</v>
      </c>
    </row>
    <row r="65" spans="1:8" ht="27.75">
      <c r="A65" s="444">
        <v>45975</v>
      </c>
      <c r="B65" s="596" t="s">
        <v>1157</v>
      </c>
      <c r="C65" s="303" t="s">
        <v>1721</v>
      </c>
      <c r="D65" s="597" t="s">
        <v>1157</v>
      </c>
      <c r="E65" s="469">
        <v>10</v>
      </c>
      <c r="F65" s="585"/>
      <c r="G65" s="368">
        <f t="shared" si="0"/>
        <v>2651.4999999999995</v>
      </c>
      <c r="H65" s="386" t="s">
        <v>15</v>
      </c>
    </row>
    <row r="66" spans="1:8">
      <c r="A66" s="444">
        <v>45974</v>
      </c>
      <c r="B66" s="315">
        <v>18110</v>
      </c>
      <c r="C66" s="303" t="s">
        <v>1722</v>
      </c>
      <c r="D66" s="314">
        <v>238</v>
      </c>
      <c r="E66" s="469">
        <v>60</v>
      </c>
      <c r="F66" s="585"/>
      <c r="G66" s="368">
        <f t="shared" si="0"/>
        <v>2711.4999999999995</v>
      </c>
      <c r="H66" s="386" t="s">
        <v>15</v>
      </c>
    </row>
    <row r="67" spans="1:8" ht="39.75" customHeight="1">
      <c r="A67" s="444">
        <v>45974</v>
      </c>
      <c r="B67" s="374" t="s">
        <v>524</v>
      </c>
      <c r="C67" s="303" t="s">
        <v>1723</v>
      </c>
      <c r="D67" s="374" t="s">
        <v>524</v>
      </c>
      <c r="E67" s="364">
        <v>0</v>
      </c>
      <c r="F67" s="589">
        <v>-350</v>
      </c>
      <c r="G67" s="368">
        <f t="shared" si="0"/>
        <v>2361.4999999999995</v>
      </c>
      <c r="H67" s="386" t="s">
        <v>15</v>
      </c>
    </row>
    <row r="68" spans="1:8" ht="27.75">
      <c r="A68" s="444">
        <v>45975</v>
      </c>
      <c r="B68" s="315">
        <v>18111</v>
      </c>
      <c r="C68" s="303" t="s">
        <v>1724</v>
      </c>
      <c r="D68" s="314">
        <v>156</v>
      </c>
      <c r="E68" s="469">
        <v>15</v>
      </c>
      <c r="F68" s="585"/>
      <c r="G68" s="368">
        <f t="shared" si="0"/>
        <v>2376.4999999999995</v>
      </c>
      <c r="H68" s="386" t="s">
        <v>15</v>
      </c>
    </row>
    <row r="69" spans="1:8" ht="27.75">
      <c r="A69" s="444">
        <v>45975</v>
      </c>
      <c r="B69" s="315">
        <v>18112</v>
      </c>
      <c r="C69" s="303" t="s">
        <v>1725</v>
      </c>
      <c r="D69" s="314" t="s">
        <v>294</v>
      </c>
      <c r="E69" s="469">
        <v>15</v>
      </c>
      <c r="F69" s="585"/>
      <c r="G69" s="368">
        <f t="shared" si="0"/>
        <v>2391.4999999999995</v>
      </c>
      <c r="H69" s="386" t="s">
        <v>15</v>
      </c>
    </row>
    <row r="70" spans="1:8" ht="41.25" customHeight="1">
      <c r="A70" s="444">
        <v>45975</v>
      </c>
      <c r="B70" s="315">
        <v>18113</v>
      </c>
      <c r="C70" s="303" t="s">
        <v>1726</v>
      </c>
      <c r="D70" s="314">
        <v>75</v>
      </c>
      <c r="E70" s="469">
        <v>30</v>
      </c>
      <c r="F70" s="585"/>
      <c r="G70" s="368">
        <f t="shared" si="0"/>
        <v>2421.4999999999995</v>
      </c>
      <c r="H70" s="386" t="s">
        <v>15</v>
      </c>
    </row>
    <row r="71" spans="1:8" ht="31.5" customHeight="1">
      <c r="A71" s="444">
        <v>45975</v>
      </c>
      <c r="B71" s="315">
        <v>18114</v>
      </c>
      <c r="C71" s="303" t="s">
        <v>1727</v>
      </c>
      <c r="D71" s="314">
        <v>246</v>
      </c>
      <c r="E71" s="469">
        <v>15</v>
      </c>
      <c r="F71" s="585"/>
      <c r="G71" s="368">
        <f t="shared" si="0"/>
        <v>2436.4999999999995</v>
      </c>
      <c r="H71" s="386" t="s">
        <v>15</v>
      </c>
    </row>
    <row r="72" spans="1:8" ht="27" customHeight="1">
      <c r="A72" s="444">
        <v>45975</v>
      </c>
      <c r="B72" s="315">
        <v>18115</v>
      </c>
      <c r="C72" s="303" t="s">
        <v>1728</v>
      </c>
      <c r="D72" s="314">
        <v>187</v>
      </c>
      <c r="E72" s="469">
        <v>30</v>
      </c>
      <c r="F72" s="585"/>
      <c r="G72" s="368">
        <f t="shared" si="0"/>
        <v>2466.4999999999995</v>
      </c>
      <c r="H72" s="386" t="s">
        <v>15</v>
      </c>
    </row>
    <row r="73" spans="1:8" ht="30" customHeight="1">
      <c r="A73" s="444">
        <v>45975</v>
      </c>
      <c r="B73" s="315">
        <v>18116</v>
      </c>
      <c r="C73" s="303" t="s">
        <v>1729</v>
      </c>
      <c r="D73" s="314">
        <v>154</v>
      </c>
      <c r="E73" s="469">
        <v>15</v>
      </c>
      <c r="F73" s="585"/>
      <c r="G73" s="368">
        <f t="shared" ref="G73:H136" si="1">+G72+E73+F73</f>
        <v>2481.4999999999995</v>
      </c>
      <c r="H73" s="386" t="s">
        <v>15</v>
      </c>
    </row>
    <row r="74" spans="1:8" ht="27.75">
      <c r="A74" s="444">
        <v>45975</v>
      </c>
      <c r="B74" s="315">
        <v>18117</v>
      </c>
      <c r="C74" s="303" t="s">
        <v>1730</v>
      </c>
      <c r="D74" s="314">
        <v>105</v>
      </c>
      <c r="E74" s="469">
        <v>15</v>
      </c>
      <c r="F74" s="585"/>
      <c r="G74" s="368">
        <f t="shared" si="1"/>
        <v>2496.4999999999995</v>
      </c>
      <c r="H74" s="386" t="s">
        <v>15</v>
      </c>
    </row>
    <row r="75" spans="1:8" ht="31.5" customHeight="1">
      <c r="A75" s="444">
        <v>45975</v>
      </c>
      <c r="B75" s="315">
        <v>18118</v>
      </c>
      <c r="C75" s="303" t="s">
        <v>1731</v>
      </c>
      <c r="D75" s="314">
        <v>20</v>
      </c>
      <c r="E75" s="469">
        <v>15</v>
      </c>
      <c r="F75" s="585"/>
      <c r="G75" s="368">
        <f t="shared" si="1"/>
        <v>2511.4999999999995</v>
      </c>
      <c r="H75" s="386" t="s">
        <v>15</v>
      </c>
    </row>
    <row r="76" spans="1:8" ht="33" customHeight="1">
      <c r="A76" s="518">
        <v>45975</v>
      </c>
      <c r="B76" s="315">
        <v>18119</v>
      </c>
      <c r="C76" s="305" t="s">
        <v>1732</v>
      </c>
      <c r="D76" s="428">
        <v>236</v>
      </c>
      <c r="E76" s="592">
        <v>15</v>
      </c>
      <c r="F76" s="585"/>
      <c r="G76" s="368">
        <f t="shared" si="1"/>
        <v>2526.4999999999995</v>
      </c>
      <c r="H76" s="386" t="s">
        <v>15</v>
      </c>
    </row>
    <row r="77" spans="1:8" ht="27.75">
      <c r="A77" s="444">
        <v>45975</v>
      </c>
      <c r="B77" s="315">
        <v>18120</v>
      </c>
      <c r="C77" s="303" t="s">
        <v>1733</v>
      </c>
      <c r="D77" s="314">
        <v>58</v>
      </c>
      <c r="E77" s="469">
        <v>15</v>
      </c>
      <c r="F77" s="585"/>
      <c r="G77" s="368">
        <f t="shared" si="1"/>
        <v>2541.4999999999995</v>
      </c>
      <c r="H77" s="386" t="s">
        <v>15</v>
      </c>
    </row>
    <row r="78" spans="1:8" ht="27.75">
      <c r="A78" s="444">
        <v>45975</v>
      </c>
      <c r="B78" s="315">
        <v>18121</v>
      </c>
      <c r="C78" s="303" t="s">
        <v>1734</v>
      </c>
      <c r="D78" s="314">
        <v>199</v>
      </c>
      <c r="E78" s="469">
        <v>15</v>
      </c>
      <c r="F78" s="585"/>
      <c r="G78" s="368">
        <f t="shared" si="1"/>
        <v>2556.4999999999995</v>
      </c>
      <c r="H78" s="386" t="s">
        <v>15</v>
      </c>
    </row>
    <row r="79" spans="1:8" ht="31.5" customHeight="1">
      <c r="A79" s="444">
        <v>45975</v>
      </c>
      <c r="B79" s="599" t="s">
        <v>1306</v>
      </c>
      <c r="C79" s="303" t="s">
        <v>1735</v>
      </c>
      <c r="D79" s="599" t="s">
        <v>1306</v>
      </c>
      <c r="E79" s="469">
        <v>10</v>
      </c>
      <c r="F79" s="586"/>
      <c r="G79" s="368">
        <f t="shared" si="1"/>
        <v>2566.4999999999995</v>
      </c>
      <c r="H79" s="386" t="s">
        <v>15</v>
      </c>
    </row>
    <row r="80" spans="1:8" ht="27.75" customHeight="1">
      <c r="A80" s="444">
        <v>45975</v>
      </c>
      <c r="B80" s="315">
        <v>18122</v>
      </c>
      <c r="C80" s="303" t="s">
        <v>1736</v>
      </c>
      <c r="D80" s="314">
        <v>155</v>
      </c>
      <c r="E80" s="469">
        <v>15</v>
      </c>
      <c r="F80" s="585"/>
      <c r="G80" s="368">
        <f t="shared" si="1"/>
        <v>2581.4999999999995</v>
      </c>
      <c r="H80" s="386" t="s">
        <v>15</v>
      </c>
    </row>
    <row r="81" spans="1:8" ht="35.25" customHeight="1">
      <c r="A81" s="444">
        <v>45975</v>
      </c>
      <c r="B81" s="315">
        <v>18123</v>
      </c>
      <c r="C81" s="303" t="s">
        <v>1737</v>
      </c>
      <c r="D81" s="314">
        <v>54</v>
      </c>
      <c r="E81" s="469">
        <v>15</v>
      </c>
      <c r="F81" s="585"/>
      <c r="G81" s="368">
        <f t="shared" si="1"/>
        <v>2596.4999999999995</v>
      </c>
      <c r="H81" s="386" t="s">
        <v>15</v>
      </c>
    </row>
    <row r="82" spans="1:8" ht="27.75">
      <c r="A82" s="444">
        <v>45975</v>
      </c>
      <c r="B82" s="315">
        <v>18124</v>
      </c>
      <c r="C82" s="303" t="s">
        <v>1738</v>
      </c>
      <c r="D82" s="314">
        <v>107</v>
      </c>
      <c r="E82" s="469">
        <v>15</v>
      </c>
      <c r="F82" s="585"/>
      <c r="G82" s="368">
        <f t="shared" si="1"/>
        <v>2611.4999999999995</v>
      </c>
      <c r="H82" s="386" t="s">
        <v>15</v>
      </c>
    </row>
    <row r="83" spans="1:8" ht="30.75" customHeight="1">
      <c r="A83" s="444">
        <v>45975</v>
      </c>
      <c r="B83" s="315">
        <v>18125</v>
      </c>
      <c r="C83" s="303" t="s">
        <v>1739</v>
      </c>
      <c r="D83" s="314">
        <v>201</v>
      </c>
      <c r="E83" s="469">
        <v>15</v>
      </c>
      <c r="F83" s="585"/>
      <c r="G83" s="368">
        <f t="shared" si="1"/>
        <v>2626.4999999999995</v>
      </c>
      <c r="H83" s="386" t="s">
        <v>15</v>
      </c>
    </row>
    <row r="84" spans="1:8" ht="26.25" customHeight="1">
      <c r="A84" s="444">
        <v>45976</v>
      </c>
      <c r="B84" s="315">
        <v>18126</v>
      </c>
      <c r="C84" s="303" t="s">
        <v>1740</v>
      </c>
      <c r="D84" s="314">
        <v>53</v>
      </c>
      <c r="E84" s="469">
        <v>15</v>
      </c>
      <c r="F84" s="585"/>
      <c r="G84" s="368">
        <f t="shared" si="1"/>
        <v>2641.4999999999995</v>
      </c>
      <c r="H84" s="386" t="s">
        <v>15</v>
      </c>
    </row>
    <row r="85" spans="1:8" ht="26.25" customHeight="1">
      <c r="A85" s="444">
        <v>45976</v>
      </c>
      <c r="B85" s="315">
        <v>18127</v>
      </c>
      <c r="C85" s="303" t="s">
        <v>1741</v>
      </c>
      <c r="D85" s="314">
        <v>311</v>
      </c>
      <c r="E85" s="469">
        <v>15</v>
      </c>
      <c r="F85" s="584"/>
      <c r="G85" s="368">
        <f t="shared" si="1"/>
        <v>2656.4999999999995</v>
      </c>
      <c r="H85" s="386" t="s">
        <v>15</v>
      </c>
    </row>
    <row r="86" spans="1:8" ht="30.75" customHeight="1">
      <c r="A86" s="444">
        <v>45977</v>
      </c>
      <c r="B86" s="315">
        <v>18128</v>
      </c>
      <c r="C86" s="303" t="s">
        <v>1742</v>
      </c>
      <c r="D86" s="314">
        <v>123</v>
      </c>
      <c r="E86" s="469">
        <v>30</v>
      </c>
      <c r="F86" s="585"/>
      <c r="G86" s="368">
        <f t="shared" si="1"/>
        <v>2686.4999999999995</v>
      </c>
      <c r="H86" s="386" t="s">
        <v>15</v>
      </c>
    </row>
    <row r="87" spans="1:8" ht="27.75">
      <c r="A87" s="444">
        <v>45977</v>
      </c>
      <c r="B87" s="315">
        <v>18129</v>
      </c>
      <c r="C87" s="303" t="s">
        <v>1743</v>
      </c>
      <c r="D87" s="314" t="s">
        <v>267</v>
      </c>
      <c r="E87" s="469">
        <v>15</v>
      </c>
      <c r="F87" s="585"/>
      <c r="G87" s="368">
        <f t="shared" si="1"/>
        <v>2701.4999999999995</v>
      </c>
      <c r="H87" s="386" t="s">
        <v>15</v>
      </c>
    </row>
    <row r="88" spans="1:8" ht="28.5" customHeight="1">
      <c r="A88" s="444">
        <v>45977</v>
      </c>
      <c r="B88" s="315">
        <v>18130</v>
      </c>
      <c r="C88" s="303" t="s">
        <v>1744</v>
      </c>
      <c r="D88" s="314">
        <v>247</v>
      </c>
      <c r="E88" s="469">
        <v>15</v>
      </c>
      <c r="F88" s="585"/>
      <c r="G88" s="368">
        <f t="shared" si="1"/>
        <v>2716.4999999999995</v>
      </c>
      <c r="H88" s="386" t="s">
        <v>15</v>
      </c>
    </row>
    <row r="89" spans="1:8" ht="27.75">
      <c r="A89" s="444">
        <v>45977</v>
      </c>
      <c r="B89" s="315">
        <v>18131</v>
      </c>
      <c r="C89" s="303" t="s">
        <v>1745</v>
      </c>
      <c r="D89" s="314">
        <v>136</v>
      </c>
      <c r="E89" s="469">
        <v>15</v>
      </c>
      <c r="F89" s="585"/>
      <c r="G89" s="368">
        <f t="shared" si="1"/>
        <v>2731.4999999999995</v>
      </c>
      <c r="H89" s="386" t="s">
        <v>15</v>
      </c>
    </row>
    <row r="90" spans="1:8" ht="42.75" customHeight="1">
      <c r="A90" s="444">
        <v>45977</v>
      </c>
      <c r="B90" s="315">
        <v>18132</v>
      </c>
      <c r="C90" s="303" t="s">
        <v>1746</v>
      </c>
      <c r="D90" s="314">
        <v>206</v>
      </c>
      <c r="E90" s="469">
        <v>60</v>
      </c>
      <c r="F90" s="585"/>
      <c r="G90" s="368">
        <f t="shared" si="1"/>
        <v>2791.4999999999995</v>
      </c>
      <c r="H90" s="386" t="s">
        <v>15</v>
      </c>
    </row>
    <row r="91" spans="1:8" ht="27.75">
      <c r="A91" s="444">
        <v>45978</v>
      </c>
      <c r="B91" s="315">
        <v>18133</v>
      </c>
      <c r="C91" s="303" t="s">
        <v>1747</v>
      </c>
      <c r="D91" s="314">
        <v>169</v>
      </c>
      <c r="E91" s="469">
        <v>15</v>
      </c>
      <c r="F91" s="585"/>
      <c r="G91" s="368">
        <f t="shared" si="1"/>
        <v>2806.4999999999995</v>
      </c>
      <c r="H91" s="386" t="s">
        <v>15</v>
      </c>
    </row>
    <row r="92" spans="1:8" ht="27.75">
      <c r="A92" s="444">
        <v>45978</v>
      </c>
      <c r="B92" s="315">
        <v>18134</v>
      </c>
      <c r="C92" s="303" t="s">
        <v>1748</v>
      </c>
      <c r="D92" s="314">
        <v>80</v>
      </c>
      <c r="E92" s="469">
        <v>30</v>
      </c>
      <c r="F92" s="584"/>
      <c r="G92" s="368">
        <f t="shared" si="1"/>
        <v>2836.4999999999995</v>
      </c>
      <c r="H92" s="386" t="s">
        <v>15</v>
      </c>
    </row>
    <row r="93" spans="1:8">
      <c r="A93" s="545">
        <v>45979</v>
      </c>
      <c r="B93" s="374" t="s">
        <v>524</v>
      </c>
      <c r="C93" s="583" t="s">
        <v>1749</v>
      </c>
      <c r="D93" s="374" t="s">
        <v>524</v>
      </c>
      <c r="E93" s="520">
        <v>0</v>
      </c>
      <c r="F93" s="589">
        <v>-74</v>
      </c>
      <c r="G93" s="368">
        <f t="shared" si="1"/>
        <v>2762.4999999999995</v>
      </c>
      <c r="H93" s="386" t="s">
        <v>15</v>
      </c>
    </row>
    <row r="94" spans="1:8">
      <c r="A94" s="545">
        <v>45979</v>
      </c>
      <c r="B94" s="563" t="s">
        <v>1524</v>
      </c>
      <c r="C94" s="583" t="s">
        <v>1750</v>
      </c>
      <c r="D94" s="563" t="s">
        <v>1524</v>
      </c>
      <c r="E94" s="520">
        <v>24</v>
      </c>
      <c r="F94" s="585"/>
      <c r="G94" s="368">
        <f t="shared" si="1"/>
        <v>2786.4999999999995</v>
      </c>
      <c r="H94" s="386" t="s">
        <v>15</v>
      </c>
    </row>
    <row r="95" spans="1:8" ht="26.25" customHeight="1">
      <c r="A95" s="306">
        <v>45978</v>
      </c>
      <c r="B95" s="354">
        <v>18135</v>
      </c>
      <c r="C95" s="320" t="s">
        <v>1751</v>
      </c>
      <c r="D95" s="425">
        <v>261</v>
      </c>
      <c r="E95" s="520">
        <v>30</v>
      </c>
      <c r="F95" s="585"/>
      <c r="G95" s="368">
        <f t="shared" si="1"/>
        <v>2816.4999999999995</v>
      </c>
      <c r="H95" s="386" t="s">
        <v>15</v>
      </c>
    </row>
    <row r="96" spans="1:8" ht="28.5" customHeight="1">
      <c r="A96" s="444">
        <v>45978</v>
      </c>
      <c r="B96" s="315">
        <v>18136</v>
      </c>
      <c r="C96" s="303" t="s">
        <v>1752</v>
      </c>
      <c r="D96" s="314">
        <v>245</v>
      </c>
      <c r="E96" s="520">
        <v>30</v>
      </c>
      <c r="F96" s="585"/>
      <c r="G96" s="368">
        <f t="shared" si="1"/>
        <v>2846.4999999999995</v>
      </c>
      <c r="H96" s="386" t="s">
        <v>15</v>
      </c>
    </row>
    <row r="97" spans="1:8">
      <c r="A97" s="444">
        <v>45978</v>
      </c>
      <c r="B97" s="315">
        <v>18137</v>
      </c>
      <c r="C97" s="303" t="s">
        <v>1753</v>
      </c>
      <c r="D97" s="314">
        <v>139</v>
      </c>
      <c r="E97" s="520">
        <v>15</v>
      </c>
      <c r="F97" s="585"/>
      <c r="G97" s="368">
        <f t="shared" si="1"/>
        <v>2861.4999999999995</v>
      </c>
      <c r="H97" s="386" t="s">
        <v>15</v>
      </c>
    </row>
    <row r="98" spans="1:8" ht="30" customHeight="1">
      <c r="A98" s="444">
        <v>45979</v>
      </c>
      <c r="B98" s="315">
        <v>18138</v>
      </c>
      <c r="C98" s="303" t="s">
        <v>1754</v>
      </c>
      <c r="D98" s="314">
        <v>137</v>
      </c>
      <c r="E98" s="520">
        <v>30</v>
      </c>
      <c r="F98" s="585"/>
      <c r="G98" s="368">
        <f t="shared" si="1"/>
        <v>2891.4999999999995</v>
      </c>
      <c r="H98" s="386" t="s">
        <v>15</v>
      </c>
    </row>
    <row r="99" spans="1:8" ht="29.25" customHeight="1">
      <c r="A99" s="444">
        <v>45979</v>
      </c>
      <c r="B99" s="315">
        <v>18139</v>
      </c>
      <c r="C99" s="303" t="s">
        <v>1755</v>
      </c>
      <c r="D99" s="314">
        <v>298</v>
      </c>
      <c r="E99" s="520">
        <v>15</v>
      </c>
      <c r="F99" s="601"/>
      <c r="G99" s="368">
        <f t="shared" si="1"/>
        <v>2906.4999999999995</v>
      </c>
      <c r="H99" s="386" t="s">
        <v>15</v>
      </c>
    </row>
    <row r="100" spans="1:8">
      <c r="A100" s="545">
        <v>45980</v>
      </c>
      <c r="B100" s="427">
        <v>18140</v>
      </c>
      <c r="C100" s="583" t="s">
        <v>1756</v>
      </c>
      <c r="D100" s="314">
        <v>200</v>
      </c>
      <c r="E100" s="520">
        <v>30</v>
      </c>
      <c r="F100" s="601"/>
      <c r="G100" s="368">
        <f t="shared" si="1"/>
        <v>2936.4999999999995</v>
      </c>
      <c r="H100" s="386" t="s">
        <v>15</v>
      </c>
    </row>
    <row r="101" spans="1:8" ht="27.75">
      <c r="A101" s="306">
        <v>45962</v>
      </c>
      <c r="B101" s="715">
        <v>18141</v>
      </c>
      <c r="C101" s="320" t="s">
        <v>1757</v>
      </c>
      <c r="D101" s="425">
        <v>69</v>
      </c>
      <c r="E101" s="468">
        <v>15</v>
      </c>
      <c r="F101" s="581"/>
      <c r="G101" s="368">
        <f t="shared" si="1"/>
        <v>2951.4999999999995</v>
      </c>
      <c r="H101" s="386" t="s">
        <v>15</v>
      </c>
    </row>
    <row r="102" spans="1:8" ht="29.25" customHeight="1">
      <c r="A102" s="444">
        <v>45962</v>
      </c>
      <c r="B102" s="315">
        <v>18142</v>
      </c>
      <c r="C102" s="303" t="s">
        <v>1758</v>
      </c>
      <c r="D102" s="314">
        <v>270</v>
      </c>
      <c r="E102" s="469">
        <v>15</v>
      </c>
      <c r="F102" s="581"/>
      <c r="G102" s="368">
        <f t="shared" si="1"/>
        <v>2966.4999999999995</v>
      </c>
      <c r="H102" s="386" t="s">
        <v>15</v>
      </c>
    </row>
    <row r="103" spans="1:8" ht="30" customHeight="1">
      <c r="A103" s="444">
        <v>45962</v>
      </c>
      <c r="B103" s="315">
        <v>18143</v>
      </c>
      <c r="C103" s="303" t="s">
        <v>1759</v>
      </c>
      <c r="D103" s="314">
        <v>193</v>
      </c>
      <c r="E103" s="469">
        <v>15</v>
      </c>
      <c r="F103" s="581"/>
      <c r="G103" s="368">
        <f t="shared" si="1"/>
        <v>2981.4999999999995</v>
      </c>
      <c r="H103" s="386" t="s">
        <v>15</v>
      </c>
    </row>
    <row r="104" spans="1:8" ht="41.25">
      <c r="A104" s="444">
        <v>45962</v>
      </c>
      <c r="B104" s="315">
        <v>18144</v>
      </c>
      <c r="C104" s="303" t="s">
        <v>1760</v>
      </c>
      <c r="D104" s="314">
        <v>23</v>
      </c>
      <c r="E104" s="469">
        <v>45</v>
      </c>
      <c r="F104" s="581"/>
      <c r="G104" s="368">
        <f t="shared" si="1"/>
        <v>3026.4999999999995</v>
      </c>
      <c r="H104" s="386" t="s">
        <v>15</v>
      </c>
    </row>
    <row r="105" spans="1:8" ht="27.75">
      <c r="A105" s="444">
        <v>45962</v>
      </c>
      <c r="B105" s="315">
        <v>18145</v>
      </c>
      <c r="C105" s="303" t="s">
        <v>1761</v>
      </c>
      <c r="D105" s="314">
        <v>117</v>
      </c>
      <c r="E105" s="469">
        <v>15</v>
      </c>
      <c r="F105" s="581"/>
      <c r="G105" s="368">
        <f t="shared" si="1"/>
        <v>3041.4999999999995</v>
      </c>
      <c r="H105" s="386" t="s">
        <v>15</v>
      </c>
    </row>
    <row r="106" spans="1:8" ht="27.75">
      <c r="A106" s="444">
        <v>45962</v>
      </c>
      <c r="B106" s="315">
        <v>18146</v>
      </c>
      <c r="C106" s="303" t="s">
        <v>1762</v>
      </c>
      <c r="D106" s="314">
        <v>192</v>
      </c>
      <c r="E106" s="469">
        <v>15</v>
      </c>
      <c r="F106" s="580"/>
      <c r="G106" s="368">
        <f t="shared" si="1"/>
        <v>3056.4999999999995</v>
      </c>
      <c r="H106" s="386" t="s">
        <v>15</v>
      </c>
    </row>
    <row r="107" spans="1:8" ht="35.25" customHeight="1">
      <c r="A107" s="444">
        <v>45962</v>
      </c>
      <c r="B107" s="315">
        <v>18147</v>
      </c>
      <c r="C107" s="303" t="s">
        <v>1763</v>
      </c>
      <c r="D107" s="314">
        <v>78</v>
      </c>
      <c r="E107" s="469">
        <v>30</v>
      </c>
      <c r="F107" s="581"/>
      <c r="G107" s="368">
        <f t="shared" si="1"/>
        <v>3086.4999999999995</v>
      </c>
      <c r="H107" s="386" t="s">
        <v>15</v>
      </c>
    </row>
    <row r="108" spans="1:8" ht="27.75">
      <c r="A108" s="444">
        <v>45962</v>
      </c>
      <c r="B108" s="315">
        <v>18148</v>
      </c>
      <c r="C108" s="303" t="s">
        <v>1764</v>
      </c>
      <c r="D108" s="314">
        <v>218</v>
      </c>
      <c r="E108" s="469">
        <v>45</v>
      </c>
      <c r="F108" s="580"/>
      <c r="G108" s="368">
        <f t="shared" si="1"/>
        <v>3131.4999999999995</v>
      </c>
      <c r="H108" s="386" t="s">
        <v>15</v>
      </c>
    </row>
    <row r="109" spans="1:8" ht="27.75">
      <c r="A109" s="444">
        <v>45963</v>
      </c>
      <c r="B109" s="315">
        <v>18149</v>
      </c>
      <c r="C109" s="303" t="s">
        <v>1765</v>
      </c>
      <c r="D109" s="314">
        <v>202</v>
      </c>
      <c r="E109" s="469">
        <v>15</v>
      </c>
      <c r="F109" s="581"/>
      <c r="G109" s="368">
        <f t="shared" si="1"/>
        <v>3146.4999999999995</v>
      </c>
      <c r="H109" s="386" t="s">
        <v>15</v>
      </c>
    </row>
    <row r="110" spans="1:8" ht="27.75">
      <c r="A110" s="444">
        <v>45963</v>
      </c>
      <c r="B110" s="315">
        <v>18150</v>
      </c>
      <c r="C110" s="303" t="s">
        <v>1766</v>
      </c>
      <c r="D110" s="314">
        <v>110</v>
      </c>
      <c r="E110" s="469">
        <v>15</v>
      </c>
      <c r="F110" s="581"/>
      <c r="G110" s="368">
        <f t="shared" si="1"/>
        <v>3161.4999999999995</v>
      </c>
      <c r="H110" s="386" t="s">
        <v>15</v>
      </c>
    </row>
    <row r="111" spans="1:8" ht="27.75">
      <c r="A111" s="610">
        <v>45963</v>
      </c>
      <c r="B111" s="519">
        <v>18151</v>
      </c>
      <c r="C111" s="611" t="s">
        <v>1767</v>
      </c>
      <c r="D111" s="311">
        <v>182</v>
      </c>
      <c r="E111" s="571">
        <v>15</v>
      </c>
      <c r="F111" s="581"/>
      <c r="G111" s="368">
        <f t="shared" si="1"/>
        <v>3176.4999999999995</v>
      </c>
      <c r="H111" s="386" t="s">
        <v>15</v>
      </c>
    </row>
    <row r="112" spans="1:8" ht="27.75">
      <c r="A112" s="610">
        <v>45963</v>
      </c>
      <c r="B112" s="519">
        <v>18152</v>
      </c>
      <c r="C112" s="611" t="s">
        <v>1768</v>
      </c>
      <c r="D112" s="311">
        <v>301</v>
      </c>
      <c r="E112" s="571">
        <v>45</v>
      </c>
      <c r="F112" s="581"/>
      <c r="G112" s="368">
        <f t="shared" si="1"/>
        <v>3221.4999999999995</v>
      </c>
      <c r="H112" s="386" t="s">
        <v>15</v>
      </c>
    </row>
    <row r="113" spans="1:9" ht="27.75">
      <c r="A113" s="610">
        <v>45963</v>
      </c>
      <c r="B113" s="519">
        <v>18153</v>
      </c>
      <c r="C113" s="611" t="s">
        <v>1769</v>
      </c>
      <c r="D113" s="311" t="s">
        <v>255</v>
      </c>
      <c r="E113" s="571">
        <v>15</v>
      </c>
      <c r="F113" s="581"/>
      <c r="G113" s="368">
        <f t="shared" si="1"/>
        <v>3236.4999999999995</v>
      </c>
      <c r="H113" s="386" t="s">
        <v>15</v>
      </c>
    </row>
    <row r="114" spans="1:9" ht="27.75">
      <c r="A114" s="610">
        <v>45963</v>
      </c>
      <c r="B114" s="519">
        <v>18154</v>
      </c>
      <c r="C114" s="611" t="s">
        <v>1770</v>
      </c>
      <c r="D114" s="311">
        <v>19</v>
      </c>
      <c r="E114" s="571">
        <v>60</v>
      </c>
      <c r="F114" s="581"/>
      <c r="G114" s="368">
        <f t="shared" si="1"/>
        <v>3296.4999999999995</v>
      </c>
      <c r="H114" s="386" t="s">
        <v>15</v>
      </c>
    </row>
    <row r="115" spans="1:9" ht="27.75">
      <c r="A115" s="610">
        <v>45963</v>
      </c>
      <c r="B115" s="519">
        <v>18155</v>
      </c>
      <c r="C115" s="611" t="s">
        <v>1771</v>
      </c>
      <c r="D115" s="311">
        <v>221</v>
      </c>
      <c r="E115" s="571">
        <v>15</v>
      </c>
      <c r="F115" s="581"/>
      <c r="G115" s="368">
        <f t="shared" si="1"/>
        <v>3311.4999999999995</v>
      </c>
      <c r="H115" s="386" t="s">
        <v>15</v>
      </c>
    </row>
    <row r="116" spans="1:9" ht="42.75" customHeight="1">
      <c r="A116" s="610">
        <v>45963</v>
      </c>
      <c r="B116" s="519">
        <v>18156</v>
      </c>
      <c r="C116" s="611" t="s">
        <v>1772</v>
      </c>
      <c r="D116" s="311">
        <v>16</v>
      </c>
      <c r="E116" s="571">
        <v>45</v>
      </c>
      <c r="F116" s="581"/>
      <c r="G116" s="368">
        <f t="shared" si="1"/>
        <v>3356.4999999999995</v>
      </c>
      <c r="H116" s="386" t="s">
        <v>15</v>
      </c>
    </row>
    <row r="117" spans="1:9" ht="27.75">
      <c r="A117" s="610">
        <v>45963</v>
      </c>
      <c r="B117" s="519">
        <v>18157</v>
      </c>
      <c r="C117" s="611" t="s">
        <v>1773</v>
      </c>
      <c r="D117" s="311">
        <v>157</v>
      </c>
      <c r="E117" s="571">
        <v>15</v>
      </c>
      <c r="F117" s="580"/>
      <c r="G117" s="368">
        <f t="shared" si="1"/>
        <v>3371.4999999999995</v>
      </c>
      <c r="H117" s="386" t="s">
        <v>15</v>
      </c>
    </row>
    <row r="118" spans="1:9" ht="28.5" customHeight="1">
      <c r="A118" s="610">
        <v>45975</v>
      </c>
      <c r="B118" s="519">
        <v>18158</v>
      </c>
      <c r="C118" s="611" t="s">
        <v>1774</v>
      </c>
      <c r="D118" s="311">
        <v>278</v>
      </c>
      <c r="E118" s="571">
        <v>15</v>
      </c>
      <c r="F118" s="581"/>
      <c r="G118" s="368">
        <f t="shared" si="1"/>
        <v>3386.4999999999995</v>
      </c>
      <c r="H118" s="386" t="s">
        <v>15</v>
      </c>
    </row>
    <row r="119" spans="1:9" ht="28.5" customHeight="1">
      <c r="A119" s="610">
        <v>45963</v>
      </c>
      <c r="B119" s="519">
        <v>18159</v>
      </c>
      <c r="C119" s="611" t="s">
        <v>1775</v>
      </c>
      <c r="D119" s="311">
        <v>26</v>
      </c>
      <c r="E119" s="571">
        <v>15</v>
      </c>
      <c r="F119" s="581"/>
      <c r="G119" s="368">
        <f t="shared" si="1"/>
        <v>3401.4999999999995</v>
      </c>
      <c r="H119" s="386" t="s">
        <v>15</v>
      </c>
    </row>
    <row r="120" spans="1:9" ht="28.5" customHeight="1">
      <c r="A120" s="610">
        <v>45963</v>
      </c>
      <c r="B120" s="519">
        <v>18160</v>
      </c>
      <c r="C120" s="611" t="s">
        <v>1776</v>
      </c>
      <c r="D120" s="311">
        <v>100</v>
      </c>
      <c r="E120" s="571">
        <v>15</v>
      </c>
      <c r="F120" s="581"/>
      <c r="G120" s="368">
        <f t="shared" si="1"/>
        <v>3416.4999999999995</v>
      </c>
      <c r="H120" s="386" t="s">
        <v>15</v>
      </c>
    </row>
    <row r="121" spans="1:9" ht="28.5" customHeight="1">
      <c r="A121" s="610"/>
      <c r="B121" s="473">
        <v>18161</v>
      </c>
      <c r="C121" s="612" t="s">
        <v>1777</v>
      </c>
      <c r="D121" s="613">
        <v>45931</v>
      </c>
      <c r="E121" s="571"/>
      <c r="F121" s="581"/>
      <c r="G121" s="368">
        <f t="shared" si="1"/>
        <v>3416.4999999999995</v>
      </c>
      <c r="H121" s="386" t="s">
        <v>15</v>
      </c>
    </row>
    <row r="122" spans="1:9" ht="28.5" customHeight="1">
      <c r="A122" s="610"/>
      <c r="B122" s="466">
        <v>18162</v>
      </c>
      <c r="C122" s="612" t="s">
        <v>1777</v>
      </c>
      <c r="D122" s="613">
        <v>45931</v>
      </c>
      <c r="E122" s="571"/>
      <c r="F122" s="581"/>
      <c r="G122" s="368">
        <f t="shared" si="1"/>
        <v>3416.4999999999995</v>
      </c>
      <c r="H122" s="386" t="s">
        <v>15</v>
      </c>
    </row>
    <row r="123" spans="1:9" ht="28.5" customHeight="1">
      <c r="A123" s="545">
        <v>45980</v>
      </c>
      <c r="B123" s="314">
        <v>18163</v>
      </c>
      <c r="C123" s="303" t="s">
        <v>1778</v>
      </c>
      <c r="D123" s="314">
        <v>164</v>
      </c>
      <c r="E123" s="546">
        <v>15</v>
      </c>
      <c r="F123" s="581"/>
      <c r="G123" s="368">
        <f t="shared" si="1"/>
        <v>3431.4999999999995</v>
      </c>
      <c r="H123" s="386" t="s">
        <v>15</v>
      </c>
    </row>
    <row r="124" spans="1:9" ht="27.75">
      <c r="A124" s="545">
        <v>45981</v>
      </c>
      <c r="B124" s="427">
        <v>18164</v>
      </c>
      <c r="C124" s="303" t="s">
        <v>1779</v>
      </c>
      <c r="D124" s="314">
        <v>100</v>
      </c>
      <c r="E124" s="546">
        <v>15</v>
      </c>
      <c r="F124" s="581"/>
      <c r="G124" s="368">
        <f t="shared" si="1"/>
        <v>3446.4999999999995</v>
      </c>
      <c r="H124" s="386" t="s">
        <v>15</v>
      </c>
    </row>
    <row r="125" spans="1:9" ht="27.75">
      <c r="A125" s="545">
        <v>45981</v>
      </c>
      <c r="B125" s="599" t="s">
        <v>1306</v>
      </c>
      <c r="C125" s="303" t="s">
        <v>1780</v>
      </c>
      <c r="D125" s="599" t="s">
        <v>1306</v>
      </c>
      <c r="E125" s="546">
        <v>10</v>
      </c>
      <c r="F125" s="581"/>
      <c r="G125" s="368">
        <f t="shared" si="1"/>
        <v>3456.4999999999995</v>
      </c>
      <c r="H125" s="386" t="s">
        <v>15</v>
      </c>
    </row>
    <row r="126" spans="1:9">
      <c r="A126" s="610">
        <v>45988</v>
      </c>
      <c r="B126" s="614">
        <v>18165</v>
      </c>
      <c r="C126" s="611" t="s">
        <v>1781</v>
      </c>
      <c r="D126" s="390">
        <v>260</v>
      </c>
      <c r="E126" s="571">
        <v>30</v>
      </c>
      <c r="F126" s="581"/>
      <c r="G126" s="368">
        <f t="shared" si="1"/>
        <v>3486.4999999999995</v>
      </c>
      <c r="H126" s="386" t="s">
        <v>15</v>
      </c>
    </row>
    <row r="127" spans="1:9" ht="27.75">
      <c r="A127" s="306">
        <v>45981</v>
      </c>
      <c r="B127" s="354">
        <v>18166</v>
      </c>
      <c r="C127" s="320" t="s">
        <v>1782</v>
      </c>
      <c r="D127" s="425">
        <v>133</v>
      </c>
      <c r="E127" s="546">
        <v>15</v>
      </c>
      <c r="F127" s="581"/>
      <c r="G127" s="368">
        <f t="shared" si="1"/>
        <v>3501.4999999999995</v>
      </c>
      <c r="H127" s="386" t="s">
        <v>15</v>
      </c>
    </row>
    <row r="128" spans="1:9" ht="27.75">
      <c r="A128" s="444">
        <v>45981</v>
      </c>
      <c r="B128" s="354">
        <v>18167</v>
      </c>
      <c r="C128" s="303" t="s">
        <v>1783</v>
      </c>
      <c r="D128" s="314">
        <v>289</v>
      </c>
      <c r="E128" s="546">
        <v>15</v>
      </c>
      <c r="F128" s="581"/>
      <c r="G128" s="368">
        <f t="shared" si="1"/>
        <v>3516.4999999999995</v>
      </c>
      <c r="H128" s="386" t="s">
        <v>15</v>
      </c>
      <c r="I128" s="381"/>
    </row>
    <row r="129" spans="1:8" ht="27.75">
      <c r="A129" s="444">
        <v>45982</v>
      </c>
      <c r="B129" s="354">
        <v>18168</v>
      </c>
      <c r="C129" s="303" t="s">
        <v>1784</v>
      </c>
      <c r="D129" s="314">
        <v>106</v>
      </c>
      <c r="E129" s="546">
        <v>15</v>
      </c>
      <c r="F129" s="587"/>
      <c r="G129" s="368">
        <f t="shared" si="1"/>
        <v>3531.4999999999995</v>
      </c>
      <c r="H129" s="386" t="s">
        <v>15</v>
      </c>
    </row>
    <row r="130" spans="1:8">
      <c r="A130" s="444">
        <v>45982</v>
      </c>
      <c r="B130" s="354">
        <v>18169</v>
      </c>
      <c r="C130" s="303" t="s">
        <v>1785</v>
      </c>
      <c r="D130" s="314">
        <v>139</v>
      </c>
      <c r="E130" s="546">
        <v>15</v>
      </c>
      <c r="F130" s="585"/>
      <c r="G130" s="368">
        <f t="shared" si="1"/>
        <v>3546.4999999999995</v>
      </c>
      <c r="H130" s="386" t="s">
        <v>15</v>
      </c>
    </row>
    <row r="131" spans="1:8" ht="27.75">
      <c r="A131" s="444">
        <v>45982</v>
      </c>
      <c r="B131" s="354">
        <v>18170</v>
      </c>
      <c r="C131" s="303" t="s">
        <v>1786</v>
      </c>
      <c r="D131" s="314">
        <v>239</v>
      </c>
      <c r="E131" s="546">
        <v>30</v>
      </c>
      <c r="F131" s="585"/>
      <c r="G131" s="368">
        <f t="shared" si="1"/>
        <v>3576.4999999999995</v>
      </c>
      <c r="H131" s="386" t="s">
        <v>15</v>
      </c>
    </row>
    <row r="132" spans="1:8" ht="27.75">
      <c r="A132" s="444">
        <v>45982</v>
      </c>
      <c r="B132" s="354">
        <v>18171</v>
      </c>
      <c r="C132" s="303" t="s">
        <v>1787</v>
      </c>
      <c r="D132" s="314">
        <v>239</v>
      </c>
      <c r="E132" s="546">
        <v>30</v>
      </c>
      <c r="F132" s="585"/>
      <c r="G132" s="368">
        <f t="shared" si="1"/>
        <v>3606.4999999999995</v>
      </c>
      <c r="H132" s="386" t="s">
        <v>15</v>
      </c>
    </row>
    <row r="133" spans="1:8" ht="27.75">
      <c r="A133" s="444">
        <v>45982</v>
      </c>
      <c r="B133" s="354">
        <v>18172</v>
      </c>
      <c r="C133" s="303" t="s">
        <v>1788</v>
      </c>
      <c r="D133" s="314">
        <v>317</v>
      </c>
      <c r="E133" s="546">
        <v>15</v>
      </c>
      <c r="F133" s="585"/>
      <c r="G133" s="368">
        <f t="shared" si="1"/>
        <v>3621.4999999999995</v>
      </c>
      <c r="H133" s="386" t="s">
        <v>15</v>
      </c>
    </row>
    <row r="134" spans="1:8" ht="27.75">
      <c r="A134" s="444">
        <v>45982</v>
      </c>
      <c r="B134" s="354">
        <v>18173</v>
      </c>
      <c r="C134" s="303" t="s">
        <v>1789</v>
      </c>
      <c r="D134" s="314">
        <v>304</v>
      </c>
      <c r="E134" s="546">
        <v>15</v>
      </c>
      <c r="F134" s="585"/>
      <c r="G134" s="368">
        <f t="shared" si="1"/>
        <v>3636.4999999999995</v>
      </c>
      <c r="H134" s="386" t="s">
        <v>15</v>
      </c>
    </row>
    <row r="135" spans="1:8" ht="27.75">
      <c r="A135" s="444">
        <v>45982</v>
      </c>
      <c r="B135" s="354">
        <v>18174</v>
      </c>
      <c r="C135" s="303" t="s">
        <v>1790</v>
      </c>
      <c r="D135" s="314">
        <v>99</v>
      </c>
      <c r="E135" s="546">
        <v>60</v>
      </c>
      <c r="F135" s="585"/>
      <c r="G135" s="368">
        <f t="shared" si="1"/>
        <v>3696.4999999999995</v>
      </c>
      <c r="H135" s="386" t="s">
        <v>15</v>
      </c>
    </row>
    <row r="136" spans="1:8" ht="27.75">
      <c r="A136" s="444">
        <v>45982</v>
      </c>
      <c r="B136" s="354">
        <v>18175</v>
      </c>
      <c r="C136" s="303" t="s">
        <v>1791</v>
      </c>
      <c r="D136" s="314">
        <v>31</v>
      </c>
      <c r="E136" s="546">
        <v>15</v>
      </c>
      <c r="F136" s="584"/>
      <c r="G136" s="368">
        <f t="shared" si="1"/>
        <v>3711.4999999999995</v>
      </c>
      <c r="H136" s="386" t="s">
        <v>15</v>
      </c>
    </row>
    <row r="137" spans="1:8" ht="27.75">
      <c r="A137" s="444">
        <v>45982</v>
      </c>
      <c r="B137" s="354">
        <v>18176</v>
      </c>
      <c r="C137" s="303" t="s">
        <v>1792</v>
      </c>
      <c r="D137" s="314">
        <v>288</v>
      </c>
      <c r="E137" s="546">
        <v>45</v>
      </c>
      <c r="F137" s="585"/>
      <c r="G137" s="368">
        <f t="shared" ref="G137:G170" si="2">+G136+E137+F137</f>
        <v>3756.4999999999995</v>
      </c>
      <c r="H137" s="386" t="s">
        <v>15</v>
      </c>
    </row>
    <row r="138" spans="1:8" ht="27.75">
      <c r="A138" s="444">
        <v>45982</v>
      </c>
      <c r="B138" s="563" t="s">
        <v>1524</v>
      </c>
      <c r="C138" s="303" t="s">
        <v>1793</v>
      </c>
      <c r="D138" s="563" t="s">
        <v>1524</v>
      </c>
      <c r="E138" s="546">
        <v>12</v>
      </c>
      <c r="F138" s="585"/>
      <c r="G138" s="368">
        <f t="shared" si="2"/>
        <v>3768.4999999999995</v>
      </c>
      <c r="H138" s="386" t="s">
        <v>15</v>
      </c>
    </row>
    <row r="139" spans="1:8" ht="27.75">
      <c r="A139" s="444">
        <v>45983</v>
      </c>
      <c r="B139" s="315">
        <v>18177</v>
      </c>
      <c r="C139" s="303" t="s">
        <v>1794</v>
      </c>
      <c r="D139" s="314">
        <v>175</v>
      </c>
      <c r="E139" s="546">
        <v>15</v>
      </c>
      <c r="F139" s="585"/>
      <c r="G139" s="368">
        <f t="shared" si="2"/>
        <v>3783.4999999999995</v>
      </c>
      <c r="H139" s="386" t="s">
        <v>15</v>
      </c>
    </row>
    <row r="140" spans="1:8" ht="27.75">
      <c r="A140" s="444">
        <v>45983</v>
      </c>
      <c r="B140" s="374" t="s">
        <v>524</v>
      </c>
      <c r="C140" s="303" t="s">
        <v>1795</v>
      </c>
      <c r="D140" s="426" t="s">
        <v>524</v>
      </c>
      <c r="E140" s="546">
        <v>0</v>
      </c>
      <c r="F140" s="606">
        <v>-250</v>
      </c>
      <c r="G140" s="368">
        <f t="shared" si="2"/>
        <v>3533.4999999999995</v>
      </c>
      <c r="H140" s="386" t="s">
        <v>15</v>
      </c>
    </row>
    <row r="141" spans="1:8" ht="27.75">
      <c r="A141" s="444">
        <v>45984</v>
      </c>
      <c r="B141" s="315">
        <v>18178</v>
      </c>
      <c r="C141" s="303" t="s">
        <v>1796</v>
      </c>
      <c r="D141" s="314">
        <v>120</v>
      </c>
      <c r="E141" s="546">
        <v>45</v>
      </c>
      <c r="F141" s="585"/>
      <c r="G141" s="368">
        <f t="shared" si="2"/>
        <v>3578.4999999999995</v>
      </c>
      <c r="H141" s="386" t="s">
        <v>15</v>
      </c>
    </row>
    <row r="142" spans="1:8" ht="27.75">
      <c r="A142" s="444">
        <v>45985</v>
      </c>
      <c r="B142" s="315">
        <v>18179</v>
      </c>
      <c r="C142" s="303" t="s">
        <v>1797</v>
      </c>
      <c r="D142" s="314">
        <v>303</v>
      </c>
      <c r="E142" s="546">
        <v>15</v>
      </c>
      <c r="F142" s="585"/>
      <c r="G142" s="368">
        <f t="shared" si="2"/>
        <v>3593.4999999999995</v>
      </c>
      <c r="H142" s="386" t="s">
        <v>15</v>
      </c>
    </row>
    <row r="143" spans="1:8" ht="27.75">
      <c r="A143" s="444">
        <v>45985</v>
      </c>
      <c r="B143" s="315">
        <v>18180</v>
      </c>
      <c r="C143" s="303" t="s">
        <v>1798</v>
      </c>
      <c r="D143" s="314">
        <v>4</v>
      </c>
      <c r="E143" s="546">
        <v>15</v>
      </c>
      <c r="F143" s="585"/>
      <c r="G143" s="368">
        <f t="shared" si="2"/>
        <v>3608.4999999999995</v>
      </c>
      <c r="H143" s="386" t="s">
        <v>15</v>
      </c>
    </row>
    <row r="144" spans="1:8" ht="27.75">
      <c r="A144" s="444">
        <v>45985</v>
      </c>
      <c r="B144" s="315">
        <v>18181</v>
      </c>
      <c r="C144" s="303" t="s">
        <v>1799</v>
      </c>
      <c r="D144" s="314">
        <v>185</v>
      </c>
      <c r="E144" s="546">
        <v>15</v>
      </c>
      <c r="F144" s="585"/>
      <c r="G144" s="368">
        <f t="shared" si="2"/>
        <v>3623.4999999999995</v>
      </c>
      <c r="H144" s="386" t="s">
        <v>15</v>
      </c>
    </row>
    <row r="145" spans="1:9" ht="27.75">
      <c r="A145" s="444">
        <v>45985</v>
      </c>
      <c r="B145" s="315">
        <v>18182</v>
      </c>
      <c r="C145" s="303" t="s">
        <v>1800</v>
      </c>
      <c r="D145" s="314">
        <v>328</v>
      </c>
      <c r="E145" s="546">
        <v>30</v>
      </c>
      <c r="F145" s="585"/>
      <c r="G145" s="368">
        <f t="shared" si="2"/>
        <v>3653.4999999999995</v>
      </c>
      <c r="H145" s="386" t="s">
        <v>15</v>
      </c>
    </row>
    <row r="146" spans="1:9" ht="27.75">
      <c r="A146" s="444">
        <v>45985</v>
      </c>
      <c r="B146" s="315">
        <v>18183</v>
      </c>
      <c r="C146" s="303" t="s">
        <v>1801</v>
      </c>
      <c r="D146" s="314">
        <v>36</v>
      </c>
      <c r="E146" s="546">
        <v>15</v>
      </c>
      <c r="F146" s="587"/>
      <c r="G146" s="368">
        <f t="shared" si="2"/>
        <v>3668.4999999999995</v>
      </c>
      <c r="H146" s="386" t="s">
        <v>15</v>
      </c>
    </row>
    <row r="147" spans="1:9" ht="41.25">
      <c r="A147" s="444">
        <v>45986</v>
      </c>
      <c r="B147" s="315">
        <v>18184</v>
      </c>
      <c r="C147" s="303" t="s">
        <v>1802</v>
      </c>
      <c r="D147" s="314">
        <v>327</v>
      </c>
      <c r="E147" s="546">
        <v>30</v>
      </c>
      <c r="F147" s="585"/>
      <c r="G147" s="368">
        <f t="shared" si="2"/>
        <v>3698.4999999999995</v>
      </c>
      <c r="H147" s="386" t="s">
        <v>15</v>
      </c>
    </row>
    <row r="148" spans="1:9" ht="27.75">
      <c r="A148" s="444">
        <v>45986</v>
      </c>
      <c r="B148" s="315">
        <v>18185</v>
      </c>
      <c r="C148" s="303" t="s">
        <v>1803</v>
      </c>
      <c r="D148" s="314">
        <v>326</v>
      </c>
      <c r="E148" s="546">
        <v>15</v>
      </c>
      <c r="F148" s="585"/>
      <c r="G148" s="368">
        <f t="shared" si="2"/>
        <v>3713.4999999999995</v>
      </c>
      <c r="H148" s="386" t="s">
        <v>15</v>
      </c>
    </row>
    <row r="149" spans="1:9" ht="27.75">
      <c r="A149" s="444">
        <v>45986</v>
      </c>
      <c r="B149" s="374" t="s">
        <v>524</v>
      </c>
      <c r="C149" s="303" t="s">
        <v>1804</v>
      </c>
      <c r="D149" s="426" t="s">
        <v>524</v>
      </c>
      <c r="E149" s="546">
        <v>0</v>
      </c>
      <c r="F149" s="606">
        <v>-160</v>
      </c>
      <c r="G149" s="368">
        <f t="shared" si="2"/>
        <v>3553.4999999999995</v>
      </c>
      <c r="H149" s="386" t="s">
        <v>15</v>
      </c>
    </row>
    <row r="150" spans="1:9" ht="45.75" customHeight="1">
      <c r="A150" s="444">
        <v>45988</v>
      </c>
      <c r="B150" s="315">
        <v>18186</v>
      </c>
      <c r="C150" s="303" t="s">
        <v>1805</v>
      </c>
      <c r="D150" s="314">
        <v>118</v>
      </c>
      <c r="E150" s="546">
        <v>45</v>
      </c>
      <c r="F150" s="585"/>
      <c r="G150" s="368">
        <f t="shared" si="2"/>
        <v>3598.4999999999995</v>
      </c>
      <c r="H150" s="386" t="s">
        <v>15</v>
      </c>
      <c r="I150" s="575"/>
    </row>
    <row r="151" spans="1:9">
      <c r="A151" s="444">
        <v>45988</v>
      </c>
      <c r="B151" s="315">
        <v>18187</v>
      </c>
      <c r="C151" s="303" t="s">
        <v>1806</v>
      </c>
      <c r="D151" s="314">
        <v>95</v>
      </c>
      <c r="E151" s="546">
        <v>15</v>
      </c>
      <c r="F151" s="584"/>
      <c r="G151" s="368">
        <f t="shared" si="2"/>
        <v>3613.4999999999995</v>
      </c>
      <c r="H151" s="386" t="s">
        <v>15</v>
      </c>
    </row>
    <row r="152" spans="1:9">
      <c r="A152" s="444">
        <v>45988</v>
      </c>
      <c r="B152" s="315">
        <v>18188</v>
      </c>
      <c r="C152" s="303" t="s">
        <v>1807</v>
      </c>
      <c r="D152" s="314">
        <v>238</v>
      </c>
      <c r="E152" s="546">
        <v>30</v>
      </c>
      <c r="F152" s="584"/>
      <c r="G152" s="368">
        <f t="shared" si="2"/>
        <v>3643.4999999999995</v>
      </c>
      <c r="H152" s="386" t="s">
        <v>15</v>
      </c>
    </row>
    <row r="153" spans="1:9" ht="27.75">
      <c r="A153" s="444">
        <v>45988</v>
      </c>
      <c r="B153" s="315">
        <v>18189</v>
      </c>
      <c r="C153" s="303" t="s">
        <v>1808</v>
      </c>
      <c r="D153" s="314">
        <v>33</v>
      </c>
      <c r="E153" s="546">
        <v>30</v>
      </c>
      <c r="F153" s="585"/>
      <c r="G153" s="368">
        <f t="shared" si="2"/>
        <v>3673.4999999999995</v>
      </c>
      <c r="H153" s="386" t="s">
        <v>15</v>
      </c>
    </row>
    <row r="154" spans="1:9" ht="30" customHeight="1">
      <c r="A154" s="444">
        <v>45988</v>
      </c>
      <c r="B154" s="315">
        <v>18190</v>
      </c>
      <c r="C154" s="303" t="s">
        <v>1809</v>
      </c>
      <c r="D154" s="314">
        <v>62</v>
      </c>
      <c r="E154" s="546">
        <v>30</v>
      </c>
      <c r="F154" s="585"/>
      <c r="G154" s="368">
        <f t="shared" si="2"/>
        <v>3703.4999999999995</v>
      </c>
      <c r="H154" s="386" t="s">
        <v>15</v>
      </c>
    </row>
    <row r="155" spans="1:9" ht="27.75">
      <c r="A155" s="444">
        <v>45988</v>
      </c>
      <c r="B155" s="315">
        <v>18191</v>
      </c>
      <c r="C155" s="303" t="s">
        <v>1810</v>
      </c>
      <c r="D155" s="314">
        <v>10</v>
      </c>
      <c r="E155" s="546">
        <v>15</v>
      </c>
      <c r="F155" s="585"/>
      <c r="G155" s="368">
        <f t="shared" si="2"/>
        <v>3718.4999999999995</v>
      </c>
      <c r="H155" s="386" t="s">
        <v>15</v>
      </c>
    </row>
    <row r="156" spans="1:9">
      <c r="A156" s="444">
        <v>45988</v>
      </c>
      <c r="B156" s="374" t="s">
        <v>524</v>
      </c>
      <c r="C156" s="303" t="s">
        <v>125</v>
      </c>
      <c r="D156" s="426" t="s">
        <v>524</v>
      </c>
      <c r="E156" s="546">
        <v>0</v>
      </c>
      <c r="F156" s="606">
        <v>-42.81</v>
      </c>
      <c r="G156" s="368">
        <f t="shared" si="2"/>
        <v>3675.6899999999996</v>
      </c>
      <c r="H156" s="386" t="s">
        <v>15</v>
      </c>
    </row>
    <row r="157" spans="1:9">
      <c r="A157" s="444">
        <v>45988</v>
      </c>
      <c r="B157" s="374" t="s">
        <v>524</v>
      </c>
      <c r="C157" s="303" t="s">
        <v>673</v>
      </c>
      <c r="D157" s="426" t="s">
        <v>524</v>
      </c>
      <c r="E157" s="546">
        <v>0</v>
      </c>
      <c r="F157" s="606">
        <v>-38.450000000000003</v>
      </c>
      <c r="G157" s="368">
        <f t="shared" si="2"/>
        <v>3637.24</v>
      </c>
      <c r="H157" s="386" t="s">
        <v>15</v>
      </c>
    </row>
    <row r="158" spans="1:9">
      <c r="A158" s="444">
        <v>45988</v>
      </c>
      <c r="B158" s="374" t="s">
        <v>524</v>
      </c>
      <c r="C158" s="303" t="s">
        <v>1811</v>
      </c>
      <c r="D158" s="426" t="s">
        <v>524</v>
      </c>
      <c r="E158" s="546">
        <v>0</v>
      </c>
      <c r="F158" s="606">
        <v>-33.54</v>
      </c>
      <c r="G158" s="368">
        <f t="shared" si="2"/>
        <v>3603.7</v>
      </c>
      <c r="H158" s="386" t="s">
        <v>15</v>
      </c>
    </row>
    <row r="159" spans="1:9" ht="27.75">
      <c r="A159" s="444">
        <v>45988</v>
      </c>
      <c r="B159" s="374" t="s">
        <v>524</v>
      </c>
      <c r="C159" s="303" t="s">
        <v>1812</v>
      </c>
      <c r="D159" s="426" t="s">
        <v>524</v>
      </c>
      <c r="E159" s="546">
        <v>0</v>
      </c>
      <c r="F159" s="606">
        <v>-39.659999999999997</v>
      </c>
      <c r="G159" s="368">
        <f t="shared" si="2"/>
        <v>3564.04</v>
      </c>
      <c r="H159" s="386" t="s">
        <v>15</v>
      </c>
    </row>
    <row r="160" spans="1:9" ht="27.75">
      <c r="A160" s="444">
        <v>45988</v>
      </c>
      <c r="B160" s="315">
        <v>18192</v>
      </c>
      <c r="C160" s="303" t="s">
        <v>1813</v>
      </c>
      <c r="D160" s="314">
        <v>37</v>
      </c>
      <c r="E160" s="546">
        <v>15</v>
      </c>
      <c r="F160" s="585"/>
      <c r="G160" s="368">
        <f t="shared" si="2"/>
        <v>3579.04</v>
      </c>
      <c r="H160" s="386" t="s">
        <v>15</v>
      </c>
    </row>
    <row r="161" spans="1:8">
      <c r="A161" s="444">
        <v>45988</v>
      </c>
      <c r="B161" s="597" t="s">
        <v>1157</v>
      </c>
      <c r="C161" s="303" t="s">
        <v>1279</v>
      </c>
      <c r="D161" s="597" t="s">
        <v>1157</v>
      </c>
      <c r="E161" s="546">
        <v>20</v>
      </c>
      <c r="F161" s="585"/>
      <c r="G161" s="368">
        <f t="shared" si="2"/>
        <v>3599.04</v>
      </c>
      <c r="H161" s="386" t="s">
        <v>15</v>
      </c>
    </row>
    <row r="162" spans="1:8" ht="27.75">
      <c r="A162" s="444">
        <v>45988</v>
      </c>
      <c r="B162" s="315">
        <v>18193</v>
      </c>
      <c r="C162" s="303" t="s">
        <v>1814</v>
      </c>
      <c r="D162" s="314">
        <v>324</v>
      </c>
      <c r="E162" s="546">
        <v>45</v>
      </c>
      <c r="F162" s="584"/>
      <c r="G162" s="368">
        <f t="shared" si="2"/>
        <v>3644.04</v>
      </c>
      <c r="H162" s="386" t="s">
        <v>15</v>
      </c>
    </row>
    <row r="163" spans="1:8" ht="26.25" customHeight="1">
      <c r="A163" s="545">
        <v>45988</v>
      </c>
      <c r="B163" s="374" t="s">
        <v>524</v>
      </c>
      <c r="C163" s="416" t="s">
        <v>1815</v>
      </c>
      <c r="D163" s="426" t="s">
        <v>524</v>
      </c>
      <c r="E163" s="546">
        <v>0</v>
      </c>
      <c r="F163" s="606">
        <v>-5</v>
      </c>
      <c r="G163" s="368">
        <f t="shared" si="2"/>
        <v>3639.04</v>
      </c>
      <c r="H163" s="386" t="s">
        <v>15</v>
      </c>
    </row>
    <row r="164" spans="1:8" ht="28.5" customHeight="1">
      <c r="A164" s="545">
        <v>45988</v>
      </c>
      <c r="B164" s="427">
        <v>18194</v>
      </c>
      <c r="C164" s="416" t="s">
        <v>1816</v>
      </c>
      <c r="D164" s="314">
        <v>39</v>
      </c>
      <c r="E164" s="546">
        <v>15</v>
      </c>
      <c r="F164" s="585"/>
      <c r="G164" s="368">
        <f t="shared" si="2"/>
        <v>3654.04</v>
      </c>
      <c r="H164" s="386" t="s">
        <v>15</v>
      </c>
    </row>
    <row r="165" spans="1:8" ht="27.75">
      <c r="A165" s="610">
        <v>45989</v>
      </c>
      <c r="B165" s="519">
        <v>18195</v>
      </c>
      <c r="C165" s="611" t="s">
        <v>1817</v>
      </c>
      <c r="D165" s="311">
        <v>55</v>
      </c>
      <c r="E165" s="571">
        <v>45</v>
      </c>
      <c r="F165" s="546"/>
      <c r="G165" s="368">
        <f t="shared" si="2"/>
        <v>3699.04</v>
      </c>
      <c r="H165" s="386" t="s">
        <v>15</v>
      </c>
    </row>
    <row r="166" spans="1:8">
      <c r="A166" s="610">
        <v>45992</v>
      </c>
      <c r="B166" s="519">
        <v>18196</v>
      </c>
      <c r="C166" s="611" t="s">
        <v>1818</v>
      </c>
      <c r="D166" s="311"/>
      <c r="E166" s="571"/>
      <c r="F166" s="546"/>
      <c r="G166" s="368">
        <f t="shared" si="2"/>
        <v>3699.04</v>
      </c>
      <c r="H166" s="386" t="s">
        <v>15</v>
      </c>
    </row>
    <row r="167" spans="1:8">
      <c r="A167" s="610">
        <v>45994</v>
      </c>
      <c r="B167" s="519">
        <v>18197</v>
      </c>
      <c r="C167" s="611" t="s">
        <v>1818</v>
      </c>
      <c r="D167" s="311"/>
      <c r="E167" s="571"/>
      <c r="F167" s="546"/>
      <c r="G167" s="368">
        <f t="shared" si="2"/>
        <v>3699.04</v>
      </c>
      <c r="H167" s="386" t="s">
        <v>15</v>
      </c>
    </row>
    <row r="168" spans="1:8">
      <c r="A168" s="610">
        <v>45994</v>
      </c>
      <c r="B168" s="519">
        <v>18198</v>
      </c>
      <c r="C168" s="611" t="s">
        <v>1818</v>
      </c>
      <c r="D168" s="311"/>
      <c r="E168" s="571"/>
      <c r="F168" s="546"/>
      <c r="G168" s="368">
        <f t="shared" si="2"/>
        <v>3699.04</v>
      </c>
      <c r="H168" s="386" t="s">
        <v>15</v>
      </c>
    </row>
    <row r="169" spans="1:8" ht="27.75">
      <c r="A169" s="610">
        <v>45991</v>
      </c>
      <c r="B169" s="519">
        <v>18199</v>
      </c>
      <c r="C169" s="611" t="s">
        <v>1819</v>
      </c>
      <c r="D169" s="311">
        <v>5</v>
      </c>
      <c r="E169" s="571">
        <v>15</v>
      </c>
      <c r="F169" s="546"/>
      <c r="G169" s="368">
        <f t="shared" si="2"/>
        <v>3714.04</v>
      </c>
      <c r="H169" s="386" t="s">
        <v>15</v>
      </c>
    </row>
    <row r="170" spans="1:8">
      <c r="A170" s="610">
        <v>45994</v>
      </c>
      <c r="B170" s="519">
        <v>18200</v>
      </c>
      <c r="C170" s="611" t="s">
        <v>1818</v>
      </c>
      <c r="D170" s="311"/>
      <c r="E170" s="571"/>
      <c r="F170" s="546"/>
      <c r="G170" s="368">
        <f t="shared" si="2"/>
        <v>3714.04</v>
      </c>
      <c r="H170" s="386" t="s">
        <v>15</v>
      </c>
    </row>
    <row r="171" spans="1:8">
      <c r="A171" s="610"/>
      <c r="B171" s="519">
        <v>18201</v>
      </c>
      <c r="C171" s="611" t="s">
        <v>1818</v>
      </c>
      <c r="D171" s="311"/>
      <c r="E171" s="571"/>
      <c r="F171" s="546"/>
      <c r="G171" s="368">
        <f>+G170+E172+F171</f>
        <v>3729.04</v>
      </c>
      <c r="H171" s="386" t="s">
        <v>15</v>
      </c>
    </row>
    <row r="172" spans="1:8" ht="27.75">
      <c r="A172" s="306">
        <v>45989</v>
      </c>
      <c r="B172" s="616">
        <v>18225</v>
      </c>
      <c r="C172" s="320" t="s">
        <v>1820</v>
      </c>
      <c r="D172" s="425">
        <v>9</v>
      </c>
      <c r="E172" s="546">
        <v>15</v>
      </c>
      <c r="F172" s="546"/>
      <c r="G172" s="368">
        <f>+G171+E173+F172</f>
        <v>3744.04</v>
      </c>
      <c r="H172" s="386" t="s">
        <v>15</v>
      </c>
    </row>
    <row r="173" spans="1:8" ht="27.75">
      <c r="A173" s="444">
        <v>45989</v>
      </c>
      <c r="B173" s="427">
        <v>18202</v>
      </c>
      <c r="C173" s="303" t="s">
        <v>1821</v>
      </c>
      <c r="D173" s="314">
        <v>310</v>
      </c>
      <c r="E173" s="546">
        <v>15</v>
      </c>
      <c r="F173" s="546"/>
      <c r="G173" s="368">
        <f>+G172+E174+F173</f>
        <v>3759.04</v>
      </c>
      <c r="H173" s="386" t="s">
        <v>15</v>
      </c>
    </row>
    <row r="174" spans="1:8" ht="27.75">
      <c r="A174" s="444">
        <v>45989</v>
      </c>
      <c r="B174" s="354">
        <v>18203</v>
      </c>
      <c r="C174" s="303" t="s">
        <v>1822</v>
      </c>
      <c r="D174" s="314">
        <v>198</v>
      </c>
      <c r="E174" s="546">
        <v>15</v>
      </c>
      <c r="F174" s="546"/>
      <c r="G174" s="368">
        <f>+G173+E175+F174</f>
        <v>3774.04</v>
      </c>
      <c r="H174" s="386" t="s">
        <v>15</v>
      </c>
    </row>
    <row r="175" spans="1:8" ht="28.5" customHeight="1">
      <c r="A175" s="444">
        <v>45989</v>
      </c>
      <c r="B175" s="427">
        <v>18204</v>
      </c>
      <c r="C175" s="303" t="s">
        <v>1823</v>
      </c>
      <c r="D175" s="314">
        <v>79</v>
      </c>
      <c r="E175" s="546">
        <v>15</v>
      </c>
      <c r="F175" s="546"/>
      <c r="G175" s="368">
        <f>+G174+E176+F175</f>
        <v>3789.04</v>
      </c>
      <c r="H175" s="386" t="s">
        <v>15</v>
      </c>
    </row>
    <row r="176" spans="1:8" ht="28.5" customHeight="1">
      <c r="A176" s="444">
        <v>45990</v>
      </c>
      <c r="B176" s="354">
        <v>18205</v>
      </c>
      <c r="C176" s="303" t="s">
        <v>1824</v>
      </c>
      <c r="D176" s="314">
        <v>257</v>
      </c>
      <c r="E176" s="546">
        <v>15</v>
      </c>
      <c r="F176" s="546"/>
      <c r="G176" s="368">
        <f>+G175+E177+F176</f>
        <v>3819.04</v>
      </c>
      <c r="H176" s="386" t="s">
        <v>15</v>
      </c>
    </row>
    <row r="177" spans="1:8" ht="27.75">
      <c r="A177" s="444">
        <v>45990</v>
      </c>
      <c r="B177" s="427">
        <v>18206</v>
      </c>
      <c r="C177" s="303" t="s">
        <v>1825</v>
      </c>
      <c r="D177" s="314">
        <v>277</v>
      </c>
      <c r="E177" s="546">
        <v>30</v>
      </c>
      <c r="F177" s="546"/>
      <c r="G177" s="368">
        <f>+G176+E178+F177</f>
        <v>3834.04</v>
      </c>
      <c r="H177" s="386" t="s">
        <v>15</v>
      </c>
    </row>
    <row r="178" spans="1:8" ht="31.5" customHeight="1">
      <c r="A178" s="444">
        <v>45990</v>
      </c>
      <c r="B178" s="354">
        <v>18207</v>
      </c>
      <c r="C178" s="303" t="s">
        <v>1826</v>
      </c>
      <c r="D178" s="314">
        <v>202</v>
      </c>
      <c r="E178" s="546">
        <v>15</v>
      </c>
      <c r="F178" s="546"/>
      <c r="G178" s="368">
        <f>+G177+E179+F178</f>
        <v>3849.04</v>
      </c>
      <c r="H178" s="386" t="s">
        <v>15</v>
      </c>
    </row>
    <row r="179" spans="1:8" ht="27.75">
      <c r="A179" s="444">
        <v>45990</v>
      </c>
      <c r="B179" s="427">
        <v>18208</v>
      </c>
      <c r="C179" s="303" t="s">
        <v>1827</v>
      </c>
      <c r="D179" s="314">
        <v>40</v>
      </c>
      <c r="E179" s="546">
        <v>15</v>
      </c>
      <c r="F179" s="546"/>
      <c r="G179" s="368">
        <f>+G178+E180+F179</f>
        <v>3894.04</v>
      </c>
      <c r="H179" s="386" t="s">
        <v>15</v>
      </c>
    </row>
    <row r="180" spans="1:8" ht="27.75">
      <c r="A180" s="444">
        <v>45990</v>
      </c>
      <c r="B180" s="427">
        <v>18209</v>
      </c>
      <c r="C180" s="303" t="s">
        <v>1828</v>
      </c>
      <c r="D180" s="314">
        <v>151</v>
      </c>
      <c r="E180" s="546">
        <v>45</v>
      </c>
      <c r="F180" s="546"/>
      <c r="G180" s="368">
        <f>+G179+E181+F180</f>
        <v>3924.04</v>
      </c>
      <c r="H180" s="386" t="s">
        <v>15</v>
      </c>
    </row>
    <row r="181" spans="1:8" ht="27.75">
      <c r="A181" s="444">
        <v>45990</v>
      </c>
      <c r="B181" s="354">
        <v>18210</v>
      </c>
      <c r="C181" s="303" t="s">
        <v>1829</v>
      </c>
      <c r="D181" s="314">
        <v>252</v>
      </c>
      <c r="E181" s="546">
        <v>30</v>
      </c>
      <c r="F181" s="546"/>
      <c r="G181" s="368">
        <f>+G180+E182+F181</f>
        <v>3954.04</v>
      </c>
      <c r="H181" s="386" t="s">
        <v>15</v>
      </c>
    </row>
    <row r="182" spans="1:8" ht="27.75">
      <c r="A182" s="444">
        <v>45990</v>
      </c>
      <c r="B182" s="427">
        <v>18211</v>
      </c>
      <c r="C182" s="303" t="s">
        <v>1830</v>
      </c>
      <c r="D182" s="314">
        <v>209</v>
      </c>
      <c r="E182" s="546">
        <v>30</v>
      </c>
      <c r="F182" s="546"/>
      <c r="G182" s="368">
        <f>+G181+E183+F182</f>
        <v>3984.04</v>
      </c>
      <c r="H182" s="386" t="s">
        <v>15</v>
      </c>
    </row>
    <row r="183" spans="1:8" ht="41.25">
      <c r="A183" s="444">
        <v>45990</v>
      </c>
      <c r="B183" s="354">
        <v>18212</v>
      </c>
      <c r="C183" s="303" t="s">
        <v>1831</v>
      </c>
      <c r="D183" s="314">
        <v>194</v>
      </c>
      <c r="E183" s="546">
        <v>30</v>
      </c>
      <c r="F183" s="546"/>
      <c r="G183" s="368">
        <f>+G182+E184+F183</f>
        <v>3999.04</v>
      </c>
      <c r="H183" s="386" t="s">
        <v>15</v>
      </c>
    </row>
    <row r="184" spans="1:8" ht="29.25" customHeight="1">
      <c r="A184" s="444">
        <v>45990</v>
      </c>
      <c r="B184" s="427">
        <v>18213</v>
      </c>
      <c r="C184" s="303" t="s">
        <v>1832</v>
      </c>
      <c r="D184" s="314">
        <v>278</v>
      </c>
      <c r="E184" s="546">
        <v>15</v>
      </c>
      <c r="F184" s="546"/>
      <c r="G184" s="368">
        <f>+G183+E185+F184</f>
        <v>4014.04</v>
      </c>
      <c r="H184" s="386" t="s">
        <v>15</v>
      </c>
    </row>
    <row r="185" spans="1:8" ht="27.75">
      <c r="A185" s="444">
        <v>45990</v>
      </c>
      <c r="B185" s="427">
        <v>18214</v>
      </c>
      <c r="C185" s="303" t="s">
        <v>1833</v>
      </c>
      <c r="D185" s="314">
        <v>210</v>
      </c>
      <c r="E185" s="546">
        <v>15</v>
      </c>
      <c r="F185" s="546"/>
      <c r="G185" s="368">
        <f>+G184+E186+F185</f>
        <v>4029.04</v>
      </c>
      <c r="H185" s="386" t="s">
        <v>15</v>
      </c>
    </row>
    <row r="186" spans="1:8" ht="27.75">
      <c r="A186" s="444">
        <v>45991</v>
      </c>
      <c r="B186" s="354">
        <v>18215</v>
      </c>
      <c r="C186" s="303" t="s">
        <v>1834</v>
      </c>
      <c r="D186" s="314">
        <v>85</v>
      </c>
      <c r="E186" s="546">
        <v>15</v>
      </c>
      <c r="F186" s="546"/>
      <c r="G186" s="368">
        <f>+G185+E187+F186</f>
        <v>4044.04</v>
      </c>
      <c r="H186" s="386" t="s">
        <v>15</v>
      </c>
    </row>
    <row r="187" spans="1:8" ht="29.25" customHeight="1">
      <c r="A187" s="444">
        <v>45991</v>
      </c>
      <c r="B187" s="427">
        <v>18216</v>
      </c>
      <c r="C187" s="303" t="s">
        <v>1835</v>
      </c>
      <c r="D187" s="314">
        <v>4</v>
      </c>
      <c r="E187" s="546">
        <v>15</v>
      </c>
      <c r="F187" s="546"/>
      <c r="G187" s="368">
        <f>+G186+E188+F187</f>
        <v>4059.04</v>
      </c>
      <c r="H187" s="386" t="s">
        <v>15</v>
      </c>
    </row>
    <row r="188" spans="1:8">
      <c r="A188" s="444">
        <v>45991</v>
      </c>
      <c r="B188" s="354">
        <v>18217</v>
      </c>
      <c r="C188" s="303" t="s">
        <v>1836</v>
      </c>
      <c r="D188" s="314">
        <v>41</v>
      </c>
      <c r="E188" s="546">
        <v>15</v>
      </c>
      <c r="F188" s="546"/>
      <c r="G188" s="368">
        <f>+G187+E189+F188</f>
        <v>4079.04</v>
      </c>
      <c r="H188" s="386" t="s">
        <v>15</v>
      </c>
    </row>
    <row r="189" spans="1:8" ht="27.75">
      <c r="A189" s="444">
        <v>45991</v>
      </c>
      <c r="B189" s="427">
        <v>18218</v>
      </c>
      <c r="C189" s="303" t="s">
        <v>1837</v>
      </c>
      <c r="D189" s="314" t="s">
        <v>328</v>
      </c>
      <c r="E189" s="546">
        <v>20</v>
      </c>
      <c r="F189" s="546"/>
      <c r="G189" s="368">
        <f>+G188+E190+F189</f>
        <v>4124.04</v>
      </c>
      <c r="H189" s="386" t="s">
        <v>15</v>
      </c>
    </row>
    <row r="190" spans="1:8" ht="27.75">
      <c r="A190" s="444">
        <v>45991</v>
      </c>
      <c r="B190" s="427">
        <v>18219</v>
      </c>
      <c r="C190" s="303" t="s">
        <v>1838</v>
      </c>
      <c r="D190" s="314">
        <v>71</v>
      </c>
      <c r="E190" s="546">
        <v>45</v>
      </c>
      <c r="F190" s="585"/>
      <c r="G190" s="368">
        <f>+G189+E191+F190</f>
        <v>4139.04</v>
      </c>
      <c r="H190" s="386" t="s">
        <v>15</v>
      </c>
    </row>
    <row r="191" spans="1:8" ht="27.75">
      <c r="A191" s="444">
        <v>45991</v>
      </c>
      <c r="B191" s="354">
        <v>18220</v>
      </c>
      <c r="C191" s="303" t="s">
        <v>1839</v>
      </c>
      <c r="D191" s="314">
        <v>117</v>
      </c>
      <c r="E191" s="546">
        <v>15</v>
      </c>
      <c r="F191" s="585"/>
      <c r="G191" s="368">
        <f>+G190+E192+F191</f>
        <v>4169.04</v>
      </c>
      <c r="H191" s="386" t="s">
        <v>15</v>
      </c>
    </row>
    <row r="192" spans="1:8" ht="27.75">
      <c r="A192" s="444">
        <v>45991</v>
      </c>
      <c r="B192" s="427">
        <v>18221</v>
      </c>
      <c r="C192" s="303" t="s">
        <v>1840</v>
      </c>
      <c r="D192" s="314" t="s">
        <v>1480</v>
      </c>
      <c r="E192" s="546">
        <v>30</v>
      </c>
      <c r="F192" s="590"/>
      <c r="G192" s="368">
        <f>+G191+E193+F192</f>
        <v>4184.04</v>
      </c>
      <c r="H192" s="386" t="s">
        <v>15</v>
      </c>
    </row>
    <row r="193" spans="1:15">
      <c r="A193" s="444">
        <v>45991</v>
      </c>
      <c r="B193" s="354">
        <v>18222</v>
      </c>
      <c r="C193" s="303" t="s">
        <v>1841</v>
      </c>
      <c r="D193" s="314">
        <v>113</v>
      </c>
      <c r="E193" s="546">
        <v>15</v>
      </c>
      <c r="F193" s="585"/>
      <c r="G193" s="368">
        <f>+G192+E194+F193</f>
        <v>4185.97</v>
      </c>
      <c r="H193" s="386" t="s">
        <v>15</v>
      </c>
    </row>
    <row r="194" spans="1:15" ht="28.5" customHeight="1">
      <c r="A194" s="444">
        <v>45991</v>
      </c>
      <c r="B194" s="315" t="s">
        <v>916</v>
      </c>
      <c r="C194" s="303" t="s">
        <v>141</v>
      </c>
      <c r="D194" s="314" t="s">
        <v>916</v>
      </c>
      <c r="E194" s="546">
        <v>1.93</v>
      </c>
      <c r="G194" s="368"/>
    </row>
    <row r="195" spans="1:15">
      <c r="A195" s="545"/>
      <c r="B195" s="429"/>
      <c r="C195" s="416"/>
      <c r="D195" s="594"/>
      <c r="E195" s="546"/>
      <c r="G195" s="368">
        <f>+G194+E200+F195</f>
        <v>0</v>
      </c>
      <c r="O195">
        <v>180</v>
      </c>
    </row>
    <row r="196" spans="1:15">
      <c r="A196" s="545"/>
      <c r="B196" s="427"/>
      <c r="C196" s="416"/>
      <c r="D196" s="593"/>
      <c r="E196" s="546"/>
      <c r="G196" s="368">
        <f>+G195+E201+F196</f>
        <v>0</v>
      </c>
      <c r="J196">
        <v>4185.97</v>
      </c>
      <c r="O196">
        <v>72</v>
      </c>
    </row>
    <row r="197" spans="1:15">
      <c r="A197" s="545"/>
      <c r="B197" s="462"/>
      <c r="C197" s="416"/>
      <c r="D197" s="588"/>
      <c r="E197" s="418"/>
      <c r="G197" s="368">
        <f>+G196+E202+F197</f>
        <v>0</v>
      </c>
      <c r="O197">
        <v>72</v>
      </c>
    </row>
    <row r="198" spans="1:15">
      <c r="A198" s="545"/>
      <c r="B198" s="427"/>
      <c r="C198" s="416"/>
      <c r="D198" s="595"/>
      <c r="E198" s="546"/>
      <c r="G198" s="368">
        <f>+G197+E203+F198</f>
        <v>0</v>
      </c>
      <c r="O198">
        <v>120</v>
      </c>
    </row>
    <row r="199" spans="1:15">
      <c r="E199" s="368">
        <f>SUM(E8:E198)</f>
        <v>4087.93</v>
      </c>
      <c r="G199" s="368">
        <f>+G198+E204+F199</f>
        <v>0</v>
      </c>
      <c r="O199">
        <v>36</v>
      </c>
    </row>
    <row r="200" spans="1:15">
      <c r="G200" s="368">
        <f>+G199+E205+F200</f>
        <v>0</v>
      </c>
      <c r="O200">
        <v>12</v>
      </c>
    </row>
    <row r="201" spans="1:15">
      <c r="G201" s="368">
        <f>+G200+E206+F201</f>
        <v>0</v>
      </c>
      <c r="O201">
        <v>12</v>
      </c>
    </row>
    <row r="202" spans="1:15">
      <c r="G202" s="368">
        <f>+G201+E207+F202</f>
        <v>0</v>
      </c>
      <c r="O202">
        <v>12</v>
      </c>
    </row>
    <row r="203" spans="1:15" ht="33" customHeight="1">
      <c r="G203" s="368">
        <f>+G202+E208+F203</f>
        <v>0</v>
      </c>
      <c r="O203">
        <f>SUM(O195:O202)</f>
        <v>516</v>
      </c>
    </row>
    <row r="204" spans="1:15">
      <c r="G204" s="368">
        <f>+G203+E209+F204</f>
        <v>0</v>
      </c>
      <c r="O204">
        <v>732</v>
      </c>
    </row>
    <row r="205" spans="1:15">
      <c r="G205" s="368">
        <f>+G204+E210+F205</f>
        <v>0</v>
      </c>
      <c r="O205">
        <v>-550</v>
      </c>
    </row>
    <row r="206" spans="1:15">
      <c r="G206" s="368">
        <f>+G205+E211+F206</f>
        <v>0</v>
      </c>
    </row>
    <row r="207" spans="1:15" ht="41.25" customHeight="1">
      <c r="G207" s="368">
        <f>+G206+E212+F207</f>
        <v>0</v>
      </c>
    </row>
    <row r="208" spans="1:15" ht="24" customHeight="1">
      <c r="G208" s="368">
        <f>+G207+E213+F208</f>
        <v>0</v>
      </c>
    </row>
    <row r="209" spans="7:7">
      <c r="G209" s="368">
        <f>+G208+E214+F209</f>
        <v>0</v>
      </c>
    </row>
    <row r="210" spans="7:7" ht="21" customHeight="1">
      <c r="G210" s="368">
        <f>+G209+E215+F210</f>
        <v>0</v>
      </c>
    </row>
    <row r="211" spans="7:7">
      <c r="G211" s="368">
        <f>+G210+E216+F211</f>
        <v>0</v>
      </c>
    </row>
    <row r="212" spans="7:7">
      <c r="G212" s="368">
        <f>+G211+E217+F212</f>
        <v>0</v>
      </c>
    </row>
  </sheetData>
  <autoFilter ref="A6:G213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2" fitToWidth="0" fitToHeight="0" orientation="portrait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45F2-7176-4A3B-A3BD-AF3231C7FDF3}">
  <dimension ref="A1:I237"/>
  <sheetViews>
    <sheetView topLeftCell="A236" workbookViewId="0">
      <selection activeCell="B236" sqref="B236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style="368" customWidth="1"/>
    <col min="6" max="6" width="13" style="368" customWidth="1"/>
    <col min="7" max="7" width="10.5703125" bestFit="1" customWidth="1"/>
    <col min="9" max="9" width="36.5703125" bestFit="1" customWidth="1"/>
    <col min="10" max="10" width="10.5703125" bestFit="1" customWidth="1"/>
  </cols>
  <sheetData>
    <row r="1" spans="1:9" ht="18.75">
      <c r="A1" s="732" t="s">
        <v>0</v>
      </c>
      <c r="B1" s="732"/>
      <c r="C1" s="732"/>
      <c r="D1" s="732"/>
      <c r="E1" s="732"/>
      <c r="F1" s="732"/>
      <c r="G1" s="732"/>
    </row>
    <row r="2" spans="1:9" ht="18">
      <c r="A2" s="733" t="s">
        <v>1842</v>
      </c>
      <c r="B2" s="733"/>
      <c r="C2" s="733"/>
      <c r="D2" s="733"/>
      <c r="E2" s="733"/>
      <c r="F2" s="733"/>
      <c r="G2" s="733"/>
    </row>
    <row r="3" spans="1:9" ht="9" customHeight="1">
      <c r="A3" s="617"/>
      <c r="B3" s="617"/>
      <c r="C3" s="617"/>
      <c r="D3" s="618"/>
      <c r="E3" s="619"/>
      <c r="F3" s="619"/>
      <c r="G3" s="617"/>
    </row>
    <row r="4" spans="1:9" ht="22.5" customHeight="1">
      <c r="A4" s="734" t="s">
        <v>1843</v>
      </c>
      <c r="B4" s="734"/>
      <c r="C4" s="734"/>
      <c r="D4" s="734"/>
      <c r="E4" s="734"/>
      <c r="F4" s="734"/>
      <c r="G4" s="734"/>
    </row>
    <row r="5" spans="1:9">
      <c r="A5" s="714"/>
      <c r="B5" s="620"/>
      <c r="C5" s="714"/>
      <c r="D5" s="620"/>
      <c r="E5" s="621"/>
      <c r="F5" s="621"/>
      <c r="G5" s="714"/>
    </row>
    <row r="6" spans="1:9">
      <c r="A6" s="622" t="s">
        <v>3</v>
      </c>
      <c r="B6" s="623" t="s">
        <v>4</v>
      </c>
      <c r="C6" s="622" t="s">
        <v>5</v>
      </c>
      <c r="D6" s="624" t="s">
        <v>6</v>
      </c>
      <c r="E6" s="625" t="s">
        <v>610</v>
      </c>
      <c r="F6" s="625" t="s">
        <v>7</v>
      </c>
      <c r="G6" s="622" t="s">
        <v>8</v>
      </c>
    </row>
    <row r="7" spans="1:9">
      <c r="A7" s="626">
        <v>45991</v>
      </c>
      <c r="B7" s="627"/>
      <c r="C7" s="628" t="s">
        <v>1484</v>
      </c>
      <c r="D7" s="627"/>
      <c r="E7" s="629"/>
      <c r="F7" s="629"/>
      <c r="G7" s="629">
        <f>+'pagos noviembre'!G193</f>
        <v>4185.97</v>
      </c>
      <c r="H7" s="386" t="s">
        <v>15</v>
      </c>
    </row>
    <row r="8" spans="1:9" ht="34.5" customHeight="1">
      <c r="A8" s="630">
        <v>45992</v>
      </c>
      <c r="B8" s="631">
        <v>18196</v>
      </c>
      <c r="C8" s="632" t="s">
        <v>1844</v>
      </c>
      <c r="D8" s="658">
        <v>11</v>
      </c>
      <c r="E8" s="633">
        <v>30</v>
      </c>
      <c r="F8" s="633"/>
      <c r="G8" s="629">
        <f>+G7+E8+F8</f>
        <v>4215.97</v>
      </c>
      <c r="H8" s="386" t="s">
        <v>15</v>
      </c>
    </row>
    <row r="9" spans="1:9" ht="27.75">
      <c r="A9" s="630">
        <v>45994</v>
      </c>
      <c r="B9" s="631">
        <v>18197</v>
      </c>
      <c r="C9" s="632" t="s">
        <v>1845</v>
      </c>
      <c r="D9" s="658">
        <v>97</v>
      </c>
      <c r="E9" s="633">
        <v>45</v>
      </c>
      <c r="F9" s="633"/>
      <c r="G9" s="629">
        <f t="shared" ref="G9:G72" si="0">+G8+E9+F9</f>
        <v>4260.97</v>
      </c>
      <c r="H9" s="386" t="s">
        <v>15</v>
      </c>
    </row>
    <row r="10" spans="1:9" ht="27.75">
      <c r="A10" s="630">
        <v>45994</v>
      </c>
      <c r="B10" s="631">
        <v>18198</v>
      </c>
      <c r="C10" s="632" t="s">
        <v>1846</v>
      </c>
      <c r="D10" s="658">
        <v>82</v>
      </c>
      <c r="E10" s="633">
        <v>45</v>
      </c>
      <c r="F10" s="633"/>
      <c r="G10" s="629">
        <f t="shared" si="0"/>
        <v>4305.97</v>
      </c>
      <c r="H10" s="386" t="s">
        <v>15</v>
      </c>
    </row>
    <row r="11" spans="1:9">
      <c r="A11" s="630">
        <v>45994</v>
      </c>
      <c r="B11" s="634">
        <v>18200</v>
      </c>
      <c r="C11" s="632" t="s">
        <v>1847</v>
      </c>
      <c r="D11" s="658">
        <v>57</v>
      </c>
      <c r="E11" s="633">
        <v>15</v>
      </c>
      <c r="F11" s="633"/>
      <c r="G11" s="629">
        <f t="shared" si="0"/>
        <v>4320.97</v>
      </c>
      <c r="H11" s="386" t="s">
        <v>15</v>
      </c>
    </row>
    <row r="12" spans="1:9" ht="34.5" customHeight="1">
      <c r="A12" s="630">
        <v>46004</v>
      </c>
      <c r="B12" s="634">
        <v>18201</v>
      </c>
      <c r="C12" s="632" t="s">
        <v>1848</v>
      </c>
      <c r="D12" s="658">
        <v>253</v>
      </c>
      <c r="E12" s="633">
        <v>30</v>
      </c>
      <c r="F12" s="633"/>
      <c r="G12" s="629">
        <f t="shared" si="0"/>
        <v>4350.97</v>
      </c>
      <c r="H12" s="386" t="s">
        <v>15</v>
      </c>
      <c r="I12" t="s">
        <v>1849</v>
      </c>
    </row>
    <row r="13" spans="1:9" ht="33" customHeight="1">
      <c r="A13" s="630">
        <v>45994</v>
      </c>
      <c r="B13" s="634">
        <v>18223</v>
      </c>
      <c r="C13" s="632" t="s">
        <v>1850</v>
      </c>
      <c r="D13" s="658">
        <v>119</v>
      </c>
      <c r="E13" s="633">
        <v>30</v>
      </c>
      <c r="F13" s="633"/>
      <c r="G13" s="629">
        <f t="shared" si="0"/>
        <v>4380.97</v>
      </c>
      <c r="H13" s="386" t="s">
        <v>15</v>
      </c>
    </row>
    <row r="14" spans="1:9" ht="35.25" customHeight="1">
      <c r="A14" s="635">
        <v>45994</v>
      </c>
      <c r="B14" s="634">
        <v>18224</v>
      </c>
      <c r="C14" s="636" t="s">
        <v>1851</v>
      </c>
      <c r="D14" s="659">
        <v>285</v>
      </c>
      <c r="E14" s="637">
        <v>30</v>
      </c>
      <c r="F14" s="633"/>
      <c r="G14" s="629">
        <f t="shared" si="0"/>
        <v>4410.97</v>
      </c>
      <c r="H14" s="386" t="s">
        <v>15</v>
      </c>
    </row>
    <row r="15" spans="1:9" ht="26.25" customHeight="1">
      <c r="A15" s="635">
        <v>45994</v>
      </c>
      <c r="B15" s="638" t="s">
        <v>1852</v>
      </c>
      <c r="C15" s="636" t="s">
        <v>1853</v>
      </c>
      <c r="D15" s="638" t="s">
        <v>1852</v>
      </c>
      <c r="E15" s="639">
        <v>5</v>
      </c>
      <c r="F15" s="639">
        <v>0</v>
      </c>
      <c r="G15" s="629">
        <f t="shared" si="0"/>
        <v>4415.97</v>
      </c>
      <c r="H15" s="386" t="s">
        <v>15</v>
      </c>
    </row>
    <row r="16" spans="1:9" ht="27" customHeight="1">
      <c r="A16" s="635"/>
      <c r="B16" s="640">
        <v>18225</v>
      </c>
      <c r="C16" s="636" t="s">
        <v>1854</v>
      </c>
      <c r="D16" s="631"/>
      <c r="E16" s="639"/>
      <c r="F16" s="639">
        <v>0</v>
      </c>
      <c r="G16" s="629">
        <f t="shared" si="0"/>
        <v>4415.97</v>
      </c>
      <c r="H16" s="386" t="s">
        <v>15</v>
      </c>
    </row>
    <row r="17" spans="1:8" ht="27.75">
      <c r="A17" s="626">
        <v>45992</v>
      </c>
      <c r="B17" s="641">
        <v>18226</v>
      </c>
      <c r="C17" s="642" t="s">
        <v>1855</v>
      </c>
      <c r="D17" s="660">
        <v>230</v>
      </c>
      <c r="E17" s="639">
        <v>30</v>
      </c>
      <c r="F17" s="639">
        <v>0</v>
      </c>
      <c r="G17" s="629">
        <f t="shared" si="0"/>
        <v>4445.97</v>
      </c>
      <c r="H17" s="386" t="s">
        <v>15</v>
      </c>
    </row>
    <row r="18" spans="1:8" ht="27.75" customHeight="1">
      <c r="A18" s="643">
        <v>45992</v>
      </c>
      <c r="B18" s="640">
        <v>18227</v>
      </c>
      <c r="C18" s="644" t="s">
        <v>1856</v>
      </c>
      <c r="D18" s="659">
        <v>172</v>
      </c>
      <c r="E18" s="639">
        <v>15</v>
      </c>
      <c r="F18" s="639">
        <v>0</v>
      </c>
      <c r="G18" s="629">
        <f t="shared" si="0"/>
        <v>4460.97</v>
      </c>
      <c r="H18" s="386" t="s">
        <v>15</v>
      </c>
    </row>
    <row r="19" spans="1:8" ht="29.25" customHeight="1">
      <c r="A19" s="643">
        <v>45992</v>
      </c>
      <c r="B19" s="641">
        <v>18228</v>
      </c>
      <c r="C19" s="644" t="s">
        <v>1857</v>
      </c>
      <c r="D19" s="659">
        <v>265</v>
      </c>
      <c r="E19" s="639">
        <v>30</v>
      </c>
      <c r="F19" s="639">
        <v>0</v>
      </c>
      <c r="G19" s="629">
        <f t="shared" si="0"/>
        <v>4490.97</v>
      </c>
      <c r="H19" s="386" t="s">
        <v>15</v>
      </c>
    </row>
    <row r="20" spans="1:8" ht="30" customHeight="1">
      <c r="A20" s="643">
        <v>45992</v>
      </c>
      <c r="B20" s="640">
        <v>18229</v>
      </c>
      <c r="C20" s="644" t="s">
        <v>1858</v>
      </c>
      <c r="D20" s="659">
        <v>67</v>
      </c>
      <c r="E20" s="639">
        <v>15</v>
      </c>
      <c r="F20" s="639">
        <v>0</v>
      </c>
      <c r="G20" s="629">
        <f t="shared" si="0"/>
        <v>4505.97</v>
      </c>
      <c r="H20" s="386" t="s">
        <v>15</v>
      </c>
    </row>
    <row r="21" spans="1:8" ht="30" customHeight="1">
      <c r="A21" s="643">
        <v>45992</v>
      </c>
      <c r="B21" s="641">
        <v>18230</v>
      </c>
      <c r="C21" s="644" t="s">
        <v>1859</v>
      </c>
      <c r="D21" s="645">
        <v>275</v>
      </c>
      <c r="E21" s="639">
        <v>30</v>
      </c>
      <c r="F21" s="639">
        <v>0</v>
      </c>
      <c r="G21" s="629">
        <f t="shared" si="0"/>
        <v>4535.97</v>
      </c>
      <c r="H21" s="386" t="s">
        <v>15</v>
      </c>
    </row>
    <row r="22" spans="1:8" ht="31.5" customHeight="1">
      <c r="A22" s="643">
        <v>45992</v>
      </c>
      <c r="B22" s="640">
        <v>18231</v>
      </c>
      <c r="C22" s="644" t="s">
        <v>1860</v>
      </c>
      <c r="D22" s="645">
        <v>319</v>
      </c>
      <c r="E22" s="639">
        <v>30</v>
      </c>
      <c r="F22" s="639">
        <v>0</v>
      </c>
      <c r="G22" s="629">
        <f t="shared" si="0"/>
        <v>4565.97</v>
      </c>
      <c r="H22" s="386" t="s">
        <v>15</v>
      </c>
    </row>
    <row r="23" spans="1:8" ht="27.75">
      <c r="A23" s="643">
        <v>45992</v>
      </c>
      <c r="B23" s="641">
        <v>18232</v>
      </c>
      <c r="C23" s="644" t="s">
        <v>1861</v>
      </c>
      <c r="D23" s="659" t="s">
        <v>255</v>
      </c>
      <c r="E23" s="639">
        <v>15</v>
      </c>
      <c r="F23" s="639">
        <v>0</v>
      </c>
      <c r="G23" s="629">
        <f t="shared" si="0"/>
        <v>4580.97</v>
      </c>
      <c r="H23" s="386" t="s">
        <v>15</v>
      </c>
    </row>
    <row r="24" spans="1:8" ht="35.25" customHeight="1">
      <c r="A24" s="643">
        <v>45992</v>
      </c>
      <c r="B24" s="641">
        <v>18233</v>
      </c>
      <c r="C24" s="644" t="s">
        <v>1862</v>
      </c>
      <c r="D24" s="645">
        <v>110</v>
      </c>
      <c r="E24" s="639">
        <v>15</v>
      </c>
      <c r="F24" s="639">
        <v>0</v>
      </c>
      <c r="G24" s="629">
        <f t="shared" si="0"/>
        <v>4595.97</v>
      </c>
      <c r="H24" s="386" t="s">
        <v>15</v>
      </c>
    </row>
    <row r="25" spans="1:8" ht="27.75">
      <c r="A25" s="643">
        <v>45992</v>
      </c>
      <c r="B25" s="638" t="s">
        <v>1852</v>
      </c>
      <c r="C25" s="644" t="s">
        <v>1863</v>
      </c>
      <c r="D25" s="638" t="s">
        <v>1852</v>
      </c>
      <c r="E25" s="639">
        <v>5</v>
      </c>
      <c r="F25" s="639">
        <v>0</v>
      </c>
      <c r="G25" s="629">
        <f t="shared" si="0"/>
        <v>4600.97</v>
      </c>
      <c r="H25" s="386" t="s">
        <v>15</v>
      </c>
    </row>
    <row r="26" spans="1:8" ht="27.75">
      <c r="A26" s="643">
        <v>45993</v>
      </c>
      <c r="B26" s="641">
        <v>18234</v>
      </c>
      <c r="C26" s="644" t="s">
        <v>1864</v>
      </c>
      <c r="D26" s="645">
        <v>182</v>
      </c>
      <c r="E26" s="639">
        <v>15</v>
      </c>
      <c r="F26" s="629"/>
      <c r="G26" s="629">
        <f t="shared" si="0"/>
        <v>4615.97</v>
      </c>
      <c r="H26" s="386" t="s">
        <v>15</v>
      </c>
    </row>
    <row r="27" spans="1:8" ht="27.75">
      <c r="A27" s="643">
        <v>45993</v>
      </c>
      <c r="B27" s="641">
        <v>18235</v>
      </c>
      <c r="C27" s="644" t="s">
        <v>1865</v>
      </c>
      <c r="D27" s="659">
        <v>149</v>
      </c>
      <c r="E27" s="639">
        <v>45</v>
      </c>
      <c r="F27" s="639">
        <v>0</v>
      </c>
      <c r="G27" s="629">
        <f t="shared" si="0"/>
        <v>4660.97</v>
      </c>
      <c r="H27" s="386" t="s">
        <v>15</v>
      </c>
    </row>
    <row r="28" spans="1:8" ht="27" customHeight="1">
      <c r="A28" s="643">
        <v>45993</v>
      </c>
      <c r="B28" s="454" t="s">
        <v>524</v>
      </c>
      <c r="C28" s="644" t="s">
        <v>621</v>
      </c>
      <c r="D28" s="454" t="s">
        <v>524</v>
      </c>
      <c r="E28" s="639">
        <v>0</v>
      </c>
      <c r="F28" s="639">
        <v>-1819</v>
      </c>
      <c r="G28" s="629">
        <f t="shared" si="0"/>
        <v>2841.9700000000003</v>
      </c>
      <c r="H28" s="386" t="s">
        <v>15</v>
      </c>
    </row>
    <row r="29" spans="1:8" ht="36" customHeight="1">
      <c r="A29" s="643">
        <v>45993</v>
      </c>
      <c r="B29" s="641">
        <v>18236</v>
      </c>
      <c r="C29" s="644" t="s">
        <v>1866</v>
      </c>
      <c r="D29" s="645">
        <v>69</v>
      </c>
      <c r="E29" s="639">
        <v>15</v>
      </c>
      <c r="F29" s="639">
        <v>0</v>
      </c>
      <c r="G29" s="629">
        <f t="shared" si="0"/>
        <v>2856.9700000000003</v>
      </c>
      <c r="H29" s="386" t="s">
        <v>15</v>
      </c>
    </row>
    <row r="30" spans="1:8" ht="33.75" customHeight="1">
      <c r="A30" s="643">
        <v>45993</v>
      </c>
      <c r="B30" s="641">
        <v>18237</v>
      </c>
      <c r="C30" s="644" t="s">
        <v>1867</v>
      </c>
      <c r="D30" s="659">
        <v>196</v>
      </c>
      <c r="E30" s="639">
        <v>30</v>
      </c>
      <c r="F30" s="639">
        <v>0</v>
      </c>
      <c r="G30" s="629">
        <f t="shared" si="0"/>
        <v>2886.9700000000003</v>
      </c>
      <c r="H30" s="386" t="s">
        <v>15</v>
      </c>
    </row>
    <row r="31" spans="1:8" ht="30.75" customHeight="1">
      <c r="A31" s="643">
        <v>45993</v>
      </c>
      <c r="B31" s="641">
        <v>18238</v>
      </c>
      <c r="C31" s="644" t="s">
        <v>96</v>
      </c>
      <c r="D31" s="661" t="s">
        <v>875</v>
      </c>
      <c r="E31" s="639">
        <v>15</v>
      </c>
      <c r="F31" s="639">
        <v>0</v>
      </c>
      <c r="G31" s="629">
        <f t="shared" si="0"/>
        <v>2901.9700000000003</v>
      </c>
      <c r="H31" s="386" t="s">
        <v>15</v>
      </c>
    </row>
    <row r="32" spans="1:8" ht="28.5" customHeight="1">
      <c r="A32" s="643">
        <v>45993</v>
      </c>
      <c r="B32" s="638" t="s">
        <v>1852</v>
      </c>
      <c r="C32" s="644" t="s">
        <v>1868</v>
      </c>
      <c r="D32" s="638" t="s">
        <v>1852</v>
      </c>
      <c r="E32" s="639">
        <v>15</v>
      </c>
      <c r="F32" s="639">
        <v>0</v>
      </c>
      <c r="G32" s="629">
        <f t="shared" si="0"/>
        <v>2916.9700000000003</v>
      </c>
      <c r="H32" s="386" t="s">
        <v>15</v>
      </c>
    </row>
    <row r="33" spans="1:8" ht="27" customHeight="1">
      <c r="A33" s="643">
        <v>45993</v>
      </c>
      <c r="B33" s="641">
        <v>18239</v>
      </c>
      <c r="C33" s="644" t="s">
        <v>1869</v>
      </c>
      <c r="D33" s="645">
        <v>53</v>
      </c>
      <c r="E33" s="639">
        <v>15</v>
      </c>
      <c r="F33" s="639">
        <v>0</v>
      </c>
      <c r="G33" s="629">
        <f t="shared" si="0"/>
        <v>2931.9700000000003</v>
      </c>
      <c r="H33" s="386" t="s">
        <v>15</v>
      </c>
    </row>
    <row r="34" spans="1:8" ht="30.75" customHeight="1">
      <c r="A34" s="643">
        <v>45993</v>
      </c>
      <c r="B34" s="641">
        <v>18240</v>
      </c>
      <c r="C34" s="644" t="s">
        <v>1870</v>
      </c>
      <c r="D34" s="645">
        <v>315</v>
      </c>
      <c r="E34" s="639">
        <v>45</v>
      </c>
      <c r="F34" s="639">
        <v>0</v>
      </c>
      <c r="G34" s="629">
        <f t="shared" si="0"/>
        <v>2976.9700000000003</v>
      </c>
      <c r="H34" s="386" t="s">
        <v>15</v>
      </c>
    </row>
    <row r="35" spans="1:8" ht="35.25" customHeight="1">
      <c r="A35" s="643">
        <v>45993</v>
      </c>
      <c r="B35" s="641">
        <v>18241</v>
      </c>
      <c r="C35" s="644" t="s">
        <v>1871</v>
      </c>
      <c r="D35" s="659">
        <v>245</v>
      </c>
      <c r="E35" s="639">
        <v>30</v>
      </c>
      <c r="F35" s="639">
        <v>0</v>
      </c>
      <c r="G35" s="629">
        <f t="shared" si="0"/>
        <v>3006.9700000000003</v>
      </c>
      <c r="H35" s="386" t="s">
        <v>15</v>
      </c>
    </row>
    <row r="36" spans="1:8" ht="26.25" customHeight="1">
      <c r="A36" s="643">
        <v>45993</v>
      </c>
      <c r="B36" s="641">
        <v>18242</v>
      </c>
      <c r="C36" s="644" t="s">
        <v>1872</v>
      </c>
      <c r="D36" s="659">
        <v>271</v>
      </c>
      <c r="E36" s="639">
        <v>20</v>
      </c>
      <c r="F36" s="639">
        <v>0</v>
      </c>
      <c r="G36" s="629">
        <f t="shared" si="0"/>
        <v>3026.9700000000003</v>
      </c>
      <c r="H36" s="386" t="s">
        <v>15</v>
      </c>
    </row>
    <row r="37" spans="1:8" ht="30.75" customHeight="1">
      <c r="A37" s="643">
        <v>45993</v>
      </c>
      <c r="B37" s="641">
        <v>18243</v>
      </c>
      <c r="C37" s="644" t="s">
        <v>1873</v>
      </c>
      <c r="D37" s="645">
        <v>221</v>
      </c>
      <c r="E37" s="639">
        <v>15</v>
      </c>
      <c r="F37" s="639">
        <v>0</v>
      </c>
      <c r="G37" s="629">
        <f t="shared" si="0"/>
        <v>3041.9700000000003</v>
      </c>
      <c r="H37" s="386" t="s">
        <v>15</v>
      </c>
    </row>
    <row r="38" spans="1:8" ht="35.25" customHeight="1">
      <c r="A38" s="643">
        <v>45993</v>
      </c>
      <c r="B38" s="641">
        <v>18244</v>
      </c>
      <c r="C38" s="644" t="s">
        <v>1874</v>
      </c>
      <c r="D38" s="645">
        <v>41</v>
      </c>
      <c r="E38" s="639">
        <v>45</v>
      </c>
      <c r="F38" s="629"/>
      <c r="G38" s="629">
        <f t="shared" si="0"/>
        <v>3086.9700000000003</v>
      </c>
      <c r="H38" s="386" t="s">
        <v>15</v>
      </c>
    </row>
    <row r="39" spans="1:8" ht="36" customHeight="1">
      <c r="A39" s="643">
        <v>45994</v>
      </c>
      <c r="B39" s="641">
        <v>18245</v>
      </c>
      <c r="C39" s="644" t="s">
        <v>1875</v>
      </c>
      <c r="D39" s="645">
        <v>143</v>
      </c>
      <c r="E39" s="639">
        <v>30</v>
      </c>
      <c r="F39" s="639">
        <v>0</v>
      </c>
      <c r="G39" s="629">
        <f t="shared" si="0"/>
        <v>3116.9700000000003</v>
      </c>
      <c r="H39" s="386" t="s">
        <v>15</v>
      </c>
    </row>
    <row r="40" spans="1:8" ht="26.25" customHeight="1">
      <c r="A40" s="643">
        <v>45994</v>
      </c>
      <c r="B40" s="454" t="s">
        <v>524</v>
      </c>
      <c r="C40" s="644" t="s">
        <v>1876</v>
      </c>
      <c r="D40" s="454" t="s">
        <v>524</v>
      </c>
      <c r="E40" s="639">
        <v>0</v>
      </c>
      <c r="F40" s="639">
        <v>-300</v>
      </c>
      <c r="G40" s="629">
        <f t="shared" si="0"/>
        <v>2816.9700000000003</v>
      </c>
      <c r="H40" s="386" t="s">
        <v>15</v>
      </c>
    </row>
    <row r="41" spans="1:8" ht="35.25" customHeight="1">
      <c r="A41" s="643">
        <v>45994</v>
      </c>
      <c r="B41" s="641">
        <v>18246</v>
      </c>
      <c r="C41" s="644" t="s">
        <v>1877</v>
      </c>
      <c r="D41" s="645">
        <v>231</v>
      </c>
      <c r="E41" s="639">
        <v>45</v>
      </c>
      <c r="F41" s="639">
        <v>0</v>
      </c>
      <c r="G41" s="629">
        <f t="shared" si="0"/>
        <v>2861.9700000000003</v>
      </c>
      <c r="H41" s="386" t="s">
        <v>15</v>
      </c>
    </row>
    <row r="42" spans="1:8" ht="34.5" customHeight="1">
      <c r="A42" s="643">
        <v>45994</v>
      </c>
      <c r="B42" s="638" t="s">
        <v>1852</v>
      </c>
      <c r="C42" s="644" t="s">
        <v>1878</v>
      </c>
      <c r="D42" s="638" t="s">
        <v>1852</v>
      </c>
      <c r="E42" s="639">
        <v>10</v>
      </c>
      <c r="F42" s="639">
        <v>0</v>
      </c>
      <c r="G42" s="629">
        <f t="shared" si="0"/>
        <v>2871.9700000000003</v>
      </c>
      <c r="H42" s="386" t="s">
        <v>15</v>
      </c>
    </row>
    <row r="43" spans="1:8" ht="33.75" customHeight="1">
      <c r="A43" s="643">
        <v>45995</v>
      </c>
      <c r="B43" s="641">
        <v>18247</v>
      </c>
      <c r="C43" s="644" t="s">
        <v>1879</v>
      </c>
      <c r="D43" s="645">
        <v>238</v>
      </c>
      <c r="E43" s="639">
        <v>30</v>
      </c>
      <c r="F43" s="639">
        <v>0</v>
      </c>
      <c r="G43" s="629">
        <f t="shared" si="0"/>
        <v>2901.9700000000003</v>
      </c>
      <c r="H43" s="386" t="s">
        <v>15</v>
      </c>
    </row>
    <row r="44" spans="1:8" ht="36.75" customHeight="1">
      <c r="A44" s="643">
        <v>45995</v>
      </c>
      <c r="B44" s="641">
        <v>18248</v>
      </c>
      <c r="C44" s="644" t="s">
        <v>1880</v>
      </c>
      <c r="D44" s="645">
        <v>329</v>
      </c>
      <c r="E44" s="639">
        <v>15</v>
      </c>
      <c r="F44" s="639">
        <v>0</v>
      </c>
      <c r="G44" s="629">
        <f t="shared" si="0"/>
        <v>2916.9700000000003</v>
      </c>
      <c r="H44" s="386" t="s">
        <v>15</v>
      </c>
    </row>
    <row r="45" spans="1:8" ht="32.25" customHeight="1">
      <c r="A45" s="643">
        <v>45995</v>
      </c>
      <c r="B45" s="641">
        <v>18249</v>
      </c>
      <c r="C45" s="644" t="s">
        <v>1881</v>
      </c>
      <c r="D45" s="659">
        <v>106</v>
      </c>
      <c r="E45" s="639">
        <v>30</v>
      </c>
      <c r="F45" s="639">
        <v>0</v>
      </c>
      <c r="G45" s="629">
        <f t="shared" si="0"/>
        <v>2946.9700000000003</v>
      </c>
      <c r="H45" s="386" t="s">
        <v>15</v>
      </c>
    </row>
    <row r="46" spans="1:8" ht="37.5" customHeight="1">
      <c r="A46" s="643">
        <v>45995</v>
      </c>
      <c r="B46" s="641">
        <v>18250</v>
      </c>
      <c r="C46" s="644" t="s">
        <v>1882</v>
      </c>
      <c r="D46" s="659">
        <v>164</v>
      </c>
      <c r="E46" s="639">
        <v>15</v>
      </c>
      <c r="F46" s="639">
        <v>0</v>
      </c>
      <c r="G46" s="629">
        <f t="shared" si="0"/>
        <v>2961.9700000000003</v>
      </c>
      <c r="H46" s="386" t="s">
        <v>15</v>
      </c>
    </row>
    <row r="47" spans="1:8" ht="31.5" customHeight="1">
      <c r="A47" s="643">
        <v>45995</v>
      </c>
      <c r="B47" s="641">
        <v>18251</v>
      </c>
      <c r="C47" s="644" t="s">
        <v>1883</v>
      </c>
      <c r="D47" s="645">
        <v>296</v>
      </c>
      <c r="E47" s="639">
        <v>15</v>
      </c>
      <c r="F47" s="639">
        <v>0</v>
      </c>
      <c r="G47" s="629">
        <f t="shared" si="0"/>
        <v>2976.9700000000003</v>
      </c>
      <c r="H47" s="386" t="s">
        <v>15</v>
      </c>
    </row>
    <row r="48" spans="1:8" ht="27.75">
      <c r="A48" s="643">
        <v>45995</v>
      </c>
      <c r="B48" s="666" t="s">
        <v>1013</v>
      </c>
      <c r="C48" s="644" t="s">
        <v>1884</v>
      </c>
      <c r="D48" s="666" t="s">
        <v>1013</v>
      </c>
      <c r="E48" s="639">
        <v>700</v>
      </c>
      <c r="F48" s="639">
        <v>0</v>
      </c>
      <c r="G48" s="629">
        <f t="shared" si="0"/>
        <v>3676.9700000000003</v>
      </c>
      <c r="H48" s="386" t="s">
        <v>15</v>
      </c>
    </row>
    <row r="49" spans="1:8" ht="27.75">
      <c r="A49" s="643">
        <v>46007</v>
      </c>
      <c r="B49" s="641">
        <v>18252</v>
      </c>
      <c r="C49" s="644" t="s">
        <v>1885</v>
      </c>
      <c r="D49" s="645">
        <v>26</v>
      </c>
      <c r="E49" s="637">
        <v>15</v>
      </c>
      <c r="F49" s="637"/>
      <c r="G49" s="629">
        <f t="shared" si="0"/>
        <v>3691.9700000000003</v>
      </c>
      <c r="H49" s="386" t="s">
        <v>15</v>
      </c>
    </row>
    <row r="50" spans="1:8" ht="29.25" customHeight="1">
      <c r="A50" s="643">
        <v>45995</v>
      </c>
      <c r="B50" s="641">
        <v>18253</v>
      </c>
      <c r="C50" s="644" t="s">
        <v>1886</v>
      </c>
      <c r="D50" s="659">
        <v>175</v>
      </c>
      <c r="E50" s="639">
        <v>15</v>
      </c>
      <c r="F50" s="639">
        <v>0</v>
      </c>
      <c r="G50" s="629">
        <f t="shared" si="0"/>
        <v>3706.9700000000003</v>
      </c>
      <c r="H50" s="386" t="s">
        <v>15</v>
      </c>
    </row>
    <row r="51" spans="1:8" ht="27.75">
      <c r="A51" s="643">
        <v>45995</v>
      </c>
      <c r="B51" s="641">
        <v>18254</v>
      </c>
      <c r="C51" s="644" t="s">
        <v>1887</v>
      </c>
      <c r="D51" s="659">
        <v>304</v>
      </c>
      <c r="E51" s="639">
        <v>15</v>
      </c>
      <c r="F51" s="639">
        <v>0</v>
      </c>
      <c r="G51" s="629">
        <f t="shared" si="0"/>
        <v>3721.9700000000003</v>
      </c>
      <c r="H51" s="386" t="s">
        <v>15</v>
      </c>
    </row>
    <row r="52" spans="1:8" ht="27.75">
      <c r="A52" s="643">
        <v>45996</v>
      </c>
      <c r="B52" s="641">
        <v>18255</v>
      </c>
      <c r="C52" s="644" t="s">
        <v>1888</v>
      </c>
      <c r="D52" s="659">
        <v>306</v>
      </c>
      <c r="E52" s="639">
        <v>30</v>
      </c>
      <c r="F52" s="639">
        <v>0</v>
      </c>
      <c r="G52" s="629">
        <f t="shared" si="0"/>
        <v>3751.9700000000003</v>
      </c>
      <c r="H52" s="386" t="s">
        <v>15</v>
      </c>
    </row>
    <row r="53" spans="1:8" ht="26.25" customHeight="1">
      <c r="A53" s="643">
        <v>45996</v>
      </c>
      <c r="B53" s="641">
        <v>18256</v>
      </c>
      <c r="C53" s="644" t="s">
        <v>1889</v>
      </c>
      <c r="D53" s="659">
        <v>157</v>
      </c>
      <c r="E53" s="639">
        <v>15</v>
      </c>
      <c r="F53" s="639">
        <v>0</v>
      </c>
      <c r="G53" s="629">
        <f t="shared" si="0"/>
        <v>3766.9700000000003</v>
      </c>
      <c r="H53" s="386" t="s">
        <v>15</v>
      </c>
    </row>
    <row r="54" spans="1:8" ht="33.75" customHeight="1">
      <c r="A54" s="643">
        <v>45996</v>
      </c>
      <c r="B54" s="641">
        <v>18257</v>
      </c>
      <c r="C54" s="644" t="s">
        <v>1890</v>
      </c>
      <c r="D54" s="645">
        <v>251</v>
      </c>
      <c r="E54" s="639">
        <v>15</v>
      </c>
      <c r="F54" s="639">
        <v>0</v>
      </c>
      <c r="G54" s="629">
        <f t="shared" si="0"/>
        <v>3781.9700000000003</v>
      </c>
      <c r="H54" s="386" t="s">
        <v>15</v>
      </c>
    </row>
    <row r="55" spans="1:8" ht="27.75">
      <c r="A55" s="643">
        <v>45996</v>
      </c>
      <c r="B55" s="641">
        <v>18258</v>
      </c>
      <c r="C55" s="644" t="s">
        <v>1891</v>
      </c>
      <c r="D55" s="645">
        <v>47</v>
      </c>
      <c r="E55" s="639">
        <v>15</v>
      </c>
      <c r="F55" s="639">
        <v>0</v>
      </c>
      <c r="G55" s="629">
        <f t="shared" si="0"/>
        <v>3796.9700000000003</v>
      </c>
      <c r="H55" s="386" t="s">
        <v>15</v>
      </c>
    </row>
    <row r="56" spans="1:8" ht="31.5" customHeight="1">
      <c r="A56" s="643">
        <v>45996</v>
      </c>
      <c r="B56" s="641">
        <v>18259</v>
      </c>
      <c r="C56" s="644" t="s">
        <v>1892</v>
      </c>
      <c r="D56" s="645">
        <v>327</v>
      </c>
      <c r="E56" s="639">
        <v>15</v>
      </c>
      <c r="F56" s="639">
        <v>0</v>
      </c>
      <c r="G56" s="629">
        <f t="shared" si="0"/>
        <v>3811.9700000000003</v>
      </c>
      <c r="H56" s="386" t="s">
        <v>15</v>
      </c>
    </row>
    <row r="57" spans="1:8" ht="30.75" customHeight="1">
      <c r="A57" s="643">
        <v>45996</v>
      </c>
      <c r="B57" s="641">
        <v>18260</v>
      </c>
      <c r="C57" s="644" t="s">
        <v>1893</v>
      </c>
      <c r="D57" s="645" t="s">
        <v>106</v>
      </c>
      <c r="E57" s="639">
        <v>30</v>
      </c>
      <c r="F57" s="639">
        <v>0</v>
      </c>
      <c r="G57" s="629">
        <f t="shared" si="0"/>
        <v>3841.9700000000003</v>
      </c>
      <c r="H57" s="386" t="s">
        <v>15</v>
      </c>
    </row>
    <row r="58" spans="1:8">
      <c r="A58" s="643">
        <v>45996</v>
      </c>
      <c r="B58" s="641">
        <v>18261</v>
      </c>
      <c r="C58" s="644" t="s">
        <v>1894</v>
      </c>
      <c r="D58" s="645">
        <v>91</v>
      </c>
      <c r="E58" s="639">
        <v>15</v>
      </c>
      <c r="F58" s="639">
        <v>0</v>
      </c>
      <c r="G58" s="629">
        <f t="shared" si="0"/>
        <v>3856.9700000000003</v>
      </c>
      <c r="H58" s="386" t="s">
        <v>15</v>
      </c>
    </row>
    <row r="59" spans="1:8" ht="37.5" customHeight="1">
      <c r="A59" s="643">
        <v>45996</v>
      </c>
      <c r="B59" s="641">
        <v>18262</v>
      </c>
      <c r="C59" s="644" t="s">
        <v>1895</v>
      </c>
      <c r="D59" s="659" t="s">
        <v>71</v>
      </c>
      <c r="E59" s="639">
        <v>45</v>
      </c>
      <c r="F59" s="639">
        <v>0</v>
      </c>
      <c r="G59" s="629">
        <f t="shared" si="0"/>
        <v>3901.9700000000003</v>
      </c>
      <c r="H59" s="386" t="s">
        <v>15</v>
      </c>
    </row>
    <row r="60" spans="1:8" ht="37.5" customHeight="1">
      <c r="A60" s="643">
        <v>45996</v>
      </c>
      <c r="B60" s="641">
        <v>18263</v>
      </c>
      <c r="C60" s="644" t="s">
        <v>1896</v>
      </c>
      <c r="D60" s="645">
        <v>43</v>
      </c>
      <c r="E60" s="639">
        <v>105</v>
      </c>
      <c r="F60" s="639">
        <v>0</v>
      </c>
      <c r="G60" s="629">
        <f t="shared" si="0"/>
        <v>4006.9700000000003</v>
      </c>
      <c r="H60" s="386" t="s">
        <v>15</v>
      </c>
    </row>
    <row r="61" spans="1:8">
      <c r="A61" s="643">
        <v>45997</v>
      </c>
      <c r="B61" s="641">
        <v>18264</v>
      </c>
      <c r="C61" s="644" t="s">
        <v>1897</v>
      </c>
      <c r="D61" s="645">
        <v>49</v>
      </c>
      <c r="E61" s="639">
        <v>45</v>
      </c>
      <c r="F61" s="639">
        <v>0</v>
      </c>
      <c r="G61" s="629">
        <f t="shared" si="0"/>
        <v>4051.9700000000003</v>
      </c>
      <c r="H61" s="386" t="s">
        <v>15</v>
      </c>
    </row>
    <row r="62" spans="1:8" ht="27.75">
      <c r="A62" s="643">
        <v>45997</v>
      </c>
      <c r="B62" s="641">
        <v>18265</v>
      </c>
      <c r="C62" s="644" t="s">
        <v>1898</v>
      </c>
      <c r="D62" s="645">
        <v>195</v>
      </c>
      <c r="E62" s="639">
        <v>15</v>
      </c>
      <c r="F62" s="639"/>
      <c r="G62" s="629">
        <f t="shared" si="0"/>
        <v>4066.9700000000003</v>
      </c>
      <c r="H62" s="386" t="s">
        <v>15</v>
      </c>
    </row>
    <row r="63" spans="1:8" ht="27.75">
      <c r="A63" s="643">
        <v>45997</v>
      </c>
      <c r="B63" s="641">
        <v>18266</v>
      </c>
      <c r="C63" s="644" t="s">
        <v>1899</v>
      </c>
      <c r="D63" s="645">
        <v>309</v>
      </c>
      <c r="E63" s="639">
        <v>30</v>
      </c>
      <c r="F63" s="639"/>
      <c r="G63" s="629">
        <f t="shared" si="0"/>
        <v>4096.97</v>
      </c>
      <c r="H63" s="386" t="s">
        <v>15</v>
      </c>
    </row>
    <row r="64" spans="1:8" ht="35.25" customHeight="1">
      <c r="A64" s="643">
        <v>45997</v>
      </c>
      <c r="B64" s="454" t="s">
        <v>524</v>
      </c>
      <c r="C64" s="644" t="s">
        <v>1900</v>
      </c>
      <c r="D64" s="454" t="s">
        <v>524</v>
      </c>
      <c r="E64" s="639">
        <v>0</v>
      </c>
      <c r="F64" s="639">
        <v>-100</v>
      </c>
      <c r="G64" s="629">
        <f t="shared" si="0"/>
        <v>3996.9700000000003</v>
      </c>
      <c r="H64" s="386" t="s">
        <v>15</v>
      </c>
    </row>
    <row r="65" spans="1:8" ht="27.75">
      <c r="A65" s="643">
        <v>45997</v>
      </c>
      <c r="B65" s="454" t="s">
        <v>524</v>
      </c>
      <c r="C65" s="644" t="s">
        <v>1901</v>
      </c>
      <c r="D65" s="454" t="s">
        <v>524</v>
      </c>
      <c r="E65" s="639">
        <v>0</v>
      </c>
      <c r="F65" s="639">
        <v>-100</v>
      </c>
      <c r="G65" s="629">
        <f t="shared" si="0"/>
        <v>3896.9700000000003</v>
      </c>
      <c r="H65" s="386" t="s">
        <v>15</v>
      </c>
    </row>
    <row r="66" spans="1:8" ht="39" customHeight="1">
      <c r="A66" s="643">
        <v>45997</v>
      </c>
      <c r="B66" s="641">
        <v>18267</v>
      </c>
      <c r="C66" s="644" t="s">
        <v>1902</v>
      </c>
      <c r="D66" s="659">
        <v>292</v>
      </c>
      <c r="E66" s="639">
        <v>15</v>
      </c>
      <c r="F66" s="639">
        <v>0</v>
      </c>
      <c r="G66" s="629">
        <f t="shared" si="0"/>
        <v>3911.9700000000003</v>
      </c>
      <c r="H66" s="386" t="s">
        <v>15</v>
      </c>
    </row>
    <row r="67" spans="1:8" ht="39.75" customHeight="1">
      <c r="A67" s="643">
        <v>45997</v>
      </c>
      <c r="B67" s="641">
        <v>18268</v>
      </c>
      <c r="C67" s="644" t="s">
        <v>1903</v>
      </c>
      <c r="D67" s="645">
        <v>30</v>
      </c>
      <c r="E67" s="639">
        <v>15</v>
      </c>
      <c r="F67" s="639">
        <v>0</v>
      </c>
      <c r="G67" s="629">
        <f t="shared" si="0"/>
        <v>3926.9700000000003</v>
      </c>
      <c r="H67" s="386" t="s">
        <v>15</v>
      </c>
    </row>
    <row r="68" spans="1:8" ht="27.75">
      <c r="A68" s="643">
        <v>45998</v>
      </c>
      <c r="B68" s="454" t="s">
        <v>524</v>
      </c>
      <c r="C68" s="644" t="s">
        <v>1904</v>
      </c>
      <c r="D68" s="454" t="s">
        <v>524</v>
      </c>
      <c r="E68" s="639">
        <v>0</v>
      </c>
      <c r="F68" s="639">
        <v>-210</v>
      </c>
      <c r="G68" s="629">
        <f t="shared" si="0"/>
        <v>3716.9700000000003</v>
      </c>
      <c r="H68" s="386" t="s">
        <v>15</v>
      </c>
    </row>
    <row r="69" spans="1:8" ht="27.75">
      <c r="A69" s="643">
        <v>45998</v>
      </c>
      <c r="B69" s="638" t="s">
        <v>1852</v>
      </c>
      <c r="C69" s="644" t="s">
        <v>1905</v>
      </c>
      <c r="D69" s="638" t="s">
        <v>1852</v>
      </c>
      <c r="E69" s="639">
        <v>30</v>
      </c>
      <c r="F69" s="639">
        <v>0</v>
      </c>
      <c r="G69" s="629">
        <f t="shared" si="0"/>
        <v>3746.9700000000003</v>
      </c>
      <c r="H69" s="386" t="s">
        <v>15</v>
      </c>
    </row>
    <row r="70" spans="1:8" ht="27.75">
      <c r="A70" s="643">
        <v>45998</v>
      </c>
      <c r="B70" s="641">
        <v>18269</v>
      </c>
      <c r="C70" s="644" t="s">
        <v>1906</v>
      </c>
      <c r="D70" s="659">
        <v>19</v>
      </c>
      <c r="E70" s="639">
        <v>15</v>
      </c>
      <c r="F70" s="639">
        <v>0</v>
      </c>
      <c r="G70" s="629">
        <f t="shared" si="0"/>
        <v>3761.9700000000003</v>
      </c>
      <c r="H70" s="386" t="s">
        <v>15</v>
      </c>
    </row>
    <row r="71" spans="1:8" ht="31.5" customHeight="1">
      <c r="A71" s="643">
        <v>45998</v>
      </c>
      <c r="B71" s="454" t="s">
        <v>524</v>
      </c>
      <c r="C71" s="644" t="s">
        <v>1907</v>
      </c>
      <c r="D71" s="454" t="s">
        <v>524</v>
      </c>
      <c r="E71" s="639">
        <v>0</v>
      </c>
      <c r="F71" s="639">
        <v>-60</v>
      </c>
      <c r="G71" s="629">
        <f t="shared" si="0"/>
        <v>3701.9700000000003</v>
      </c>
      <c r="H71" s="386" t="s">
        <v>15</v>
      </c>
    </row>
    <row r="72" spans="1:8" ht="27" customHeight="1">
      <c r="A72" s="643">
        <v>46000</v>
      </c>
      <c r="B72" s="638" t="s">
        <v>1852</v>
      </c>
      <c r="C72" s="644" t="s">
        <v>1908</v>
      </c>
      <c r="D72" s="638" t="s">
        <v>1852</v>
      </c>
      <c r="E72" s="639">
        <v>5</v>
      </c>
      <c r="F72" s="639">
        <v>0</v>
      </c>
      <c r="G72" s="629">
        <f t="shared" si="0"/>
        <v>3706.9700000000003</v>
      </c>
      <c r="H72" s="386" t="s">
        <v>15</v>
      </c>
    </row>
    <row r="73" spans="1:8" ht="30" customHeight="1">
      <c r="A73" s="643">
        <v>46000</v>
      </c>
      <c r="B73" s="641">
        <v>18270</v>
      </c>
      <c r="C73" s="644" t="s">
        <v>1909</v>
      </c>
      <c r="D73" s="645">
        <v>240</v>
      </c>
      <c r="E73" s="639">
        <v>30</v>
      </c>
      <c r="F73" s="639">
        <v>0</v>
      </c>
      <c r="G73" s="629">
        <f t="shared" ref="G73:G136" si="1">+G72+E73+F73</f>
        <v>3736.9700000000003</v>
      </c>
      <c r="H73" s="386" t="s">
        <v>15</v>
      </c>
    </row>
    <row r="74" spans="1:8" ht="27.75">
      <c r="A74" s="643">
        <v>46000</v>
      </c>
      <c r="B74" s="638" t="s">
        <v>1852</v>
      </c>
      <c r="C74" s="644" t="s">
        <v>1910</v>
      </c>
      <c r="D74" s="638" t="s">
        <v>1852</v>
      </c>
      <c r="E74" s="639">
        <v>5</v>
      </c>
      <c r="F74" s="639">
        <v>0</v>
      </c>
      <c r="G74" s="629">
        <f t="shared" si="1"/>
        <v>3741.9700000000003</v>
      </c>
      <c r="H74" s="386" t="s">
        <v>15</v>
      </c>
    </row>
    <row r="75" spans="1:8" ht="37.5" customHeight="1">
      <c r="A75" s="643">
        <v>46000</v>
      </c>
      <c r="B75" s="641">
        <v>18271</v>
      </c>
      <c r="C75" s="644" t="s">
        <v>1911</v>
      </c>
      <c r="D75" s="645">
        <v>56</v>
      </c>
      <c r="E75" s="639">
        <v>30</v>
      </c>
      <c r="F75" s="639">
        <v>0</v>
      </c>
      <c r="G75" s="629">
        <f t="shared" si="1"/>
        <v>3771.9700000000003</v>
      </c>
      <c r="H75" s="386" t="s">
        <v>15</v>
      </c>
    </row>
    <row r="76" spans="1:8" ht="34.5" customHeight="1">
      <c r="A76" s="643">
        <v>46001</v>
      </c>
      <c r="B76" s="638" t="s">
        <v>1852</v>
      </c>
      <c r="C76" s="644" t="s">
        <v>1014</v>
      </c>
      <c r="D76" s="638" t="s">
        <v>1852</v>
      </c>
      <c r="E76" s="639">
        <v>20</v>
      </c>
      <c r="F76" s="639">
        <v>0</v>
      </c>
      <c r="G76" s="629">
        <f t="shared" si="1"/>
        <v>3791.9700000000003</v>
      </c>
      <c r="H76" s="386" t="s">
        <v>15</v>
      </c>
    </row>
    <row r="77" spans="1:8" ht="28.5" customHeight="1">
      <c r="A77" s="643">
        <v>46001</v>
      </c>
      <c r="B77" s="454" t="s">
        <v>1912</v>
      </c>
      <c r="C77" s="644" t="s">
        <v>1913</v>
      </c>
      <c r="D77" s="454" t="s">
        <v>1912</v>
      </c>
      <c r="E77" s="639">
        <v>0</v>
      </c>
      <c r="F77" s="639">
        <v>-31.25</v>
      </c>
      <c r="G77" s="629">
        <f t="shared" si="1"/>
        <v>3760.7200000000003</v>
      </c>
      <c r="H77" s="386" t="s">
        <v>15</v>
      </c>
    </row>
    <row r="78" spans="1:8">
      <c r="A78" s="646">
        <v>45997</v>
      </c>
      <c r="B78" s="631">
        <v>18272</v>
      </c>
      <c r="C78" s="647" t="s">
        <v>1914</v>
      </c>
      <c r="D78" s="663">
        <v>301</v>
      </c>
      <c r="E78" s="648">
        <v>15</v>
      </c>
      <c r="F78" s="649">
        <v>0</v>
      </c>
      <c r="G78" s="629">
        <f t="shared" si="1"/>
        <v>3775.7200000000003</v>
      </c>
      <c r="H78" s="386" t="s">
        <v>15</v>
      </c>
    </row>
    <row r="79" spans="1:8">
      <c r="A79" s="635">
        <v>45997</v>
      </c>
      <c r="B79" s="650" t="s">
        <v>1306</v>
      </c>
      <c r="C79" s="636" t="s">
        <v>1915</v>
      </c>
      <c r="D79" s="651" t="s">
        <v>1306</v>
      </c>
      <c r="E79" s="637">
        <v>10</v>
      </c>
      <c r="F79" s="649">
        <v>0</v>
      </c>
      <c r="G79" s="629">
        <f t="shared" si="1"/>
        <v>3785.7200000000003</v>
      </c>
      <c r="H79" s="386" t="s">
        <v>15</v>
      </c>
    </row>
    <row r="80" spans="1:8">
      <c r="A80" s="626">
        <v>46003</v>
      </c>
      <c r="B80" s="640">
        <v>18273</v>
      </c>
      <c r="C80" s="642" t="s">
        <v>1916</v>
      </c>
      <c r="D80" s="652">
        <v>205</v>
      </c>
      <c r="E80" s="637">
        <v>15</v>
      </c>
      <c r="F80" s="629">
        <v>0</v>
      </c>
      <c r="G80" s="629">
        <f t="shared" si="1"/>
        <v>3800.7200000000003</v>
      </c>
      <c r="H80" s="386" t="s">
        <v>15</v>
      </c>
    </row>
    <row r="81" spans="1:8" ht="34.5" customHeight="1">
      <c r="A81" s="643">
        <v>46003</v>
      </c>
      <c r="B81" s="641">
        <v>18274</v>
      </c>
      <c r="C81" s="644" t="s">
        <v>1917</v>
      </c>
      <c r="D81" s="645">
        <v>318</v>
      </c>
      <c r="E81" s="637">
        <v>30</v>
      </c>
      <c r="F81" s="629">
        <v>0</v>
      </c>
      <c r="G81" s="629">
        <f t="shared" si="1"/>
        <v>3830.7200000000003</v>
      </c>
      <c r="H81" s="386" t="s">
        <v>15</v>
      </c>
    </row>
    <row r="82" spans="1:8" ht="28.5" customHeight="1">
      <c r="A82" s="643">
        <v>46003</v>
      </c>
      <c r="B82" s="640">
        <v>18275</v>
      </c>
      <c r="C82" s="644" t="s">
        <v>1918</v>
      </c>
      <c r="D82" s="645">
        <v>273</v>
      </c>
      <c r="E82" s="637">
        <v>15</v>
      </c>
      <c r="F82" s="637"/>
      <c r="G82" s="629">
        <f t="shared" si="1"/>
        <v>3845.7200000000003</v>
      </c>
      <c r="H82" s="386" t="s">
        <v>15</v>
      </c>
    </row>
    <row r="83" spans="1:8" ht="31.5" customHeight="1">
      <c r="A83" s="643">
        <v>46003</v>
      </c>
      <c r="B83" s="641">
        <v>18276</v>
      </c>
      <c r="C83" s="644" t="s">
        <v>1919</v>
      </c>
      <c r="D83" s="645">
        <v>110</v>
      </c>
      <c r="E83" s="637">
        <v>15</v>
      </c>
      <c r="F83" s="637">
        <v>0</v>
      </c>
      <c r="G83" s="629">
        <f t="shared" si="1"/>
        <v>3860.7200000000003</v>
      </c>
      <c r="H83" s="386" t="s">
        <v>15</v>
      </c>
    </row>
    <row r="84" spans="1:8" ht="27.75">
      <c r="A84" s="643">
        <v>46003</v>
      </c>
      <c r="B84" s="640">
        <v>18277</v>
      </c>
      <c r="C84" s="644" t="s">
        <v>1920</v>
      </c>
      <c r="D84" s="645">
        <v>258</v>
      </c>
      <c r="E84" s="637">
        <v>45</v>
      </c>
      <c r="F84" s="637">
        <v>0</v>
      </c>
      <c r="G84" s="629">
        <f t="shared" si="1"/>
        <v>3905.7200000000003</v>
      </c>
      <c r="H84" s="386" t="s">
        <v>15</v>
      </c>
    </row>
    <row r="85" spans="1:8" ht="36" customHeight="1">
      <c r="A85" s="643">
        <v>46003</v>
      </c>
      <c r="B85" s="638" t="s">
        <v>1852</v>
      </c>
      <c r="C85" s="644" t="s">
        <v>1921</v>
      </c>
      <c r="D85" s="638" t="s">
        <v>1852</v>
      </c>
      <c r="E85" s="637">
        <v>30</v>
      </c>
      <c r="F85" s="637">
        <v>0</v>
      </c>
      <c r="G85" s="629">
        <f t="shared" si="1"/>
        <v>3935.7200000000003</v>
      </c>
      <c r="H85" s="386" t="s">
        <v>15</v>
      </c>
    </row>
    <row r="86" spans="1:8" ht="31.5" customHeight="1">
      <c r="A86" s="643">
        <v>46003</v>
      </c>
      <c r="B86" s="641">
        <v>18278</v>
      </c>
      <c r="C86" s="644" t="s">
        <v>1922</v>
      </c>
      <c r="D86" s="645">
        <v>199</v>
      </c>
      <c r="E86" s="637">
        <v>15</v>
      </c>
      <c r="F86" s="637">
        <v>0</v>
      </c>
      <c r="G86" s="629">
        <f t="shared" si="1"/>
        <v>3950.7200000000003</v>
      </c>
      <c r="H86" s="386" t="s">
        <v>15</v>
      </c>
    </row>
    <row r="87" spans="1:8">
      <c r="A87" s="643">
        <v>46003</v>
      </c>
      <c r="B87" s="638" t="s">
        <v>1852</v>
      </c>
      <c r="C87" s="644" t="s">
        <v>1923</v>
      </c>
      <c r="D87" s="638" t="s">
        <v>1852</v>
      </c>
      <c r="E87" s="637">
        <v>25</v>
      </c>
      <c r="F87" s="637">
        <v>0</v>
      </c>
      <c r="G87" s="629">
        <f t="shared" si="1"/>
        <v>3975.7200000000003</v>
      </c>
      <c r="H87" s="386" t="s">
        <v>15</v>
      </c>
    </row>
    <row r="88" spans="1:8" ht="36.75" customHeight="1">
      <c r="A88" s="643">
        <v>46003</v>
      </c>
      <c r="B88" s="638" t="s">
        <v>1852</v>
      </c>
      <c r="C88" s="644" t="s">
        <v>1924</v>
      </c>
      <c r="D88" s="638" t="s">
        <v>1852</v>
      </c>
      <c r="E88" s="637">
        <v>5</v>
      </c>
      <c r="F88" s="637">
        <v>0</v>
      </c>
      <c r="G88" s="629">
        <f t="shared" si="1"/>
        <v>3980.7200000000003</v>
      </c>
      <c r="H88" s="386" t="s">
        <v>15</v>
      </c>
    </row>
    <row r="89" spans="1:8" ht="27.75">
      <c r="A89" s="653">
        <v>46003</v>
      </c>
      <c r="B89" s="664">
        <v>18279</v>
      </c>
      <c r="C89" s="654" t="s">
        <v>1925</v>
      </c>
      <c r="D89" s="655">
        <v>236</v>
      </c>
      <c r="E89" s="637">
        <v>15</v>
      </c>
      <c r="F89" s="637"/>
      <c r="G89" s="629">
        <f t="shared" si="1"/>
        <v>3995.7200000000003</v>
      </c>
      <c r="H89" s="386" t="s">
        <v>15</v>
      </c>
    </row>
    <row r="90" spans="1:8" ht="27.75">
      <c r="A90" s="643">
        <v>46003</v>
      </c>
      <c r="B90" s="638" t="s">
        <v>1852</v>
      </c>
      <c r="C90" s="644" t="s">
        <v>1926</v>
      </c>
      <c r="D90" s="638" t="s">
        <v>1852</v>
      </c>
      <c r="E90" s="637">
        <v>5</v>
      </c>
      <c r="F90" s="637">
        <v>0</v>
      </c>
      <c r="G90" s="629">
        <f t="shared" si="1"/>
        <v>4000.7200000000003</v>
      </c>
      <c r="H90" s="386" t="s">
        <v>15</v>
      </c>
    </row>
    <row r="91" spans="1:8" ht="27.75">
      <c r="A91" s="643">
        <v>46003</v>
      </c>
      <c r="B91" s="641">
        <v>18280</v>
      </c>
      <c r="C91" s="644" t="s">
        <v>1927</v>
      </c>
      <c r="D91" s="645" t="s">
        <v>294</v>
      </c>
      <c r="E91" s="637">
        <v>15</v>
      </c>
      <c r="F91" s="637">
        <v>0</v>
      </c>
      <c r="G91" s="629">
        <f t="shared" si="1"/>
        <v>4015.7200000000003</v>
      </c>
      <c r="H91" s="386" t="s">
        <v>15</v>
      </c>
    </row>
    <row r="92" spans="1:8" ht="27.75">
      <c r="A92" s="643">
        <v>46003</v>
      </c>
      <c r="B92" s="641">
        <v>18281</v>
      </c>
      <c r="C92" s="644" t="s">
        <v>1928</v>
      </c>
      <c r="D92" s="645">
        <v>75</v>
      </c>
      <c r="E92" s="637">
        <v>15</v>
      </c>
      <c r="F92" s="637">
        <v>0</v>
      </c>
      <c r="G92" s="629">
        <f t="shared" si="1"/>
        <v>4030.7200000000003</v>
      </c>
      <c r="H92" s="386" t="s">
        <v>15</v>
      </c>
    </row>
    <row r="93" spans="1:8" ht="27.75">
      <c r="A93" s="643">
        <v>46003</v>
      </c>
      <c r="B93" s="454" t="s">
        <v>1912</v>
      </c>
      <c r="C93" s="644" t="s">
        <v>1929</v>
      </c>
      <c r="D93" s="454" t="s">
        <v>1912</v>
      </c>
      <c r="E93" s="637">
        <v>0</v>
      </c>
      <c r="F93" s="637">
        <v>-17.100000000000001</v>
      </c>
      <c r="G93" s="629">
        <f t="shared" si="1"/>
        <v>4013.6200000000003</v>
      </c>
      <c r="H93" s="386" t="s">
        <v>15</v>
      </c>
    </row>
    <row r="94" spans="1:8" ht="25.5" customHeight="1">
      <c r="A94" s="643">
        <v>46004</v>
      </c>
      <c r="B94" s="641">
        <v>18282</v>
      </c>
      <c r="C94" s="644" t="s">
        <v>1930</v>
      </c>
      <c r="D94" s="645">
        <v>8</v>
      </c>
      <c r="E94" s="637">
        <v>45</v>
      </c>
      <c r="F94" s="637">
        <v>0</v>
      </c>
      <c r="G94" s="629">
        <f t="shared" si="1"/>
        <v>4058.6200000000003</v>
      </c>
      <c r="H94" s="386" t="s">
        <v>15</v>
      </c>
    </row>
    <row r="95" spans="1:8" ht="32.25" customHeight="1">
      <c r="A95" s="643">
        <v>46004</v>
      </c>
      <c r="B95" s="638" t="s">
        <v>1852</v>
      </c>
      <c r="C95" s="644" t="s">
        <v>1931</v>
      </c>
      <c r="D95" s="638" t="s">
        <v>1852</v>
      </c>
      <c r="E95" s="637">
        <v>15</v>
      </c>
      <c r="F95" s="629"/>
      <c r="G95" s="629">
        <f t="shared" si="1"/>
        <v>4073.6200000000003</v>
      </c>
      <c r="H95" s="386" t="s">
        <v>15</v>
      </c>
    </row>
    <row r="96" spans="1:8">
      <c r="A96" s="643">
        <v>46004</v>
      </c>
      <c r="B96" s="638" t="s">
        <v>1852</v>
      </c>
      <c r="C96" s="644" t="s">
        <v>1256</v>
      </c>
      <c r="D96" s="638" t="s">
        <v>1852</v>
      </c>
      <c r="E96" s="637">
        <v>5</v>
      </c>
      <c r="F96" s="637"/>
      <c r="G96" s="629">
        <f t="shared" si="1"/>
        <v>4078.6200000000003</v>
      </c>
      <c r="H96" s="386" t="s">
        <v>15</v>
      </c>
    </row>
    <row r="97" spans="1:8" ht="27.75">
      <c r="A97" s="643">
        <v>46004</v>
      </c>
      <c r="B97" s="454" t="s">
        <v>1912</v>
      </c>
      <c r="C97" s="644" t="s">
        <v>1932</v>
      </c>
      <c r="D97" s="454" t="s">
        <v>1912</v>
      </c>
      <c r="E97" s="637">
        <v>0</v>
      </c>
      <c r="F97" s="637">
        <v>-50</v>
      </c>
      <c r="G97" s="629">
        <f t="shared" si="1"/>
        <v>4028.6200000000003</v>
      </c>
      <c r="H97" s="386" t="s">
        <v>15</v>
      </c>
    </row>
    <row r="98" spans="1:8" ht="27.75">
      <c r="A98" s="643">
        <v>46004</v>
      </c>
      <c r="B98" s="638" t="s">
        <v>1852</v>
      </c>
      <c r="C98" s="644" t="s">
        <v>1933</v>
      </c>
      <c r="D98" s="638" t="s">
        <v>1852</v>
      </c>
      <c r="E98" s="637">
        <v>20</v>
      </c>
      <c r="F98" s="637"/>
      <c r="G98" s="629">
        <f t="shared" si="1"/>
        <v>4048.6200000000003</v>
      </c>
      <c r="H98" s="386" t="s">
        <v>15</v>
      </c>
    </row>
    <row r="99" spans="1:8" ht="27.75">
      <c r="A99" s="643">
        <v>46004</v>
      </c>
      <c r="B99" s="641">
        <v>18283</v>
      </c>
      <c r="C99" s="644" t="s">
        <v>1934</v>
      </c>
      <c r="D99" s="645">
        <v>105</v>
      </c>
      <c r="E99" s="637">
        <v>15</v>
      </c>
      <c r="F99" s="629"/>
      <c r="G99" s="629">
        <f t="shared" si="1"/>
        <v>4063.6200000000003</v>
      </c>
      <c r="H99" s="386" t="s">
        <v>15</v>
      </c>
    </row>
    <row r="100" spans="1:8" ht="27.75">
      <c r="A100" s="643">
        <v>46004</v>
      </c>
      <c r="B100" s="641">
        <v>18284</v>
      </c>
      <c r="C100" s="644" t="s">
        <v>1935</v>
      </c>
      <c r="D100" s="645">
        <v>44</v>
      </c>
      <c r="E100" s="637">
        <v>15</v>
      </c>
      <c r="F100" s="637"/>
      <c r="G100" s="629">
        <f t="shared" si="1"/>
        <v>4078.6200000000003</v>
      </c>
      <c r="H100" s="386" t="s">
        <v>15</v>
      </c>
    </row>
    <row r="101" spans="1:8" ht="33.75" customHeight="1">
      <c r="A101" s="643">
        <v>46004</v>
      </c>
      <c r="B101" s="638" t="s">
        <v>1852</v>
      </c>
      <c r="C101" s="644" t="s">
        <v>1936</v>
      </c>
      <c r="D101" s="638" t="s">
        <v>1852</v>
      </c>
      <c r="E101" s="637">
        <v>5</v>
      </c>
      <c r="F101" s="637"/>
      <c r="G101" s="629">
        <f t="shared" si="1"/>
        <v>4083.6200000000003</v>
      </c>
      <c r="H101" s="386" t="s">
        <v>15</v>
      </c>
    </row>
    <row r="102" spans="1:8">
      <c r="A102" s="643">
        <v>46004</v>
      </c>
      <c r="B102" s="641">
        <v>18285</v>
      </c>
      <c r="C102" s="644" t="s">
        <v>1937</v>
      </c>
      <c r="D102" s="645">
        <v>20</v>
      </c>
      <c r="E102" s="637">
        <v>15</v>
      </c>
      <c r="F102" s="637"/>
      <c r="G102" s="629">
        <f t="shared" si="1"/>
        <v>4098.6200000000008</v>
      </c>
      <c r="H102" s="386" t="s">
        <v>15</v>
      </c>
    </row>
    <row r="103" spans="1:8" ht="27.75">
      <c r="A103" s="643">
        <v>46004</v>
      </c>
      <c r="B103" s="641">
        <v>18286</v>
      </c>
      <c r="C103" s="644" t="s">
        <v>1938</v>
      </c>
      <c r="D103" s="645">
        <v>311</v>
      </c>
      <c r="E103" s="637">
        <v>15</v>
      </c>
      <c r="F103" s="637"/>
      <c r="G103" s="629">
        <f t="shared" si="1"/>
        <v>4113.6200000000008</v>
      </c>
      <c r="H103" s="386" t="s">
        <v>15</v>
      </c>
    </row>
    <row r="104" spans="1:8" ht="31.5" customHeight="1">
      <c r="A104" s="643">
        <v>46005</v>
      </c>
      <c r="B104" s="641">
        <v>18287</v>
      </c>
      <c r="C104" s="644" t="s">
        <v>1939</v>
      </c>
      <c r="D104" s="645">
        <v>154</v>
      </c>
      <c r="E104" s="637">
        <v>15</v>
      </c>
      <c r="F104" s="637"/>
      <c r="G104" s="629">
        <f t="shared" si="1"/>
        <v>4128.6200000000008</v>
      </c>
      <c r="H104" s="386" t="s">
        <v>15</v>
      </c>
    </row>
    <row r="105" spans="1:8" ht="27.75">
      <c r="A105" s="643">
        <v>46005</v>
      </c>
      <c r="B105" s="641">
        <v>18288</v>
      </c>
      <c r="C105" s="644" t="s">
        <v>1940</v>
      </c>
      <c r="D105" s="645">
        <v>85</v>
      </c>
      <c r="E105" s="637">
        <v>15</v>
      </c>
      <c r="F105" s="637"/>
      <c r="G105" s="629">
        <f t="shared" si="1"/>
        <v>4143.6200000000008</v>
      </c>
      <c r="H105" s="386" t="s">
        <v>15</v>
      </c>
    </row>
    <row r="106" spans="1:8" ht="27.75">
      <c r="A106" s="643">
        <v>46005</v>
      </c>
      <c r="B106" s="638" t="s">
        <v>1852</v>
      </c>
      <c r="C106" s="644" t="s">
        <v>1941</v>
      </c>
      <c r="D106" s="638" t="s">
        <v>1852</v>
      </c>
      <c r="E106" s="637">
        <v>20</v>
      </c>
      <c r="F106" s="637"/>
      <c r="G106" s="629">
        <f t="shared" si="1"/>
        <v>4163.6200000000008</v>
      </c>
      <c r="H106" s="386" t="s">
        <v>15</v>
      </c>
    </row>
    <row r="107" spans="1:8" ht="27.75">
      <c r="A107" s="643">
        <v>46006</v>
      </c>
      <c r="B107" s="641">
        <v>18289</v>
      </c>
      <c r="C107" s="644" t="s">
        <v>1942</v>
      </c>
      <c r="D107" s="659">
        <v>107</v>
      </c>
      <c r="E107" s="637">
        <v>15</v>
      </c>
      <c r="F107" s="637"/>
      <c r="G107" s="629">
        <f t="shared" si="1"/>
        <v>4178.6200000000008</v>
      </c>
      <c r="H107" s="386" t="s">
        <v>15</v>
      </c>
    </row>
    <row r="108" spans="1:8" ht="36" customHeight="1">
      <c r="A108" s="643">
        <v>46006</v>
      </c>
      <c r="B108" s="454" t="s">
        <v>1912</v>
      </c>
      <c r="C108" s="644" t="s">
        <v>1943</v>
      </c>
      <c r="D108" s="454" t="s">
        <v>1912</v>
      </c>
      <c r="E108" s="637">
        <v>0</v>
      </c>
      <c r="F108" s="637">
        <v>-16.05</v>
      </c>
      <c r="G108" s="629">
        <f t="shared" si="1"/>
        <v>4162.5700000000006</v>
      </c>
      <c r="H108" s="386" t="s">
        <v>15</v>
      </c>
    </row>
    <row r="109" spans="1:8">
      <c r="A109" s="643">
        <v>46006</v>
      </c>
      <c r="B109" s="641">
        <v>18290</v>
      </c>
      <c r="C109" s="644" t="s">
        <v>1944</v>
      </c>
      <c r="D109" s="645">
        <v>197</v>
      </c>
      <c r="E109" s="637">
        <v>60</v>
      </c>
      <c r="F109" s="637"/>
      <c r="G109" s="629">
        <f t="shared" si="1"/>
        <v>4222.5700000000006</v>
      </c>
      <c r="H109" s="386" t="s">
        <v>15</v>
      </c>
    </row>
    <row r="110" spans="1:8" ht="27.75">
      <c r="A110" s="643">
        <v>46006</v>
      </c>
      <c r="B110" s="641">
        <v>18291</v>
      </c>
      <c r="C110" s="644" t="s">
        <v>1945</v>
      </c>
      <c r="D110" s="659">
        <v>310</v>
      </c>
      <c r="E110" s="637">
        <v>15</v>
      </c>
      <c r="F110" s="637"/>
      <c r="G110" s="629">
        <f t="shared" si="1"/>
        <v>4237.5700000000006</v>
      </c>
      <c r="H110" s="386" t="s">
        <v>15</v>
      </c>
    </row>
    <row r="111" spans="1:8" ht="44.25" customHeight="1">
      <c r="A111" s="643">
        <v>46006</v>
      </c>
      <c r="B111" s="641">
        <v>18292</v>
      </c>
      <c r="C111" s="644" t="s">
        <v>1946</v>
      </c>
      <c r="D111" s="645">
        <v>39</v>
      </c>
      <c r="E111" s="637">
        <v>15</v>
      </c>
      <c r="F111" s="637"/>
      <c r="G111" s="629">
        <f t="shared" si="1"/>
        <v>4252.5700000000006</v>
      </c>
      <c r="H111" s="386" t="s">
        <v>15</v>
      </c>
    </row>
    <row r="112" spans="1:8" ht="27.75">
      <c r="A112" s="653">
        <v>46006</v>
      </c>
      <c r="B112" s="664">
        <v>18293</v>
      </c>
      <c r="C112" s="654" t="s">
        <v>1947</v>
      </c>
      <c r="D112" s="655">
        <v>156</v>
      </c>
      <c r="E112" s="637">
        <v>15</v>
      </c>
      <c r="F112" s="637"/>
      <c r="G112" s="629">
        <f t="shared" si="1"/>
        <v>4267.5700000000006</v>
      </c>
      <c r="H112" s="386" t="s">
        <v>15</v>
      </c>
    </row>
    <row r="113" spans="1:8" ht="36.75" customHeight="1">
      <c r="A113" s="643">
        <v>46006</v>
      </c>
      <c r="B113" s="641">
        <v>18294</v>
      </c>
      <c r="C113" s="644" t="s">
        <v>1948</v>
      </c>
      <c r="D113" s="645">
        <v>37</v>
      </c>
      <c r="E113" s="637">
        <v>15</v>
      </c>
      <c r="F113" s="637"/>
      <c r="G113" s="629">
        <f t="shared" si="1"/>
        <v>4282.5700000000006</v>
      </c>
      <c r="H113" s="386" t="s">
        <v>15</v>
      </c>
    </row>
    <row r="114" spans="1:8">
      <c r="A114" s="643">
        <v>46006</v>
      </c>
      <c r="B114" s="641">
        <v>18295</v>
      </c>
      <c r="C114" s="644" t="s">
        <v>1949</v>
      </c>
      <c r="D114" s="645">
        <v>246</v>
      </c>
      <c r="E114" s="637">
        <v>15</v>
      </c>
      <c r="F114" s="637"/>
      <c r="G114" s="629">
        <f t="shared" si="1"/>
        <v>4297.5700000000006</v>
      </c>
      <c r="H114" s="386" t="s">
        <v>15</v>
      </c>
    </row>
    <row r="115" spans="1:8" ht="27.75">
      <c r="A115" s="643">
        <v>46006</v>
      </c>
      <c r="B115" s="641">
        <v>18296</v>
      </c>
      <c r="C115" s="644" t="s">
        <v>1950</v>
      </c>
      <c r="D115" s="645">
        <v>201</v>
      </c>
      <c r="E115" s="637">
        <v>15</v>
      </c>
      <c r="F115" s="637"/>
      <c r="G115" s="629">
        <f t="shared" si="1"/>
        <v>4312.5700000000006</v>
      </c>
      <c r="H115" s="386" t="s">
        <v>15</v>
      </c>
    </row>
    <row r="116" spans="1:8" ht="27.75">
      <c r="A116" s="643">
        <v>46006</v>
      </c>
      <c r="B116" s="641">
        <v>18297</v>
      </c>
      <c r="C116" s="644" t="s">
        <v>1951</v>
      </c>
      <c r="D116" s="645">
        <v>135</v>
      </c>
      <c r="E116" s="637">
        <v>15</v>
      </c>
      <c r="F116" s="637"/>
      <c r="G116" s="629">
        <f t="shared" si="1"/>
        <v>4327.5700000000006</v>
      </c>
      <c r="H116" s="386" t="s">
        <v>15</v>
      </c>
    </row>
    <row r="117" spans="1:8" ht="30" customHeight="1">
      <c r="A117" s="643">
        <v>46007</v>
      </c>
      <c r="B117" s="641">
        <v>18298</v>
      </c>
      <c r="C117" s="644" t="s">
        <v>1952</v>
      </c>
      <c r="D117" s="645">
        <v>247</v>
      </c>
      <c r="E117" s="637">
        <v>15</v>
      </c>
      <c r="F117" s="637"/>
      <c r="G117" s="629">
        <f t="shared" si="1"/>
        <v>4342.5700000000006</v>
      </c>
      <c r="H117" s="386" t="s">
        <v>15</v>
      </c>
    </row>
    <row r="118" spans="1:8">
      <c r="A118" s="643">
        <v>46007</v>
      </c>
      <c r="B118" s="641">
        <v>18299</v>
      </c>
      <c r="C118" s="644" t="s">
        <v>1953</v>
      </c>
      <c r="D118" s="645">
        <v>296</v>
      </c>
      <c r="E118" s="637">
        <v>15</v>
      </c>
      <c r="F118" s="637"/>
      <c r="G118" s="629">
        <f t="shared" si="1"/>
        <v>4357.5700000000006</v>
      </c>
      <c r="H118" s="386" t="s">
        <v>15</v>
      </c>
    </row>
    <row r="119" spans="1:8" ht="27.75">
      <c r="A119" s="643">
        <v>46007</v>
      </c>
      <c r="B119" s="641">
        <v>18300</v>
      </c>
      <c r="C119" s="644" t="s">
        <v>1954</v>
      </c>
      <c r="D119" s="659">
        <v>155</v>
      </c>
      <c r="E119" s="637">
        <v>15</v>
      </c>
      <c r="F119" s="637"/>
      <c r="G119" s="629">
        <f t="shared" si="1"/>
        <v>4372.5700000000006</v>
      </c>
      <c r="H119" s="386" t="s">
        <v>15</v>
      </c>
    </row>
    <row r="120" spans="1:8" ht="27.75">
      <c r="A120" s="643">
        <v>46007</v>
      </c>
      <c r="B120" s="638" t="s">
        <v>1852</v>
      </c>
      <c r="C120" s="644" t="s">
        <v>1955</v>
      </c>
      <c r="D120" s="638" t="s">
        <v>1852</v>
      </c>
      <c r="E120" s="637">
        <v>25</v>
      </c>
      <c r="F120" s="637"/>
      <c r="G120" s="629">
        <f t="shared" si="1"/>
        <v>4397.5700000000006</v>
      </c>
      <c r="H120" s="386" t="s">
        <v>15</v>
      </c>
    </row>
    <row r="121" spans="1:8" ht="27.75">
      <c r="A121" s="643">
        <v>46007</v>
      </c>
      <c r="B121" s="638" t="s">
        <v>1852</v>
      </c>
      <c r="C121" s="644" t="s">
        <v>1956</v>
      </c>
      <c r="D121" s="638" t="s">
        <v>1852</v>
      </c>
      <c r="E121" s="637">
        <v>45</v>
      </c>
      <c r="F121" s="637"/>
      <c r="G121" s="629">
        <f t="shared" si="1"/>
        <v>4442.5700000000006</v>
      </c>
      <c r="H121" s="386" t="s">
        <v>15</v>
      </c>
    </row>
    <row r="122" spans="1:8" ht="27.75">
      <c r="A122" s="643">
        <v>46007</v>
      </c>
      <c r="B122" s="641">
        <v>18301</v>
      </c>
      <c r="C122" s="644" t="s">
        <v>1957</v>
      </c>
      <c r="D122" s="645">
        <v>259</v>
      </c>
      <c r="E122" s="637">
        <v>30</v>
      </c>
      <c r="F122" s="637"/>
      <c r="G122" s="629">
        <f t="shared" si="1"/>
        <v>4472.5700000000006</v>
      </c>
      <c r="H122" s="386" t="s">
        <v>15</v>
      </c>
    </row>
    <row r="123" spans="1:8" ht="34.5" customHeight="1">
      <c r="A123" s="643">
        <v>46007</v>
      </c>
      <c r="B123" s="641">
        <v>18302</v>
      </c>
      <c r="C123" s="644" t="s">
        <v>1958</v>
      </c>
      <c r="D123" s="645">
        <v>302</v>
      </c>
      <c r="E123" s="637">
        <v>45</v>
      </c>
      <c r="F123" s="637"/>
      <c r="G123" s="629">
        <f t="shared" si="1"/>
        <v>4517.5700000000006</v>
      </c>
      <c r="H123" s="386" t="s">
        <v>15</v>
      </c>
    </row>
    <row r="124" spans="1:8" ht="27.75">
      <c r="A124" s="643">
        <v>46007</v>
      </c>
      <c r="B124" s="454" t="s">
        <v>524</v>
      </c>
      <c r="C124" s="644" t="s">
        <v>1959</v>
      </c>
      <c r="D124" s="454" t="s">
        <v>524</v>
      </c>
      <c r="E124" s="637">
        <v>0</v>
      </c>
      <c r="F124" s="637">
        <v>-227.1</v>
      </c>
      <c r="G124" s="629">
        <f t="shared" si="1"/>
        <v>4290.47</v>
      </c>
      <c r="H124" s="386" t="s">
        <v>15</v>
      </c>
    </row>
    <row r="125" spans="1:8" ht="27.75">
      <c r="A125" s="643">
        <v>46007</v>
      </c>
      <c r="B125" s="641">
        <v>18303</v>
      </c>
      <c r="C125" s="644" t="s">
        <v>1960</v>
      </c>
      <c r="D125" s="659">
        <v>220</v>
      </c>
      <c r="E125" s="637">
        <v>150</v>
      </c>
      <c r="F125" s="637"/>
      <c r="G125" s="629">
        <f t="shared" si="1"/>
        <v>4440.47</v>
      </c>
      <c r="H125" s="386" t="s">
        <v>15</v>
      </c>
    </row>
    <row r="126" spans="1:8" ht="46.5" customHeight="1">
      <c r="A126" s="643">
        <v>46007</v>
      </c>
      <c r="B126" s="641">
        <v>18304</v>
      </c>
      <c r="C126" s="644" t="s">
        <v>1961</v>
      </c>
      <c r="D126" s="659" t="s">
        <v>1962</v>
      </c>
      <c r="E126" s="637">
        <v>180</v>
      </c>
      <c r="F126" s="637"/>
      <c r="G126" s="629">
        <f t="shared" si="1"/>
        <v>4620.47</v>
      </c>
      <c r="H126" s="386" t="s">
        <v>15</v>
      </c>
    </row>
    <row r="127" spans="1:8" ht="46.5" customHeight="1">
      <c r="A127" s="643">
        <v>46008</v>
      </c>
      <c r="B127" s="641">
        <v>18305</v>
      </c>
      <c r="C127" s="644" t="s">
        <v>1963</v>
      </c>
      <c r="D127" s="659" t="s">
        <v>1964</v>
      </c>
      <c r="E127" s="637"/>
      <c r="F127" s="637">
        <v>-50</v>
      </c>
      <c r="G127" s="629">
        <f t="shared" si="1"/>
        <v>4570.47</v>
      </c>
      <c r="H127" s="386" t="s">
        <v>15</v>
      </c>
    </row>
    <row r="128" spans="1:8" ht="29.25" customHeight="1">
      <c r="A128" s="643">
        <v>46007</v>
      </c>
      <c r="B128" s="641">
        <v>18305</v>
      </c>
      <c r="C128" s="644" t="s">
        <v>1965</v>
      </c>
      <c r="D128" s="659">
        <v>167</v>
      </c>
      <c r="E128" s="637">
        <v>20</v>
      </c>
      <c r="F128" s="637"/>
      <c r="G128" s="629">
        <f t="shared" si="1"/>
        <v>4590.47</v>
      </c>
      <c r="H128" s="386" t="s">
        <v>15</v>
      </c>
    </row>
    <row r="129" spans="1:8" ht="29.25" customHeight="1">
      <c r="A129" s="643">
        <v>46007</v>
      </c>
      <c r="B129" s="638" t="s">
        <v>1852</v>
      </c>
      <c r="C129" s="644" t="s">
        <v>1966</v>
      </c>
      <c r="D129" s="638" t="s">
        <v>1852</v>
      </c>
      <c r="E129" s="637">
        <v>5</v>
      </c>
      <c r="F129" s="637"/>
      <c r="G129" s="629">
        <f t="shared" si="1"/>
        <v>4595.47</v>
      </c>
      <c r="H129" s="386" t="s">
        <v>15</v>
      </c>
    </row>
    <row r="130" spans="1:8" ht="29.25" customHeight="1">
      <c r="A130" s="643">
        <v>46009</v>
      </c>
      <c r="B130" s="656" t="s">
        <v>1306</v>
      </c>
      <c r="C130" s="644" t="s">
        <v>1966</v>
      </c>
      <c r="D130" s="656" t="s">
        <v>1306</v>
      </c>
      <c r="E130" s="637">
        <v>10</v>
      </c>
      <c r="F130" s="637"/>
      <c r="G130" s="629">
        <f t="shared" si="1"/>
        <v>4605.47</v>
      </c>
      <c r="H130" s="386" t="s">
        <v>15</v>
      </c>
    </row>
    <row r="131" spans="1:8" ht="27.75">
      <c r="A131" s="643">
        <v>46007</v>
      </c>
      <c r="B131" s="638" t="s">
        <v>1852</v>
      </c>
      <c r="C131" s="644" t="s">
        <v>1967</v>
      </c>
      <c r="D131" s="638" t="s">
        <v>1852</v>
      </c>
      <c r="E131" s="637">
        <v>10</v>
      </c>
      <c r="F131" s="637"/>
      <c r="G131" s="629">
        <f t="shared" si="1"/>
        <v>4615.47</v>
      </c>
      <c r="H131" s="386" t="s">
        <v>15</v>
      </c>
    </row>
    <row r="132" spans="1:8" ht="27.75">
      <c r="A132" s="626">
        <v>46008</v>
      </c>
      <c r="B132" s="640">
        <v>18306</v>
      </c>
      <c r="C132" s="642" t="s">
        <v>1968</v>
      </c>
      <c r="D132" s="652">
        <v>150</v>
      </c>
      <c r="E132" s="637">
        <v>15</v>
      </c>
      <c r="F132" s="637"/>
      <c r="G132" s="629">
        <f t="shared" si="1"/>
        <v>4630.47</v>
      </c>
      <c r="H132" s="386" t="s">
        <v>15</v>
      </c>
    </row>
    <row r="133" spans="1:8">
      <c r="A133" s="643">
        <v>46008</v>
      </c>
      <c r="B133" s="638" t="s">
        <v>1852</v>
      </c>
      <c r="C133" s="644" t="s">
        <v>1279</v>
      </c>
      <c r="D133" s="638" t="s">
        <v>1852</v>
      </c>
      <c r="E133" s="637">
        <v>25</v>
      </c>
      <c r="F133" s="637"/>
      <c r="G133" s="629">
        <f t="shared" si="1"/>
        <v>4655.47</v>
      </c>
      <c r="H133" s="386" t="s">
        <v>15</v>
      </c>
    </row>
    <row r="134" spans="1:8">
      <c r="A134" s="643">
        <v>46008</v>
      </c>
      <c r="B134" s="638" t="s">
        <v>1852</v>
      </c>
      <c r="C134" s="644" t="s">
        <v>1969</v>
      </c>
      <c r="D134" s="638" t="s">
        <v>1852</v>
      </c>
      <c r="E134" s="637">
        <v>20</v>
      </c>
      <c r="F134" s="637"/>
      <c r="G134" s="629">
        <f t="shared" si="1"/>
        <v>4675.47</v>
      </c>
      <c r="H134" s="386" t="s">
        <v>15</v>
      </c>
    </row>
    <row r="135" spans="1:8">
      <c r="A135" s="643">
        <v>46008</v>
      </c>
      <c r="B135" s="641">
        <v>18307</v>
      </c>
      <c r="C135" s="644" t="s">
        <v>92</v>
      </c>
      <c r="D135" s="645">
        <v>0</v>
      </c>
      <c r="E135" s="637">
        <v>0</v>
      </c>
      <c r="F135" s="637"/>
      <c r="G135" s="629">
        <f t="shared" si="1"/>
        <v>4675.47</v>
      </c>
      <c r="H135" s="386" t="s">
        <v>15</v>
      </c>
    </row>
    <row r="136" spans="1:8">
      <c r="A136" s="643">
        <v>46009</v>
      </c>
      <c r="B136" s="638" t="s">
        <v>1852</v>
      </c>
      <c r="C136" s="644" t="s">
        <v>1970</v>
      </c>
      <c r="D136" s="638" t="s">
        <v>1852</v>
      </c>
      <c r="E136" s="637">
        <v>15</v>
      </c>
      <c r="F136" s="637"/>
      <c r="G136" s="629">
        <f t="shared" si="1"/>
        <v>4690.47</v>
      </c>
      <c r="H136" s="386"/>
    </row>
    <row r="137" spans="1:8" ht="27.75">
      <c r="A137" s="643">
        <v>46008</v>
      </c>
      <c r="B137" s="638" t="s">
        <v>1852</v>
      </c>
      <c r="C137" s="644" t="s">
        <v>1971</v>
      </c>
      <c r="D137" s="638" t="s">
        <v>1852</v>
      </c>
      <c r="E137" s="637">
        <v>20</v>
      </c>
      <c r="F137" s="637"/>
      <c r="G137" s="629">
        <f t="shared" ref="G137:G200" si="2">+G136+E137+F137</f>
        <v>4710.47</v>
      </c>
      <c r="H137" s="386" t="s">
        <v>15</v>
      </c>
    </row>
    <row r="138" spans="1:8">
      <c r="A138" s="643">
        <v>46008</v>
      </c>
      <c r="B138" s="638" t="s">
        <v>1852</v>
      </c>
      <c r="C138" s="644" t="s">
        <v>1972</v>
      </c>
      <c r="D138" s="638" t="s">
        <v>1852</v>
      </c>
      <c r="E138" s="637">
        <v>5</v>
      </c>
      <c r="F138" s="637"/>
      <c r="G138" s="629">
        <f t="shared" si="2"/>
        <v>4715.47</v>
      </c>
      <c r="H138" s="386" t="s">
        <v>15</v>
      </c>
    </row>
    <row r="139" spans="1:8" ht="27.75">
      <c r="A139" s="643">
        <v>46008</v>
      </c>
      <c r="B139" s="638" t="s">
        <v>1852</v>
      </c>
      <c r="C139" s="644" t="s">
        <v>1973</v>
      </c>
      <c r="D139" s="638" t="s">
        <v>1852</v>
      </c>
      <c r="E139" s="637">
        <v>5</v>
      </c>
      <c r="F139" s="637"/>
      <c r="G139" s="629">
        <f t="shared" si="2"/>
        <v>4720.47</v>
      </c>
      <c r="H139" s="386" t="s">
        <v>15</v>
      </c>
    </row>
    <row r="140" spans="1:8" ht="27.75">
      <c r="A140" s="643">
        <v>46008</v>
      </c>
      <c r="B140" s="641">
        <v>18308</v>
      </c>
      <c r="C140" s="644" t="s">
        <v>1974</v>
      </c>
      <c r="D140" s="645" t="s">
        <v>68</v>
      </c>
      <c r="E140" s="637">
        <v>15</v>
      </c>
      <c r="F140" s="637"/>
      <c r="G140" s="629">
        <f t="shared" si="2"/>
        <v>4735.47</v>
      </c>
      <c r="H140" s="386" t="s">
        <v>15</v>
      </c>
    </row>
    <row r="141" spans="1:8">
      <c r="A141" s="643">
        <v>46008</v>
      </c>
      <c r="B141" s="641">
        <v>18309</v>
      </c>
      <c r="C141" s="644" t="s">
        <v>1975</v>
      </c>
      <c r="D141" s="645">
        <v>42</v>
      </c>
      <c r="E141" s="637">
        <v>60</v>
      </c>
      <c r="F141" s="637"/>
      <c r="G141" s="629">
        <f t="shared" si="2"/>
        <v>4795.47</v>
      </c>
      <c r="H141" s="386" t="s">
        <v>15</v>
      </c>
    </row>
    <row r="142" spans="1:8" ht="27.75">
      <c r="A142" s="643">
        <v>46008</v>
      </c>
      <c r="B142" s="641">
        <v>18310</v>
      </c>
      <c r="C142" s="644" t="s">
        <v>1976</v>
      </c>
      <c r="D142" s="645">
        <v>218</v>
      </c>
      <c r="E142" s="637">
        <v>45</v>
      </c>
      <c r="F142" s="637"/>
      <c r="G142" s="629">
        <f t="shared" si="2"/>
        <v>4840.47</v>
      </c>
      <c r="H142" s="386" t="s">
        <v>15</v>
      </c>
    </row>
    <row r="143" spans="1:8" ht="27.75">
      <c r="A143" s="643">
        <v>46008</v>
      </c>
      <c r="B143" s="456" t="s">
        <v>1912</v>
      </c>
      <c r="C143" s="644" t="s">
        <v>1977</v>
      </c>
      <c r="D143" s="456" t="s">
        <v>1912</v>
      </c>
      <c r="E143" s="637">
        <v>0</v>
      </c>
      <c r="F143" s="637">
        <v>-385.61</v>
      </c>
      <c r="G143" s="629">
        <f t="shared" si="2"/>
        <v>4454.8600000000006</v>
      </c>
      <c r="H143" s="386" t="s">
        <v>15</v>
      </c>
    </row>
    <row r="144" spans="1:8">
      <c r="A144" s="643">
        <v>46009</v>
      </c>
      <c r="B144" s="638" t="s">
        <v>1852</v>
      </c>
      <c r="C144" s="644" t="s">
        <v>1978</v>
      </c>
      <c r="D144" s="638" t="s">
        <v>1852</v>
      </c>
      <c r="E144" s="637">
        <v>10</v>
      </c>
      <c r="F144" s="637"/>
      <c r="G144" s="629">
        <f t="shared" si="2"/>
        <v>4464.8600000000006</v>
      </c>
      <c r="H144" s="386" t="s">
        <v>15</v>
      </c>
    </row>
    <row r="145" spans="1:8" ht="27.75">
      <c r="A145" s="643">
        <v>46009</v>
      </c>
      <c r="B145" s="641">
        <v>18311</v>
      </c>
      <c r="C145" s="644" t="s">
        <v>1979</v>
      </c>
      <c r="D145" s="645" t="s">
        <v>1980</v>
      </c>
      <c r="E145" s="637">
        <v>150</v>
      </c>
      <c r="F145" s="637"/>
      <c r="G145" s="629">
        <f t="shared" si="2"/>
        <v>4614.8600000000006</v>
      </c>
      <c r="H145" s="386" t="s">
        <v>15</v>
      </c>
    </row>
    <row r="146" spans="1:8">
      <c r="A146" s="643">
        <v>46009</v>
      </c>
      <c r="B146" s="656" t="s">
        <v>1306</v>
      </c>
      <c r="C146" s="644" t="s">
        <v>1981</v>
      </c>
      <c r="D146" s="656" t="s">
        <v>1306</v>
      </c>
      <c r="E146" s="637">
        <v>30</v>
      </c>
      <c r="F146" s="637"/>
      <c r="G146" s="629">
        <f t="shared" si="2"/>
        <v>4644.8600000000006</v>
      </c>
      <c r="H146" s="386" t="s">
        <v>15</v>
      </c>
    </row>
    <row r="147" spans="1:8" ht="27.75">
      <c r="A147" s="643">
        <v>46009</v>
      </c>
      <c r="B147" s="641">
        <v>18312</v>
      </c>
      <c r="C147" s="644" t="s">
        <v>1982</v>
      </c>
      <c r="D147" s="645">
        <v>134</v>
      </c>
      <c r="E147" s="637">
        <v>15</v>
      </c>
      <c r="F147" s="637"/>
      <c r="G147" s="629">
        <f t="shared" si="2"/>
        <v>4659.8600000000006</v>
      </c>
      <c r="H147" s="386" t="s">
        <v>15</v>
      </c>
    </row>
    <row r="148" spans="1:8" ht="27.75">
      <c r="A148" s="643">
        <v>46009</v>
      </c>
      <c r="B148" s="454" t="s">
        <v>524</v>
      </c>
      <c r="C148" s="644" t="s">
        <v>1983</v>
      </c>
      <c r="D148" s="454" t="s">
        <v>524</v>
      </c>
      <c r="E148" s="637">
        <v>0</v>
      </c>
      <c r="F148" s="637">
        <v>-100</v>
      </c>
      <c r="G148" s="629">
        <f t="shared" si="2"/>
        <v>4559.8600000000006</v>
      </c>
      <c r="H148" s="386" t="s">
        <v>15</v>
      </c>
    </row>
    <row r="149" spans="1:8" ht="27.75">
      <c r="A149" s="643">
        <v>46009</v>
      </c>
      <c r="B149" s="641">
        <v>18313</v>
      </c>
      <c r="C149" s="644" t="s">
        <v>1984</v>
      </c>
      <c r="D149" s="645">
        <v>192</v>
      </c>
      <c r="E149" s="637">
        <v>30</v>
      </c>
      <c r="F149" s="637"/>
      <c r="G149" s="629">
        <f t="shared" si="2"/>
        <v>4589.8600000000006</v>
      </c>
      <c r="H149" s="386" t="s">
        <v>15</v>
      </c>
    </row>
    <row r="150" spans="1:8" ht="27.75">
      <c r="A150" s="643">
        <v>46009</v>
      </c>
      <c r="B150" s="641">
        <v>18314</v>
      </c>
      <c r="C150" s="644" t="s">
        <v>1985</v>
      </c>
      <c r="D150" s="645">
        <v>112</v>
      </c>
      <c r="E150" s="637">
        <v>45</v>
      </c>
      <c r="F150" s="637"/>
      <c r="G150" s="629">
        <f t="shared" si="2"/>
        <v>4634.8600000000006</v>
      </c>
      <c r="H150" s="386" t="s">
        <v>15</v>
      </c>
    </row>
    <row r="151" spans="1:8" ht="27.75">
      <c r="A151" s="635">
        <v>46009</v>
      </c>
      <c r="B151" s="456" t="s">
        <v>1912</v>
      </c>
      <c r="C151" s="636" t="s">
        <v>1986</v>
      </c>
      <c r="D151" s="456" t="s">
        <v>1912</v>
      </c>
      <c r="E151" s="637">
        <v>50</v>
      </c>
      <c r="F151" s="637"/>
      <c r="G151" s="629">
        <f t="shared" si="2"/>
        <v>4684.8600000000006</v>
      </c>
      <c r="H151" s="386" t="s">
        <v>15</v>
      </c>
    </row>
    <row r="152" spans="1:8">
      <c r="A152" s="643">
        <v>46009</v>
      </c>
      <c r="B152" s="638" t="s">
        <v>1852</v>
      </c>
      <c r="C152" s="644" t="s">
        <v>1987</v>
      </c>
      <c r="D152" s="638" t="s">
        <v>1852</v>
      </c>
      <c r="E152" s="637">
        <v>5</v>
      </c>
      <c r="F152" s="637"/>
      <c r="G152" s="629">
        <f t="shared" si="2"/>
        <v>4689.8600000000006</v>
      </c>
      <c r="H152" s="386" t="s">
        <v>15</v>
      </c>
    </row>
    <row r="153" spans="1:8" ht="27.75">
      <c r="A153" s="643">
        <v>46010</v>
      </c>
      <c r="B153" s="456" t="s">
        <v>524</v>
      </c>
      <c r="C153" s="644" t="s">
        <v>621</v>
      </c>
      <c r="D153" s="456" t="s">
        <v>524</v>
      </c>
      <c r="E153" s="637">
        <v>0</v>
      </c>
      <c r="F153" s="637">
        <v>-671.93</v>
      </c>
      <c r="G153" s="629">
        <f t="shared" si="2"/>
        <v>4017.9300000000007</v>
      </c>
      <c r="H153" s="386" t="s">
        <v>15</v>
      </c>
    </row>
    <row r="154" spans="1:8" ht="27.75">
      <c r="A154" s="643">
        <v>46010</v>
      </c>
      <c r="B154" s="456" t="s">
        <v>1912</v>
      </c>
      <c r="C154" s="644" t="s">
        <v>1988</v>
      </c>
      <c r="D154" s="456" t="s">
        <v>1912</v>
      </c>
      <c r="E154" s="637">
        <v>0</v>
      </c>
      <c r="F154" s="637">
        <v>-50</v>
      </c>
      <c r="G154" s="629">
        <f t="shared" si="2"/>
        <v>3967.9300000000007</v>
      </c>
      <c r="H154" s="386" t="s">
        <v>15</v>
      </c>
    </row>
    <row r="155" spans="1:8" ht="27.75">
      <c r="A155" s="643">
        <v>46012</v>
      </c>
      <c r="B155" s="456" t="s">
        <v>1912</v>
      </c>
      <c r="C155" s="644" t="s">
        <v>1989</v>
      </c>
      <c r="D155" s="456" t="s">
        <v>1912</v>
      </c>
      <c r="E155" s="637">
        <v>0</v>
      </c>
      <c r="F155" s="637">
        <v>-60</v>
      </c>
      <c r="G155" s="629">
        <f t="shared" si="2"/>
        <v>3907.9300000000007</v>
      </c>
      <c r="H155" s="386" t="s">
        <v>15</v>
      </c>
    </row>
    <row r="156" spans="1:8" ht="27.75">
      <c r="A156" s="643">
        <v>46012</v>
      </c>
      <c r="B156" s="641">
        <v>18315</v>
      </c>
      <c r="C156" s="644" t="s">
        <v>1990</v>
      </c>
      <c r="D156" s="645">
        <v>21</v>
      </c>
      <c r="E156" s="637">
        <v>15</v>
      </c>
      <c r="F156" s="637"/>
      <c r="G156" s="629">
        <f t="shared" si="2"/>
        <v>3922.9300000000007</v>
      </c>
      <c r="H156" s="386" t="s">
        <v>15</v>
      </c>
    </row>
    <row r="157" spans="1:8" ht="27.75">
      <c r="A157" s="643">
        <v>46012</v>
      </c>
      <c r="B157" s="641">
        <v>18316</v>
      </c>
      <c r="C157" s="644" t="s">
        <v>1991</v>
      </c>
      <c r="D157" s="645">
        <v>101</v>
      </c>
      <c r="E157" s="637">
        <v>120</v>
      </c>
      <c r="F157" s="637"/>
      <c r="G157" s="629">
        <f t="shared" si="2"/>
        <v>4042.9300000000007</v>
      </c>
      <c r="H157" s="386" t="s">
        <v>15</v>
      </c>
    </row>
    <row r="158" spans="1:8" ht="27.75">
      <c r="A158" s="643">
        <v>46012</v>
      </c>
      <c r="B158" s="456" t="s">
        <v>1912</v>
      </c>
      <c r="C158" s="644" t="s">
        <v>1992</v>
      </c>
      <c r="D158" s="456" t="s">
        <v>1912</v>
      </c>
      <c r="E158" s="637">
        <v>0</v>
      </c>
      <c r="F158" s="637">
        <v>-205</v>
      </c>
      <c r="G158" s="629">
        <f t="shared" si="2"/>
        <v>3837.9300000000007</v>
      </c>
      <c r="H158" s="386" t="s">
        <v>15</v>
      </c>
    </row>
    <row r="159" spans="1:8" ht="27.75">
      <c r="A159" s="643">
        <v>46012</v>
      </c>
      <c r="B159" s="456" t="s">
        <v>1912</v>
      </c>
      <c r="C159" s="644" t="s">
        <v>1993</v>
      </c>
      <c r="D159" s="456" t="s">
        <v>1912</v>
      </c>
      <c r="E159" s="637">
        <v>0</v>
      </c>
      <c r="F159" s="637">
        <v>-150</v>
      </c>
      <c r="G159" s="629">
        <f t="shared" si="2"/>
        <v>3687.9300000000007</v>
      </c>
      <c r="H159" s="386" t="s">
        <v>15</v>
      </c>
    </row>
    <row r="160" spans="1:8" ht="27.75">
      <c r="A160" s="643">
        <v>46013</v>
      </c>
      <c r="B160" s="456" t="s">
        <v>1912</v>
      </c>
      <c r="C160" s="644" t="s">
        <v>1994</v>
      </c>
      <c r="D160" s="456" t="s">
        <v>1912</v>
      </c>
      <c r="E160" s="637">
        <v>0</v>
      </c>
      <c r="F160" s="637">
        <v>-50</v>
      </c>
      <c r="G160" s="629">
        <f t="shared" si="2"/>
        <v>3637.9300000000007</v>
      </c>
      <c r="H160" s="386" t="s">
        <v>15</v>
      </c>
    </row>
    <row r="161" spans="1:8" ht="27.75">
      <c r="A161" s="643">
        <v>46013</v>
      </c>
      <c r="B161" s="456" t="s">
        <v>1912</v>
      </c>
      <c r="C161" s="644" t="s">
        <v>1995</v>
      </c>
      <c r="D161" s="456" t="s">
        <v>1912</v>
      </c>
      <c r="E161" s="637">
        <v>0</v>
      </c>
      <c r="F161" s="637">
        <v>-37.5</v>
      </c>
      <c r="G161" s="629">
        <f t="shared" si="2"/>
        <v>3600.4300000000007</v>
      </c>
      <c r="H161" s="386" t="s">
        <v>15</v>
      </c>
    </row>
    <row r="162" spans="1:8" ht="27.75">
      <c r="A162" s="643">
        <v>46013</v>
      </c>
      <c r="B162" s="456" t="s">
        <v>1912</v>
      </c>
      <c r="C162" s="644" t="s">
        <v>1996</v>
      </c>
      <c r="D162" s="456" t="s">
        <v>1912</v>
      </c>
      <c r="E162" s="637">
        <v>0</v>
      </c>
      <c r="F162" s="637">
        <v>-22</v>
      </c>
      <c r="G162" s="629">
        <f t="shared" si="2"/>
        <v>3578.4300000000007</v>
      </c>
      <c r="H162" s="386" t="s">
        <v>15</v>
      </c>
    </row>
    <row r="163" spans="1:8" ht="27.75">
      <c r="A163" s="643">
        <v>46013</v>
      </c>
      <c r="B163" s="638" t="s">
        <v>1852</v>
      </c>
      <c r="C163" s="644" t="s">
        <v>1997</v>
      </c>
      <c r="D163" s="638" t="s">
        <v>1852</v>
      </c>
      <c r="E163" s="637">
        <v>0</v>
      </c>
      <c r="F163" s="637">
        <v>-100</v>
      </c>
      <c r="G163" s="629">
        <f t="shared" si="2"/>
        <v>3478.4300000000007</v>
      </c>
      <c r="H163" s="386" t="s">
        <v>15</v>
      </c>
    </row>
    <row r="164" spans="1:8" ht="27.75">
      <c r="A164" s="643">
        <v>46013</v>
      </c>
      <c r="B164" s="641">
        <v>18317</v>
      </c>
      <c r="C164" s="644" t="s">
        <v>1998</v>
      </c>
      <c r="D164" s="645">
        <v>162</v>
      </c>
      <c r="E164" s="637">
        <v>30</v>
      </c>
      <c r="F164" s="637"/>
      <c r="G164" s="629">
        <f t="shared" si="2"/>
        <v>3508.4300000000007</v>
      </c>
      <c r="H164" s="386" t="s">
        <v>15</v>
      </c>
    </row>
    <row r="165" spans="1:8" ht="27.75">
      <c r="A165" s="643">
        <v>46014</v>
      </c>
      <c r="B165" s="641">
        <v>18318</v>
      </c>
      <c r="C165" s="644" t="s">
        <v>1999</v>
      </c>
      <c r="D165" s="645" t="s">
        <v>2000</v>
      </c>
      <c r="E165" s="637">
        <v>60</v>
      </c>
      <c r="F165" s="637"/>
      <c r="G165" s="629">
        <f t="shared" si="2"/>
        <v>3568.4300000000007</v>
      </c>
      <c r="H165" s="386" t="s">
        <v>15</v>
      </c>
    </row>
    <row r="166" spans="1:8" ht="27.75">
      <c r="A166" s="643">
        <v>46014</v>
      </c>
      <c r="B166" s="641">
        <v>18319</v>
      </c>
      <c r="C166" s="644" t="s">
        <v>2001</v>
      </c>
      <c r="D166" s="645">
        <v>9</v>
      </c>
      <c r="E166" s="637">
        <v>15</v>
      </c>
      <c r="F166" s="637"/>
      <c r="G166" s="629">
        <f t="shared" si="2"/>
        <v>3583.4300000000007</v>
      </c>
      <c r="H166" s="386" t="s">
        <v>15</v>
      </c>
    </row>
    <row r="167" spans="1:8" ht="27.75">
      <c r="A167" s="643">
        <v>46014</v>
      </c>
      <c r="B167" s="641">
        <v>18320</v>
      </c>
      <c r="C167" s="644" t="s">
        <v>2002</v>
      </c>
      <c r="D167" s="645">
        <v>103</v>
      </c>
      <c r="E167" s="637">
        <v>45</v>
      </c>
      <c r="F167" s="637"/>
      <c r="G167" s="629">
        <f t="shared" si="2"/>
        <v>3628.4300000000007</v>
      </c>
      <c r="H167" s="386" t="s">
        <v>15</v>
      </c>
    </row>
    <row r="168" spans="1:8" ht="27.75">
      <c r="A168" s="643">
        <v>46014</v>
      </c>
      <c r="B168" s="641">
        <v>18321</v>
      </c>
      <c r="C168" s="644" t="s">
        <v>2003</v>
      </c>
      <c r="D168" s="645">
        <v>100</v>
      </c>
      <c r="E168" s="637">
        <v>15</v>
      </c>
      <c r="F168" s="637"/>
      <c r="G168" s="629">
        <f t="shared" si="2"/>
        <v>3643.4300000000007</v>
      </c>
      <c r="H168" s="386" t="s">
        <v>15</v>
      </c>
    </row>
    <row r="169" spans="1:8" ht="27.75">
      <c r="A169" s="643">
        <v>46014</v>
      </c>
      <c r="B169" s="641">
        <v>18322</v>
      </c>
      <c r="C169" s="644" t="s">
        <v>2004</v>
      </c>
      <c r="D169" s="645">
        <v>208</v>
      </c>
      <c r="E169" s="637">
        <v>75</v>
      </c>
      <c r="F169" s="637"/>
      <c r="G169" s="629">
        <f t="shared" si="2"/>
        <v>3718.4300000000007</v>
      </c>
      <c r="H169" s="386" t="s">
        <v>15</v>
      </c>
    </row>
    <row r="170" spans="1:8" ht="27.75">
      <c r="A170" s="643">
        <v>46014</v>
      </c>
      <c r="B170" s="641">
        <v>18323</v>
      </c>
      <c r="C170" s="644" t="s">
        <v>2005</v>
      </c>
      <c r="D170" s="645">
        <v>303</v>
      </c>
      <c r="E170" s="637">
        <v>30</v>
      </c>
      <c r="F170" s="637"/>
      <c r="G170" s="629">
        <f t="shared" si="2"/>
        <v>3748.4300000000007</v>
      </c>
      <c r="H170" s="386" t="s">
        <v>15</v>
      </c>
    </row>
    <row r="171" spans="1:8" ht="27.75">
      <c r="A171" s="643">
        <v>46014</v>
      </c>
      <c r="B171" s="641">
        <v>18324</v>
      </c>
      <c r="C171" s="644" t="s">
        <v>2006</v>
      </c>
      <c r="D171" s="645">
        <v>120</v>
      </c>
      <c r="E171" s="637">
        <v>30</v>
      </c>
      <c r="F171" s="637"/>
      <c r="G171" s="629">
        <f t="shared" si="2"/>
        <v>3778.4300000000007</v>
      </c>
      <c r="H171" s="386" t="s">
        <v>15</v>
      </c>
    </row>
    <row r="172" spans="1:8" ht="27.75">
      <c r="A172" s="643">
        <v>46015</v>
      </c>
      <c r="B172" s="641">
        <v>18325</v>
      </c>
      <c r="C172" s="644" t="s">
        <v>2007</v>
      </c>
      <c r="D172" s="645">
        <v>207</v>
      </c>
      <c r="E172" s="637">
        <v>180</v>
      </c>
      <c r="F172" s="637"/>
      <c r="G172" s="629">
        <f t="shared" si="2"/>
        <v>3958.4300000000007</v>
      </c>
      <c r="H172" s="386" t="s">
        <v>15</v>
      </c>
    </row>
    <row r="173" spans="1:8">
      <c r="A173" s="643">
        <v>46015</v>
      </c>
      <c r="B173" s="641">
        <v>18326</v>
      </c>
      <c r="C173" s="644" t="s">
        <v>2008</v>
      </c>
      <c r="D173" s="645">
        <v>270</v>
      </c>
      <c r="E173" s="637">
        <v>15</v>
      </c>
      <c r="F173" s="637"/>
      <c r="G173" s="629">
        <f t="shared" si="2"/>
        <v>3973.4300000000007</v>
      </c>
      <c r="H173" s="386" t="s">
        <v>15</v>
      </c>
    </row>
    <row r="174" spans="1:8" ht="27.75">
      <c r="A174" s="643">
        <v>46016</v>
      </c>
      <c r="B174" s="641">
        <v>18327</v>
      </c>
      <c r="C174" s="644" t="s">
        <v>2009</v>
      </c>
      <c r="D174" s="645">
        <v>67</v>
      </c>
      <c r="E174" s="637">
        <v>30</v>
      </c>
      <c r="F174" s="637"/>
      <c r="G174" s="629">
        <f t="shared" si="2"/>
        <v>4003.4300000000007</v>
      </c>
      <c r="H174" s="386" t="s">
        <v>15</v>
      </c>
    </row>
    <row r="175" spans="1:8" ht="27.75">
      <c r="A175" s="643">
        <v>46016</v>
      </c>
      <c r="B175" s="641">
        <v>18328</v>
      </c>
      <c r="C175" s="644" t="s">
        <v>2010</v>
      </c>
      <c r="D175" s="645">
        <v>289</v>
      </c>
      <c r="E175" s="637">
        <v>15</v>
      </c>
      <c r="F175" s="637"/>
      <c r="G175" s="629">
        <f t="shared" si="2"/>
        <v>4018.4300000000007</v>
      </c>
      <c r="H175" s="386" t="s">
        <v>15</v>
      </c>
    </row>
    <row r="176" spans="1:8">
      <c r="A176" s="643">
        <v>46016</v>
      </c>
      <c r="B176" s="641">
        <v>18329</v>
      </c>
      <c r="C176" s="644" t="s">
        <v>1755</v>
      </c>
      <c r="D176" s="645">
        <v>298</v>
      </c>
      <c r="E176" s="637">
        <v>15</v>
      </c>
      <c r="F176" s="637"/>
      <c r="G176" s="629">
        <f t="shared" si="2"/>
        <v>4033.4300000000007</v>
      </c>
      <c r="H176" s="386" t="s">
        <v>15</v>
      </c>
    </row>
    <row r="177" spans="1:8" ht="27.75">
      <c r="A177" s="643">
        <v>46017</v>
      </c>
      <c r="B177" s="641">
        <v>18330</v>
      </c>
      <c r="C177" s="644" t="s">
        <v>2011</v>
      </c>
      <c r="D177" s="645">
        <v>1</v>
      </c>
      <c r="E177" s="637">
        <v>15</v>
      </c>
      <c r="F177" s="637"/>
      <c r="G177" s="629">
        <f t="shared" si="2"/>
        <v>4048.4300000000007</v>
      </c>
      <c r="H177" s="386" t="s">
        <v>15</v>
      </c>
    </row>
    <row r="178" spans="1:8" ht="27.75">
      <c r="A178" s="643">
        <v>46017</v>
      </c>
      <c r="B178" s="641">
        <v>18331</v>
      </c>
      <c r="C178" s="644" t="s">
        <v>2012</v>
      </c>
      <c r="D178" s="645">
        <v>36</v>
      </c>
      <c r="E178" s="637">
        <v>15</v>
      </c>
      <c r="F178" s="637"/>
      <c r="G178" s="629">
        <f t="shared" si="2"/>
        <v>4063.4300000000007</v>
      </c>
      <c r="H178" s="386" t="s">
        <v>15</v>
      </c>
    </row>
    <row r="179" spans="1:8" ht="27.75">
      <c r="A179" s="643">
        <v>46017</v>
      </c>
      <c r="B179" s="641">
        <v>18332</v>
      </c>
      <c r="C179" s="644" t="s">
        <v>2013</v>
      </c>
      <c r="D179" s="645">
        <v>296</v>
      </c>
      <c r="E179" s="637">
        <v>15</v>
      </c>
      <c r="F179" s="637"/>
      <c r="G179" s="629">
        <f t="shared" si="2"/>
        <v>4078.4300000000007</v>
      </c>
      <c r="H179" s="386" t="s">
        <v>15</v>
      </c>
    </row>
    <row r="180" spans="1:8" ht="27.75">
      <c r="A180" s="643">
        <v>46017</v>
      </c>
      <c r="B180" s="641">
        <v>18333</v>
      </c>
      <c r="C180" s="644" t="s">
        <v>2014</v>
      </c>
      <c r="D180" s="645">
        <v>261</v>
      </c>
      <c r="E180" s="637">
        <v>15</v>
      </c>
      <c r="F180" s="637"/>
      <c r="G180" s="629">
        <f t="shared" si="2"/>
        <v>4093.4300000000007</v>
      </c>
      <c r="H180" s="386" t="s">
        <v>15</v>
      </c>
    </row>
    <row r="181" spans="1:8" ht="27.75">
      <c r="A181" s="643">
        <v>46018</v>
      </c>
      <c r="B181" s="641">
        <v>18334</v>
      </c>
      <c r="C181" s="644" t="s">
        <v>2015</v>
      </c>
      <c r="D181" s="645">
        <v>193</v>
      </c>
      <c r="E181" s="637">
        <v>30</v>
      </c>
      <c r="F181" s="637"/>
      <c r="G181" s="629">
        <f t="shared" si="2"/>
        <v>4123.43</v>
      </c>
      <c r="H181" s="386" t="s">
        <v>15</v>
      </c>
    </row>
    <row r="182" spans="1:8" ht="27.75">
      <c r="A182" s="643">
        <v>46018</v>
      </c>
      <c r="B182" s="641">
        <v>18335</v>
      </c>
      <c r="C182" s="644" t="s">
        <v>2016</v>
      </c>
      <c r="D182" s="645">
        <v>291</v>
      </c>
      <c r="E182" s="637">
        <v>180</v>
      </c>
      <c r="F182" s="637"/>
      <c r="G182" s="629">
        <f t="shared" si="2"/>
        <v>4303.43</v>
      </c>
      <c r="H182" s="386" t="s">
        <v>15</v>
      </c>
    </row>
    <row r="183" spans="1:8">
      <c r="A183" s="667">
        <v>46018</v>
      </c>
      <c r="B183" s="638" t="s">
        <v>1852</v>
      </c>
      <c r="C183" s="668" t="s">
        <v>2017</v>
      </c>
      <c r="D183" s="638" t="s">
        <v>1852</v>
      </c>
      <c r="E183" s="669">
        <v>5</v>
      </c>
      <c r="F183" s="669"/>
      <c r="G183" s="629">
        <f t="shared" si="2"/>
        <v>4308.43</v>
      </c>
      <c r="H183" s="670" t="s">
        <v>15</v>
      </c>
    </row>
    <row r="184" spans="1:8">
      <c r="A184" s="667">
        <v>46018</v>
      </c>
      <c r="B184" s="456" t="s">
        <v>524</v>
      </c>
      <c r="C184" s="668" t="s">
        <v>2018</v>
      </c>
      <c r="D184" s="456" t="s">
        <v>524</v>
      </c>
      <c r="E184" s="669"/>
      <c r="F184" s="669">
        <v>-5</v>
      </c>
      <c r="G184" s="629">
        <f t="shared" si="2"/>
        <v>4303.43</v>
      </c>
      <c r="H184" s="386" t="s">
        <v>15</v>
      </c>
    </row>
    <row r="185" spans="1:8" ht="30" customHeight="1">
      <c r="A185" s="667">
        <v>46019</v>
      </c>
      <c r="B185" s="641">
        <v>18336</v>
      </c>
      <c r="C185" s="644" t="s">
        <v>2019</v>
      </c>
      <c r="D185" s="645">
        <v>185</v>
      </c>
      <c r="E185" s="669">
        <v>15</v>
      </c>
      <c r="F185" s="629"/>
      <c r="G185" s="629">
        <f t="shared" si="2"/>
        <v>4318.43</v>
      </c>
      <c r="H185" s="386" t="s">
        <v>15</v>
      </c>
    </row>
    <row r="186" spans="1:8" ht="32.25" customHeight="1">
      <c r="A186" s="667">
        <v>46019</v>
      </c>
      <c r="B186" s="641">
        <v>18337</v>
      </c>
      <c r="C186" s="644" t="s">
        <v>2020</v>
      </c>
      <c r="D186" s="645" t="s">
        <v>328</v>
      </c>
      <c r="E186" s="669">
        <v>30</v>
      </c>
      <c r="G186" s="629">
        <f t="shared" si="2"/>
        <v>4348.43</v>
      </c>
      <c r="H186" s="386" t="s">
        <v>15</v>
      </c>
    </row>
    <row r="187" spans="1:8" ht="32.25" customHeight="1">
      <c r="A187" s="306">
        <v>46019</v>
      </c>
      <c r="B187" s="456" t="s">
        <v>524</v>
      </c>
      <c r="C187" s="320" t="s">
        <v>2021</v>
      </c>
      <c r="D187" s="456" t="s">
        <v>524</v>
      </c>
      <c r="E187" s="669">
        <v>0</v>
      </c>
      <c r="F187" s="669">
        <v>-131</v>
      </c>
      <c r="G187" s="629">
        <f t="shared" si="2"/>
        <v>4217.43</v>
      </c>
      <c r="H187" s="386" t="s">
        <v>15</v>
      </c>
    </row>
    <row r="188" spans="1:8" ht="32.25" customHeight="1">
      <c r="A188" s="444">
        <v>46019</v>
      </c>
      <c r="B188" s="456" t="s">
        <v>524</v>
      </c>
      <c r="C188" s="303" t="s">
        <v>2022</v>
      </c>
      <c r="D188" s="456" t="s">
        <v>524</v>
      </c>
      <c r="E188" s="669">
        <v>0</v>
      </c>
      <c r="F188" s="669">
        <v>-67.5</v>
      </c>
      <c r="G188" s="629">
        <f t="shared" si="2"/>
        <v>4149.93</v>
      </c>
      <c r="H188" s="386" t="s">
        <v>15</v>
      </c>
    </row>
    <row r="189" spans="1:8" ht="32.25" customHeight="1">
      <c r="A189" s="444">
        <v>46019</v>
      </c>
      <c r="B189" s="456" t="s">
        <v>524</v>
      </c>
      <c r="C189" s="303" t="s">
        <v>2023</v>
      </c>
      <c r="D189" s="456" t="s">
        <v>524</v>
      </c>
      <c r="E189" s="669">
        <v>0</v>
      </c>
      <c r="F189" s="669">
        <v>-49.7</v>
      </c>
      <c r="G189" s="629">
        <f t="shared" si="2"/>
        <v>4100.2300000000005</v>
      </c>
      <c r="H189" s="386" t="s">
        <v>15</v>
      </c>
    </row>
    <row r="190" spans="1:8" ht="32.25" customHeight="1">
      <c r="A190" s="444">
        <v>46019</v>
      </c>
      <c r="B190" s="456" t="s">
        <v>524</v>
      </c>
      <c r="C190" s="303" t="s">
        <v>2024</v>
      </c>
      <c r="D190" s="456" t="s">
        <v>524</v>
      </c>
      <c r="E190" s="669">
        <v>0</v>
      </c>
      <c r="F190" s="669">
        <v>-31.6</v>
      </c>
      <c r="G190" s="629">
        <f t="shared" si="2"/>
        <v>4068.6300000000006</v>
      </c>
      <c r="H190" s="386" t="s">
        <v>15</v>
      </c>
    </row>
    <row r="191" spans="1:8" ht="32.25" customHeight="1">
      <c r="A191" s="444">
        <v>46019</v>
      </c>
      <c r="B191" s="456" t="s">
        <v>524</v>
      </c>
      <c r="C191" s="303" t="s">
        <v>2025</v>
      </c>
      <c r="D191" s="456" t="s">
        <v>524</v>
      </c>
      <c r="E191" s="669">
        <v>0</v>
      </c>
      <c r="F191" s="669">
        <v>-165</v>
      </c>
      <c r="G191" s="629">
        <f t="shared" si="2"/>
        <v>3903.6300000000006</v>
      </c>
      <c r="H191" s="386" t="s">
        <v>15</v>
      </c>
    </row>
    <row r="192" spans="1:8" ht="32.25" customHeight="1">
      <c r="A192" s="444">
        <v>46019</v>
      </c>
      <c r="B192" s="456" t="s">
        <v>524</v>
      </c>
      <c r="C192" s="303" t="s">
        <v>2026</v>
      </c>
      <c r="D192" s="456" t="s">
        <v>524</v>
      </c>
      <c r="E192" s="669">
        <v>0</v>
      </c>
      <c r="F192" s="669">
        <v>-105.67</v>
      </c>
      <c r="G192" s="629">
        <f t="shared" si="2"/>
        <v>3797.9600000000005</v>
      </c>
      <c r="H192" s="386" t="s">
        <v>15</v>
      </c>
    </row>
    <row r="193" spans="1:8" ht="32.25" customHeight="1">
      <c r="A193" s="444">
        <v>46019</v>
      </c>
      <c r="B193" s="456" t="s">
        <v>524</v>
      </c>
      <c r="C193" s="303" t="s">
        <v>2027</v>
      </c>
      <c r="D193" s="456" t="s">
        <v>524</v>
      </c>
      <c r="E193" s="669">
        <v>0</v>
      </c>
      <c r="F193" s="669">
        <v>-9.5299999999999994</v>
      </c>
      <c r="G193" s="629">
        <f t="shared" si="2"/>
        <v>3788.4300000000003</v>
      </c>
      <c r="H193" s="386" t="s">
        <v>15</v>
      </c>
    </row>
    <row r="194" spans="1:8" ht="32.25" customHeight="1">
      <c r="A194" s="444">
        <v>46019</v>
      </c>
      <c r="B194" s="638" t="s">
        <v>1852</v>
      </c>
      <c r="C194" s="303" t="s">
        <v>2028</v>
      </c>
      <c r="D194" s="638" t="s">
        <v>1852</v>
      </c>
      <c r="E194" s="669">
        <v>80</v>
      </c>
      <c r="F194" s="669"/>
      <c r="G194" s="629">
        <f t="shared" si="2"/>
        <v>3868.4300000000003</v>
      </c>
      <c r="H194" s="386" t="s">
        <v>15</v>
      </c>
    </row>
    <row r="195" spans="1:8" ht="32.25" customHeight="1">
      <c r="A195" s="444">
        <v>46019</v>
      </c>
      <c r="B195" s="315">
        <v>18338</v>
      </c>
      <c r="C195" s="303" t="s">
        <v>2029</v>
      </c>
      <c r="D195" s="309">
        <v>263</v>
      </c>
      <c r="E195" s="669">
        <v>100</v>
      </c>
      <c r="F195" s="669"/>
      <c r="G195" s="629">
        <f t="shared" si="2"/>
        <v>3968.4300000000003</v>
      </c>
      <c r="H195" s="386" t="s">
        <v>15</v>
      </c>
    </row>
    <row r="196" spans="1:8" ht="32.25" customHeight="1">
      <c r="A196" s="444">
        <v>46019</v>
      </c>
      <c r="B196" s="315">
        <v>18339</v>
      </c>
      <c r="C196" s="303" t="s">
        <v>2030</v>
      </c>
      <c r="D196" s="309" t="s">
        <v>618</v>
      </c>
      <c r="E196" s="669">
        <v>60</v>
      </c>
      <c r="F196" s="669"/>
      <c r="G196" s="629">
        <f t="shared" si="2"/>
        <v>4028.4300000000003</v>
      </c>
      <c r="H196" s="386" t="s">
        <v>15</v>
      </c>
    </row>
    <row r="197" spans="1:8" ht="32.25" customHeight="1">
      <c r="A197" s="444">
        <v>46019</v>
      </c>
      <c r="B197" s="315">
        <v>18340</v>
      </c>
      <c r="C197" s="303" t="s">
        <v>2031</v>
      </c>
      <c r="D197" s="309">
        <v>221</v>
      </c>
      <c r="E197" s="669">
        <v>15</v>
      </c>
      <c r="F197" s="669"/>
      <c r="G197" s="629">
        <f t="shared" si="2"/>
        <v>4043.4300000000003</v>
      </c>
      <c r="H197" s="386" t="s">
        <v>15</v>
      </c>
    </row>
    <row r="198" spans="1:8" ht="32.25" customHeight="1">
      <c r="A198" s="444">
        <v>46019</v>
      </c>
      <c r="B198" s="315">
        <v>18341</v>
      </c>
      <c r="C198" s="303" t="s">
        <v>2032</v>
      </c>
      <c r="D198" s="309">
        <v>217</v>
      </c>
      <c r="E198" s="669">
        <v>180</v>
      </c>
      <c r="F198" s="669"/>
      <c r="G198" s="629">
        <f t="shared" si="2"/>
        <v>4223.43</v>
      </c>
      <c r="H198" s="386" t="s">
        <v>15</v>
      </c>
    </row>
    <row r="199" spans="1:8" ht="32.25" customHeight="1">
      <c r="A199" s="444">
        <v>46020</v>
      </c>
      <c r="B199" s="315">
        <v>18342</v>
      </c>
      <c r="C199" s="303" t="s">
        <v>2033</v>
      </c>
      <c r="D199" s="309">
        <v>313</v>
      </c>
      <c r="E199" s="669">
        <v>30</v>
      </c>
      <c r="F199" s="669"/>
      <c r="G199" s="629">
        <f t="shared" si="2"/>
        <v>4253.43</v>
      </c>
      <c r="H199" s="386" t="s">
        <v>15</v>
      </c>
    </row>
    <row r="200" spans="1:8" ht="47.25" customHeight="1">
      <c r="A200" s="444">
        <v>46020</v>
      </c>
      <c r="B200" s="315">
        <v>18343</v>
      </c>
      <c r="C200" s="303" t="s">
        <v>2034</v>
      </c>
      <c r="D200" s="309">
        <v>307</v>
      </c>
      <c r="E200" s="669">
        <v>30</v>
      </c>
      <c r="F200" s="669"/>
      <c r="G200" s="629">
        <f t="shared" si="2"/>
        <v>4283.43</v>
      </c>
      <c r="H200" s="386" t="s">
        <v>15</v>
      </c>
    </row>
    <row r="201" spans="1:8" ht="32.25" customHeight="1">
      <c r="A201" s="444">
        <v>46020</v>
      </c>
      <c r="B201" s="315">
        <v>18344</v>
      </c>
      <c r="C201" s="303" t="s">
        <v>2035</v>
      </c>
      <c r="D201" s="309">
        <v>54</v>
      </c>
      <c r="E201" s="669">
        <v>15</v>
      </c>
      <c r="F201" s="669"/>
      <c r="G201" s="629">
        <f t="shared" ref="G201:G237" si="3">+G200+E201+F201</f>
        <v>4298.43</v>
      </c>
      <c r="H201" s="386" t="s">
        <v>15</v>
      </c>
    </row>
    <row r="202" spans="1:8" ht="32.25" customHeight="1">
      <c r="A202" s="444">
        <v>46020</v>
      </c>
      <c r="B202" s="315">
        <v>18345</v>
      </c>
      <c r="C202" s="303" t="s">
        <v>2036</v>
      </c>
      <c r="D202" s="309">
        <v>136</v>
      </c>
      <c r="E202" s="669">
        <v>15</v>
      </c>
      <c r="F202" s="669"/>
      <c r="G202" s="629">
        <f t="shared" si="3"/>
        <v>4313.43</v>
      </c>
      <c r="H202" s="386" t="s">
        <v>15</v>
      </c>
    </row>
    <row r="203" spans="1:8" ht="32.25" customHeight="1">
      <c r="A203" s="444">
        <v>46020</v>
      </c>
      <c r="B203" s="315">
        <v>18346</v>
      </c>
      <c r="C203" s="303" t="s">
        <v>2037</v>
      </c>
      <c r="D203" s="309">
        <v>198</v>
      </c>
      <c r="E203" s="669">
        <v>15</v>
      </c>
      <c r="F203" s="669"/>
      <c r="G203" s="629">
        <f t="shared" si="3"/>
        <v>4328.43</v>
      </c>
      <c r="H203" s="386" t="s">
        <v>15</v>
      </c>
    </row>
    <row r="204" spans="1:8" ht="32.25" customHeight="1">
      <c r="A204" s="444">
        <v>46021</v>
      </c>
      <c r="B204" s="315">
        <v>18347</v>
      </c>
      <c r="C204" s="303" t="s">
        <v>2038</v>
      </c>
      <c r="D204" s="309">
        <v>175</v>
      </c>
      <c r="E204" s="669">
        <v>15</v>
      </c>
      <c r="F204" s="669"/>
      <c r="G204" s="629">
        <f t="shared" si="3"/>
        <v>4343.43</v>
      </c>
      <c r="H204" s="386" t="s">
        <v>15</v>
      </c>
    </row>
    <row r="205" spans="1:8" ht="32.25" customHeight="1">
      <c r="A205" s="444">
        <v>46021</v>
      </c>
      <c r="B205" s="315">
        <v>18348</v>
      </c>
      <c r="C205" s="303" t="s">
        <v>2039</v>
      </c>
      <c r="D205" s="309">
        <v>6</v>
      </c>
      <c r="E205" s="669">
        <v>30</v>
      </c>
      <c r="F205" s="669"/>
      <c r="G205" s="629">
        <f t="shared" si="3"/>
        <v>4373.43</v>
      </c>
      <c r="H205" s="386" t="s">
        <v>15</v>
      </c>
    </row>
    <row r="206" spans="1:8" ht="32.25" customHeight="1">
      <c r="A206" s="444">
        <v>46021</v>
      </c>
      <c r="B206" s="638" t="s">
        <v>1852</v>
      </c>
      <c r="C206" s="303" t="s">
        <v>2040</v>
      </c>
      <c r="D206" s="638" t="s">
        <v>1852</v>
      </c>
      <c r="E206" s="669">
        <v>20</v>
      </c>
      <c r="F206" s="669"/>
      <c r="G206" s="629">
        <f t="shared" si="3"/>
        <v>4393.43</v>
      </c>
      <c r="H206" s="386" t="s">
        <v>15</v>
      </c>
    </row>
    <row r="207" spans="1:8" ht="32.25" customHeight="1">
      <c r="A207" s="444">
        <v>46021</v>
      </c>
      <c r="B207" s="315">
        <v>18349</v>
      </c>
      <c r="C207" s="303" t="s">
        <v>2041</v>
      </c>
      <c r="D207" s="309">
        <v>273</v>
      </c>
      <c r="E207" s="669">
        <v>15</v>
      </c>
      <c r="F207" s="669"/>
      <c r="G207" s="629">
        <f t="shared" si="3"/>
        <v>4408.43</v>
      </c>
      <c r="H207" s="386" t="s">
        <v>15</v>
      </c>
    </row>
    <row r="208" spans="1:8" ht="32.25" customHeight="1">
      <c r="A208" s="444">
        <v>46021</v>
      </c>
      <c r="B208" s="315">
        <v>18350</v>
      </c>
      <c r="C208" s="303" t="s">
        <v>2042</v>
      </c>
      <c r="D208" s="309">
        <v>58</v>
      </c>
      <c r="E208" s="669">
        <v>15</v>
      </c>
      <c r="F208" s="669"/>
      <c r="G208" s="629">
        <f t="shared" si="3"/>
        <v>4423.43</v>
      </c>
      <c r="H208" s="386" t="s">
        <v>15</v>
      </c>
    </row>
    <row r="209" spans="1:8" ht="32.25" customHeight="1">
      <c r="A209" s="444">
        <v>46021</v>
      </c>
      <c r="B209" s="315">
        <v>18351</v>
      </c>
      <c r="C209" s="303" t="s">
        <v>2043</v>
      </c>
      <c r="D209" s="309">
        <v>10</v>
      </c>
      <c r="E209" s="669">
        <v>15</v>
      </c>
      <c r="F209" s="669"/>
      <c r="G209" s="629">
        <f t="shared" si="3"/>
        <v>4438.43</v>
      </c>
      <c r="H209" s="386" t="s">
        <v>15</v>
      </c>
    </row>
    <row r="210" spans="1:8" ht="32.25" customHeight="1">
      <c r="A210" s="444">
        <v>46021</v>
      </c>
      <c r="B210" s="315">
        <v>18352</v>
      </c>
      <c r="C210" s="303" t="s">
        <v>2044</v>
      </c>
      <c r="D210" s="309">
        <v>177</v>
      </c>
      <c r="E210" s="669">
        <v>45</v>
      </c>
      <c r="F210" s="669"/>
      <c r="G210" s="629">
        <f t="shared" si="3"/>
        <v>4483.43</v>
      </c>
      <c r="H210" s="386" t="s">
        <v>15</v>
      </c>
    </row>
    <row r="211" spans="1:8" ht="32.25" customHeight="1">
      <c r="A211" s="444">
        <v>46021</v>
      </c>
      <c r="B211" s="315">
        <v>18353</v>
      </c>
      <c r="C211" s="303" t="s">
        <v>2045</v>
      </c>
      <c r="D211" s="309">
        <v>75</v>
      </c>
      <c r="E211" s="669">
        <v>15</v>
      </c>
      <c r="F211" s="669"/>
      <c r="G211" s="629">
        <f t="shared" si="3"/>
        <v>4498.43</v>
      </c>
      <c r="H211" s="386" t="s">
        <v>15</v>
      </c>
    </row>
    <row r="212" spans="1:8" ht="32.25" customHeight="1">
      <c r="A212" s="444">
        <v>46021</v>
      </c>
      <c r="B212" s="315">
        <v>18354</v>
      </c>
      <c r="C212" s="303" t="s">
        <v>2046</v>
      </c>
      <c r="D212" s="309">
        <v>275</v>
      </c>
      <c r="E212" s="669">
        <v>15</v>
      </c>
      <c r="F212" s="669"/>
      <c r="G212" s="629">
        <f t="shared" si="3"/>
        <v>4513.43</v>
      </c>
      <c r="H212" s="386" t="s">
        <v>15</v>
      </c>
    </row>
    <row r="213" spans="1:8" ht="32.25" customHeight="1">
      <c r="A213" s="444">
        <v>46021</v>
      </c>
      <c r="B213" s="315">
        <v>18355</v>
      </c>
      <c r="C213" s="303" t="s">
        <v>2047</v>
      </c>
      <c r="D213" s="309">
        <v>117</v>
      </c>
      <c r="E213" s="669">
        <v>15</v>
      </c>
      <c r="F213" s="669"/>
      <c r="G213" s="629">
        <f t="shared" si="3"/>
        <v>4528.43</v>
      </c>
      <c r="H213" s="386" t="s">
        <v>15</v>
      </c>
    </row>
    <row r="214" spans="1:8" ht="32.25" customHeight="1">
      <c r="A214" s="444">
        <v>46021</v>
      </c>
      <c r="B214" s="315">
        <v>18356</v>
      </c>
      <c r="C214" s="303" t="s">
        <v>2048</v>
      </c>
      <c r="D214" s="309">
        <v>145</v>
      </c>
      <c r="E214" s="669">
        <v>15</v>
      </c>
      <c r="F214" s="669"/>
      <c r="G214" s="629">
        <f t="shared" si="3"/>
        <v>4543.43</v>
      </c>
      <c r="H214" s="386" t="s">
        <v>15</v>
      </c>
    </row>
    <row r="215" spans="1:8" ht="32.25" customHeight="1">
      <c r="A215" s="444">
        <v>46021</v>
      </c>
      <c r="B215" s="456" t="s">
        <v>524</v>
      </c>
      <c r="C215" s="303" t="s">
        <v>2049</v>
      </c>
      <c r="D215" s="456" t="s">
        <v>524</v>
      </c>
      <c r="E215" s="669">
        <v>0</v>
      </c>
      <c r="F215" s="669">
        <v>-210</v>
      </c>
      <c r="G215" s="629">
        <f t="shared" si="3"/>
        <v>4333.43</v>
      </c>
      <c r="H215" s="386" t="s">
        <v>15</v>
      </c>
    </row>
    <row r="216" spans="1:8" ht="32.25" customHeight="1">
      <c r="A216" s="444">
        <v>46021</v>
      </c>
      <c r="B216" s="315">
        <v>18357</v>
      </c>
      <c r="C216" s="303" t="s">
        <v>2050</v>
      </c>
      <c r="D216" s="309">
        <v>310</v>
      </c>
      <c r="E216" s="669">
        <v>15</v>
      </c>
      <c r="F216" s="669"/>
      <c r="G216" s="629">
        <f t="shared" si="3"/>
        <v>4348.43</v>
      </c>
      <c r="H216" s="386" t="s">
        <v>15</v>
      </c>
    </row>
    <row r="217" spans="1:8" ht="32.25" customHeight="1">
      <c r="A217" s="444">
        <v>46021</v>
      </c>
      <c r="B217" s="456" t="s">
        <v>524</v>
      </c>
      <c r="C217" s="303" t="s">
        <v>692</v>
      </c>
      <c r="D217" s="456" t="s">
        <v>524</v>
      </c>
      <c r="E217" s="669">
        <v>0</v>
      </c>
      <c r="F217" s="669">
        <v>-39.659999999999997</v>
      </c>
      <c r="G217" s="629">
        <f t="shared" si="3"/>
        <v>4308.7700000000004</v>
      </c>
      <c r="H217" s="386" t="s">
        <v>15</v>
      </c>
    </row>
    <row r="218" spans="1:8" ht="32.25" customHeight="1">
      <c r="A218" s="444">
        <v>46021</v>
      </c>
      <c r="B218" s="456" t="s">
        <v>524</v>
      </c>
      <c r="C218" s="303" t="s">
        <v>673</v>
      </c>
      <c r="D218" s="456" t="s">
        <v>524</v>
      </c>
      <c r="E218" s="669">
        <v>0</v>
      </c>
      <c r="F218" s="669">
        <v>-38.119999999999997</v>
      </c>
      <c r="G218" s="629">
        <f t="shared" si="3"/>
        <v>4270.6500000000005</v>
      </c>
      <c r="H218" s="386" t="s">
        <v>15</v>
      </c>
    </row>
    <row r="219" spans="1:8" ht="32.25" customHeight="1">
      <c r="A219" s="444">
        <v>46021</v>
      </c>
      <c r="B219" s="456" t="s">
        <v>524</v>
      </c>
      <c r="C219" s="303" t="s">
        <v>1811</v>
      </c>
      <c r="D219" s="456" t="s">
        <v>524</v>
      </c>
      <c r="E219" s="669">
        <v>0</v>
      </c>
      <c r="F219" s="669">
        <v>-33.54</v>
      </c>
      <c r="G219" s="629">
        <f t="shared" si="3"/>
        <v>4237.1100000000006</v>
      </c>
      <c r="H219" s="386" t="s">
        <v>15</v>
      </c>
    </row>
    <row r="220" spans="1:8" ht="32.25" customHeight="1">
      <c r="A220" s="444">
        <v>46021</v>
      </c>
      <c r="B220" s="456" t="s">
        <v>524</v>
      </c>
      <c r="C220" s="303" t="s">
        <v>2051</v>
      </c>
      <c r="D220" s="456" t="s">
        <v>524</v>
      </c>
      <c r="E220" s="669">
        <v>0</v>
      </c>
      <c r="F220" s="669">
        <v>-41.28</v>
      </c>
      <c r="G220" s="629">
        <f t="shared" si="3"/>
        <v>4195.8300000000008</v>
      </c>
      <c r="H220" s="386" t="s">
        <v>15</v>
      </c>
    </row>
    <row r="221" spans="1:8" ht="32.25" customHeight="1">
      <c r="A221" s="444">
        <v>46021</v>
      </c>
      <c r="B221" s="638" t="s">
        <v>1852</v>
      </c>
      <c r="C221" s="303" t="s">
        <v>2052</v>
      </c>
      <c r="D221" s="638" t="s">
        <v>1852</v>
      </c>
      <c r="E221" s="669">
        <v>0</v>
      </c>
      <c r="F221" s="669">
        <v>-100</v>
      </c>
      <c r="G221" s="629">
        <f t="shared" si="3"/>
        <v>4095.8300000000008</v>
      </c>
      <c r="H221" s="386" t="s">
        <v>15</v>
      </c>
    </row>
    <row r="222" spans="1:8" ht="32.25" customHeight="1">
      <c r="A222" s="444">
        <v>46021</v>
      </c>
      <c r="B222" s="315">
        <v>18358</v>
      </c>
      <c r="C222" s="303" t="s">
        <v>2053</v>
      </c>
      <c r="D222" s="309">
        <v>51</v>
      </c>
      <c r="E222" s="669">
        <v>60</v>
      </c>
      <c r="F222" s="669"/>
      <c r="G222" s="629">
        <f t="shared" si="3"/>
        <v>4155.8300000000008</v>
      </c>
      <c r="H222" s="386" t="s">
        <v>15</v>
      </c>
    </row>
    <row r="223" spans="1:8" ht="32.25" customHeight="1">
      <c r="A223" s="444">
        <v>46021</v>
      </c>
      <c r="B223" s="456" t="s">
        <v>524</v>
      </c>
      <c r="C223" s="303" t="s">
        <v>1627</v>
      </c>
      <c r="D223" s="456" t="s">
        <v>524</v>
      </c>
      <c r="E223" s="669">
        <v>0</v>
      </c>
      <c r="F223" s="669">
        <v>-200</v>
      </c>
      <c r="G223" s="629">
        <f t="shared" si="3"/>
        <v>3955.8300000000008</v>
      </c>
      <c r="H223" s="386" t="s">
        <v>15</v>
      </c>
    </row>
    <row r="224" spans="1:8" ht="32.25" customHeight="1">
      <c r="A224" s="444">
        <v>46022</v>
      </c>
      <c r="B224" s="315">
        <v>18359</v>
      </c>
      <c r="C224" s="303" t="s">
        <v>2054</v>
      </c>
      <c r="D224" s="309">
        <v>283</v>
      </c>
      <c r="E224" s="669">
        <v>30</v>
      </c>
      <c r="F224" s="669"/>
      <c r="G224" s="629">
        <f t="shared" si="3"/>
        <v>3985.8300000000008</v>
      </c>
      <c r="H224" s="386" t="s">
        <v>15</v>
      </c>
    </row>
    <row r="225" spans="1:8" ht="32.25" customHeight="1">
      <c r="A225" s="444">
        <v>46022</v>
      </c>
      <c r="B225" s="315">
        <v>18360</v>
      </c>
      <c r="C225" s="303" t="s">
        <v>2055</v>
      </c>
      <c r="D225" s="309">
        <v>79</v>
      </c>
      <c r="E225" s="669">
        <v>15</v>
      </c>
      <c r="F225" s="669"/>
      <c r="G225" s="629">
        <f t="shared" si="3"/>
        <v>4000.8300000000008</v>
      </c>
      <c r="H225" s="386" t="s">
        <v>15</v>
      </c>
    </row>
    <row r="226" spans="1:8" ht="32.25" customHeight="1">
      <c r="A226" s="444">
        <v>46022</v>
      </c>
      <c r="B226" s="315">
        <v>18361</v>
      </c>
      <c r="C226" s="303" t="s">
        <v>2056</v>
      </c>
      <c r="D226" s="309" t="s">
        <v>688</v>
      </c>
      <c r="E226" s="669">
        <v>30</v>
      </c>
      <c r="F226" s="669"/>
      <c r="G226" s="629">
        <f t="shared" si="3"/>
        <v>4030.8300000000008</v>
      </c>
      <c r="H226" s="386" t="s">
        <v>15</v>
      </c>
    </row>
    <row r="227" spans="1:8" ht="32.25" customHeight="1">
      <c r="A227" s="444">
        <v>46022</v>
      </c>
      <c r="B227" s="315">
        <v>18362</v>
      </c>
      <c r="C227" s="303" t="s">
        <v>2057</v>
      </c>
      <c r="D227" s="309">
        <v>113</v>
      </c>
      <c r="E227" s="669">
        <v>15</v>
      </c>
      <c r="F227" s="669"/>
      <c r="G227" s="629">
        <f t="shared" si="3"/>
        <v>4045.8300000000008</v>
      </c>
      <c r="H227" s="386" t="s">
        <v>15</v>
      </c>
    </row>
    <row r="228" spans="1:8" ht="32.25" customHeight="1">
      <c r="A228" s="444">
        <v>46022</v>
      </c>
      <c r="B228" s="315">
        <v>18363</v>
      </c>
      <c r="C228" s="303" t="s">
        <v>2058</v>
      </c>
      <c r="D228" s="309">
        <v>95</v>
      </c>
      <c r="E228" s="669">
        <v>15</v>
      </c>
      <c r="F228" s="669"/>
      <c r="G228" s="629">
        <f t="shared" si="3"/>
        <v>4060.8300000000008</v>
      </c>
      <c r="H228" s="386" t="s">
        <v>15</v>
      </c>
    </row>
    <row r="229" spans="1:8" ht="32.25" customHeight="1">
      <c r="A229" s="444">
        <v>46022</v>
      </c>
      <c r="B229" s="315">
        <v>18364</v>
      </c>
      <c r="C229" s="303" t="s">
        <v>2059</v>
      </c>
      <c r="D229" s="309">
        <v>309</v>
      </c>
      <c r="E229" s="669">
        <v>30</v>
      </c>
      <c r="F229" s="669"/>
      <c r="G229" s="629">
        <f t="shared" si="3"/>
        <v>4090.8300000000008</v>
      </c>
      <c r="H229" s="386" t="s">
        <v>15</v>
      </c>
    </row>
    <row r="230" spans="1:8" ht="32.25" customHeight="1">
      <c r="A230" s="444">
        <v>46022</v>
      </c>
      <c r="B230" s="315">
        <v>18365</v>
      </c>
      <c r="C230" s="303" t="s">
        <v>2060</v>
      </c>
      <c r="D230" s="309">
        <v>5</v>
      </c>
      <c r="E230" s="669">
        <v>15</v>
      </c>
      <c r="F230" s="669"/>
      <c r="G230" s="629">
        <f t="shared" si="3"/>
        <v>4105.8300000000008</v>
      </c>
      <c r="H230" s="386" t="s">
        <v>15</v>
      </c>
    </row>
    <row r="231" spans="1:8" ht="32.25" customHeight="1">
      <c r="A231" s="444">
        <v>46022</v>
      </c>
      <c r="B231" s="315">
        <v>18366</v>
      </c>
      <c r="C231" s="303" t="s">
        <v>2061</v>
      </c>
      <c r="D231" s="309">
        <v>11</v>
      </c>
      <c r="E231" s="669">
        <v>45</v>
      </c>
      <c r="F231" s="669"/>
      <c r="G231" s="629">
        <f t="shared" si="3"/>
        <v>4150.8300000000008</v>
      </c>
      <c r="H231" s="386" t="s">
        <v>15</v>
      </c>
    </row>
    <row r="232" spans="1:8" ht="32.25" customHeight="1">
      <c r="A232" s="444">
        <v>46022</v>
      </c>
      <c r="B232" s="315">
        <v>18367</v>
      </c>
      <c r="C232" s="303" t="s">
        <v>2062</v>
      </c>
      <c r="D232" s="309">
        <v>257</v>
      </c>
      <c r="E232" s="669">
        <v>15</v>
      </c>
      <c r="F232" s="669"/>
      <c r="G232" s="629">
        <f t="shared" si="3"/>
        <v>4165.8300000000008</v>
      </c>
      <c r="H232" s="386" t="s">
        <v>15</v>
      </c>
    </row>
    <row r="233" spans="1:8" ht="42" customHeight="1">
      <c r="A233" s="444">
        <v>46022</v>
      </c>
      <c r="B233" s="315">
        <v>18368</v>
      </c>
      <c r="C233" s="303" t="s">
        <v>2063</v>
      </c>
      <c r="D233" s="309">
        <v>194</v>
      </c>
      <c r="E233" s="669">
        <v>30</v>
      </c>
      <c r="F233" s="669"/>
      <c r="G233" s="629">
        <f t="shared" si="3"/>
        <v>4195.8300000000008</v>
      </c>
      <c r="H233" s="386" t="s">
        <v>15</v>
      </c>
    </row>
    <row r="234" spans="1:8" ht="32.25" customHeight="1">
      <c r="A234" s="444">
        <v>46022</v>
      </c>
      <c r="B234" s="315">
        <v>18369</v>
      </c>
      <c r="C234" s="303" t="s">
        <v>2064</v>
      </c>
      <c r="D234" s="309">
        <v>329</v>
      </c>
      <c r="E234" s="669">
        <v>15</v>
      </c>
      <c r="F234" s="669"/>
      <c r="G234" s="629">
        <f t="shared" si="3"/>
        <v>4210.8300000000008</v>
      </c>
      <c r="H234" s="386" t="s">
        <v>15</v>
      </c>
    </row>
    <row r="235" spans="1:8" ht="32.25" customHeight="1">
      <c r="A235" s="444">
        <v>46022</v>
      </c>
      <c r="B235" s="315">
        <v>18370</v>
      </c>
      <c r="C235" s="303" t="s">
        <v>2065</v>
      </c>
      <c r="D235" s="309">
        <v>227</v>
      </c>
      <c r="E235" s="669">
        <v>90</v>
      </c>
      <c r="F235" s="669"/>
      <c r="G235" s="629">
        <f t="shared" si="3"/>
        <v>4300.8300000000008</v>
      </c>
      <c r="H235" s="386" t="s">
        <v>15</v>
      </c>
    </row>
    <row r="236" spans="1:8" ht="32.25" customHeight="1">
      <c r="A236" s="444">
        <v>46022</v>
      </c>
      <c r="B236" s="315">
        <v>18371</v>
      </c>
      <c r="C236" s="303" t="s">
        <v>2066</v>
      </c>
      <c r="D236" s="309">
        <v>286</v>
      </c>
      <c r="E236" s="669">
        <v>30</v>
      </c>
      <c r="F236" s="669"/>
      <c r="G236" s="629">
        <f t="shared" si="3"/>
        <v>4330.8300000000008</v>
      </c>
      <c r="H236" s="386" t="s">
        <v>15</v>
      </c>
    </row>
    <row r="237" spans="1:8" ht="32.25" customHeight="1">
      <c r="A237" s="444">
        <v>46022</v>
      </c>
      <c r="B237" s="315" t="s">
        <v>916</v>
      </c>
      <c r="C237" s="303" t="s">
        <v>141</v>
      </c>
      <c r="D237" s="309" t="s">
        <v>916</v>
      </c>
      <c r="E237" s="669">
        <v>2.48</v>
      </c>
      <c r="F237" s="669"/>
      <c r="G237" s="629">
        <f t="shared" si="3"/>
        <v>4333.3100000000004</v>
      </c>
      <c r="H237" s="386" t="s">
        <v>15</v>
      </c>
    </row>
  </sheetData>
  <autoFilter ref="A6:G182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2" fitToWidth="0" fitToHeight="0" orientation="portrait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5892-FAB7-4AF8-AFC6-46C1EE6E9766}">
  <dimension ref="A1:T400"/>
  <sheetViews>
    <sheetView zoomScale="80" zoomScaleNormal="80" workbookViewId="0">
      <pane xSplit="3" ySplit="4" topLeftCell="P296" activePane="bottomRight" state="frozen"/>
      <selection pane="bottomRight" activeCell="P296" sqref="P296"/>
      <selection pane="bottomLeft" activeCell="A5" sqref="A5"/>
      <selection pane="topRight"/>
    </sheetView>
  </sheetViews>
  <sheetFormatPr defaultColWidth="11.42578125" defaultRowHeight="15"/>
  <cols>
    <col min="1" max="1" width="15.140625" style="7" customWidth="1"/>
    <col min="2" max="2" width="11.42578125" style="7"/>
    <col min="3" max="3" width="33.5703125" customWidth="1"/>
    <col min="4" max="4" width="12" bestFit="1" customWidth="1"/>
    <col min="7" max="7" width="9.85546875" bestFit="1" customWidth="1"/>
    <col min="8" max="8" width="10.5703125" bestFit="1" customWidth="1"/>
    <col min="9" max="9" width="10.28515625" bestFit="1" customWidth="1"/>
    <col min="10" max="11" width="9.42578125" bestFit="1" customWidth="1"/>
    <col min="12" max="12" width="13.42578125" bestFit="1" customWidth="1"/>
    <col min="13" max="13" width="10.28515625" bestFit="1" customWidth="1"/>
    <col min="14" max="14" width="13" bestFit="1" customWidth="1"/>
    <col min="15" max="16" width="13.5703125" customWidth="1"/>
    <col min="17" max="17" width="15.85546875" customWidth="1"/>
    <col min="19" max="19" width="13.140625" bestFit="1" customWidth="1"/>
  </cols>
  <sheetData>
    <row r="1" spans="1:17">
      <c r="A1"/>
      <c r="B1" s="735" t="s">
        <v>2067</v>
      </c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</row>
    <row r="2" spans="1:17">
      <c r="A2"/>
      <c r="B2" s="735" t="s">
        <v>2068</v>
      </c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</row>
    <row r="4" spans="1:17">
      <c r="A4" s="29" t="s">
        <v>2069</v>
      </c>
      <c r="B4" s="29" t="s">
        <v>2070</v>
      </c>
      <c r="C4" s="29" t="s">
        <v>2071</v>
      </c>
      <c r="D4" s="29" t="s">
        <v>2072</v>
      </c>
      <c r="E4" s="29" t="s">
        <v>2073</v>
      </c>
      <c r="F4" s="29" t="s">
        <v>2074</v>
      </c>
      <c r="G4" s="29" t="s">
        <v>2075</v>
      </c>
      <c r="H4" s="29" t="s">
        <v>2076</v>
      </c>
      <c r="I4" s="29" t="s">
        <v>2077</v>
      </c>
      <c r="J4" s="29" t="s">
        <v>2078</v>
      </c>
      <c r="K4" s="29" t="s">
        <v>2079</v>
      </c>
      <c r="L4" s="29" t="s">
        <v>2080</v>
      </c>
      <c r="M4" s="29" t="s">
        <v>2081</v>
      </c>
      <c r="N4" s="29" t="s">
        <v>2082</v>
      </c>
      <c r="O4" s="29" t="s">
        <v>2083</v>
      </c>
      <c r="P4" s="665" t="s">
        <v>2084</v>
      </c>
      <c r="Q4" s="29" t="s">
        <v>2085</v>
      </c>
    </row>
    <row r="5" spans="1:17" ht="22.5" customHeight="1">
      <c r="A5" s="572" t="s">
        <v>2086</v>
      </c>
      <c r="B5" s="572">
        <v>1</v>
      </c>
      <c r="C5" s="573" t="s">
        <v>2087</v>
      </c>
      <c r="D5" s="99">
        <v>15</v>
      </c>
      <c r="E5" s="99">
        <v>15</v>
      </c>
      <c r="F5" s="99">
        <v>15</v>
      </c>
      <c r="G5" s="99">
        <v>15</v>
      </c>
      <c r="H5" s="99">
        <v>15</v>
      </c>
      <c r="I5" s="316">
        <v>15</v>
      </c>
      <c r="J5" s="99">
        <v>15</v>
      </c>
      <c r="K5" s="99">
        <v>15</v>
      </c>
      <c r="L5" s="99">
        <v>15</v>
      </c>
      <c r="M5" s="99">
        <v>15</v>
      </c>
      <c r="N5" s="99">
        <v>15</v>
      </c>
      <c r="O5" s="99"/>
      <c r="P5" s="99"/>
      <c r="Q5" s="99">
        <f>SUM(Tabla38[[#This Row],[Enero]:[ene-26]])</f>
        <v>165</v>
      </c>
    </row>
    <row r="6" spans="1:17" ht="15" customHeight="1">
      <c r="A6" s="30" t="s">
        <v>2086</v>
      </c>
      <c r="B6" s="30">
        <v>2</v>
      </c>
      <c r="C6" s="27" t="s">
        <v>2088</v>
      </c>
      <c r="D6" s="99">
        <v>15</v>
      </c>
      <c r="E6" s="99">
        <v>15</v>
      </c>
      <c r="F6" s="99">
        <v>15</v>
      </c>
      <c r="G6" s="99">
        <v>15</v>
      </c>
      <c r="H6" s="99">
        <v>15</v>
      </c>
      <c r="I6" s="99">
        <v>15</v>
      </c>
      <c r="J6" s="99">
        <v>15</v>
      </c>
      <c r="K6" s="99">
        <v>15</v>
      </c>
      <c r="L6" s="99">
        <v>15</v>
      </c>
      <c r="M6" s="99">
        <v>15</v>
      </c>
      <c r="N6" s="99">
        <v>15</v>
      </c>
      <c r="O6" s="99">
        <v>15</v>
      </c>
      <c r="P6" s="99">
        <v>15</v>
      </c>
      <c r="Q6" s="99">
        <f>SUM(Tabla38[[#This Row],[Enero]:[ene-26]])</f>
        <v>195</v>
      </c>
    </row>
    <row r="7" spans="1:17" ht="15" customHeight="1">
      <c r="A7" s="30" t="s">
        <v>2086</v>
      </c>
      <c r="B7" s="30">
        <v>3</v>
      </c>
      <c r="C7" s="27" t="s">
        <v>2089</v>
      </c>
      <c r="D7" s="301">
        <v>0</v>
      </c>
      <c r="E7" s="99">
        <v>15</v>
      </c>
      <c r="F7" s="99">
        <v>15</v>
      </c>
      <c r="G7" s="99">
        <v>15</v>
      </c>
      <c r="H7" s="99">
        <v>15</v>
      </c>
      <c r="I7" s="99"/>
      <c r="J7" s="99"/>
      <c r="K7" s="99"/>
      <c r="L7" s="99"/>
      <c r="M7" s="99"/>
      <c r="N7" s="99"/>
      <c r="O7" s="99"/>
      <c r="P7" s="99"/>
      <c r="Q7" s="99">
        <f>SUM(Tabla38[[#This Row],[Enero]:[ene-26]])</f>
        <v>60</v>
      </c>
    </row>
    <row r="8" spans="1:17" ht="15" customHeight="1">
      <c r="A8" s="30" t="s">
        <v>2086</v>
      </c>
      <c r="B8" s="30">
        <v>4</v>
      </c>
      <c r="C8" s="27" t="s">
        <v>2090</v>
      </c>
      <c r="D8" s="99">
        <v>15</v>
      </c>
      <c r="E8" s="99">
        <v>15</v>
      </c>
      <c r="F8" s="99">
        <v>15</v>
      </c>
      <c r="G8" s="99">
        <v>15</v>
      </c>
      <c r="H8" s="99">
        <v>15</v>
      </c>
      <c r="I8" s="99">
        <v>15</v>
      </c>
      <c r="J8" s="99">
        <v>15</v>
      </c>
      <c r="K8" s="99">
        <v>15</v>
      </c>
      <c r="L8" s="99">
        <v>15</v>
      </c>
      <c r="M8" s="99">
        <v>15</v>
      </c>
      <c r="N8" s="99">
        <v>15</v>
      </c>
      <c r="O8" s="99">
        <v>15</v>
      </c>
      <c r="P8" s="99"/>
      <c r="Q8" s="99">
        <f>SUM(Tabla38[[#This Row],[Enero]:[ene-26]])</f>
        <v>180</v>
      </c>
    </row>
    <row r="9" spans="1:17" ht="15" customHeight="1">
      <c r="A9" s="30" t="s">
        <v>2086</v>
      </c>
      <c r="B9" s="30">
        <v>5</v>
      </c>
      <c r="C9" s="27" t="s">
        <v>2091</v>
      </c>
      <c r="D9" s="99">
        <v>15</v>
      </c>
      <c r="E9" s="99">
        <v>15</v>
      </c>
      <c r="F9" s="99">
        <v>15</v>
      </c>
      <c r="G9" s="99">
        <v>15</v>
      </c>
      <c r="H9" s="99">
        <v>15</v>
      </c>
      <c r="I9" s="99">
        <v>15</v>
      </c>
      <c r="J9" s="99">
        <v>15</v>
      </c>
      <c r="K9" s="99">
        <v>15</v>
      </c>
      <c r="L9" s="99">
        <v>15</v>
      </c>
      <c r="M9" s="99">
        <v>15</v>
      </c>
      <c r="N9" s="99">
        <v>15</v>
      </c>
      <c r="O9" s="99">
        <v>15</v>
      </c>
      <c r="P9" s="99">
        <v>15</v>
      </c>
      <c r="Q9" s="99">
        <f>SUM(Tabla38[[#This Row],[Enero]:[ene-26]])</f>
        <v>195</v>
      </c>
    </row>
    <row r="10" spans="1:17" ht="15" customHeight="1">
      <c r="A10" s="30" t="s">
        <v>2086</v>
      </c>
      <c r="B10" s="30">
        <v>6</v>
      </c>
      <c r="C10" s="27" t="s">
        <v>2092</v>
      </c>
      <c r="D10" s="99">
        <v>15</v>
      </c>
      <c r="E10" s="99">
        <v>15</v>
      </c>
      <c r="F10" s="99">
        <v>15</v>
      </c>
      <c r="G10" s="99">
        <v>15</v>
      </c>
      <c r="H10" s="99">
        <v>15</v>
      </c>
      <c r="I10" s="99">
        <v>15</v>
      </c>
      <c r="J10" s="99">
        <v>20</v>
      </c>
      <c r="K10" s="99">
        <v>20</v>
      </c>
      <c r="L10" s="99">
        <v>15</v>
      </c>
      <c r="M10" s="99">
        <v>15</v>
      </c>
      <c r="N10" s="99">
        <v>15</v>
      </c>
      <c r="O10" s="99">
        <v>15</v>
      </c>
      <c r="P10" s="99"/>
      <c r="Q10" s="99">
        <f>SUM(Tabla38[[#This Row],[Enero]:[ene-26]])</f>
        <v>190</v>
      </c>
    </row>
    <row r="11" spans="1:17" ht="15" customHeight="1">
      <c r="A11" s="30" t="s">
        <v>2093</v>
      </c>
      <c r="B11" s="30">
        <v>7</v>
      </c>
      <c r="C11" s="27" t="s">
        <v>2094</v>
      </c>
      <c r="D11" s="99">
        <v>15</v>
      </c>
      <c r="E11" s="99">
        <v>15</v>
      </c>
      <c r="F11" s="99">
        <v>15</v>
      </c>
      <c r="G11" s="99">
        <v>15</v>
      </c>
      <c r="H11" s="99">
        <v>15</v>
      </c>
      <c r="I11" s="99">
        <v>15</v>
      </c>
      <c r="J11" s="99"/>
      <c r="K11" s="99"/>
      <c r="L11" s="99"/>
      <c r="M11" s="99"/>
      <c r="N11" s="99"/>
      <c r="O11" s="99"/>
      <c r="P11" s="99"/>
      <c r="Q11" s="99">
        <f>SUM(Tabla38[[#This Row],[Enero]:[ene-26]])</f>
        <v>90</v>
      </c>
    </row>
    <row r="12" spans="1:17" ht="15" customHeight="1">
      <c r="A12" s="30" t="s">
        <v>2093</v>
      </c>
      <c r="B12" s="30">
        <v>8</v>
      </c>
      <c r="C12" s="27" t="s">
        <v>2095</v>
      </c>
      <c r="D12" s="301">
        <v>0</v>
      </c>
      <c r="E12" s="99">
        <v>15</v>
      </c>
      <c r="F12" s="99">
        <v>15</v>
      </c>
      <c r="G12" s="99">
        <v>15</v>
      </c>
      <c r="H12" s="99">
        <v>15</v>
      </c>
      <c r="I12" s="99">
        <v>15</v>
      </c>
      <c r="J12" s="99">
        <v>15</v>
      </c>
      <c r="K12" s="99">
        <v>15</v>
      </c>
      <c r="L12" s="99">
        <v>15</v>
      </c>
      <c r="M12" s="99">
        <v>15</v>
      </c>
      <c r="N12" s="99">
        <v>15</v>
      </c>
      <c r="O12" s="99">
        <v>15</v>
      </c>
      <c r="P12" s="99"/>
      <c r="Q12" s="99">
        <f>SUM(Tabla38[[#This Row],[Enero]:[ene-26]])</f>
        <v>165</v>
      </c>
    </row>
    <row r="13" spans="1:17" ht="17.25" customHeight="1">
      <c r="A13" s="30" t="s">
        <v>2093</v>
      </c>
      <c r="B13" s="30">
        <v>9</v>
      </c>
      <c r="C13" s="27" t="s">
        <v>2096</v>
      </c>
      <c r="D13" s="99">
        <v>15</v>
      </c>
      <c r="E13" s="99">
        <v>15</v>
      </c>
      <c r="F13" s="99">
        <v>15</v>
      </c>
      <c r="G13" s="99">
        <v>15</v>
      </c>
      <c r="H13" s="99">
        <v>15</v>
      </c>
      <c r="I13" s="99">
        <v>15</v>
      </c>
      <c r="J13" s="99">
        <v>15</v>
      </c>
      <c r="K13" s="99">
        <v>15</v>
      </c>
      <c r="L13" s="99">
        <v>15</v>
      </c>
      <c r="M13" s="99">
        <v>15</v>
      </c>
      <c r="N13" s="99">
        <v>15</v>
      </c>
      <c r="O13" s="99">
        <v>15</v>
      </c>
      <c r="P13" s="99"/>
      <c r="Q13" s="99">
        <f>SUM(Tabla38[[#This Row],[Enero]:[ene-26]])</f>
        <v>180</v>
      </c>
    </row>
    <row r="14" spans="1:17" ht="15" customHeight="1">
      <c r="A14" s="30" t="s">
        <v>2093</v>
      </c>
      <c r="B14" s="30">
        <v>10</v>
      </c>
      <c r="C14" s="27" t="s">
        <v>2097</v>
      </c>
      <c r="D14" s="99">
        <v>15</v>
      </c>
      <c r="E14" s="99">
        <v>15</v>
      </c>
      <c r="F14" s="99">
        <v>15</v>
      </c>
      <c r="G14" s="99">
        <v>15</v>
      </c>
      <c r="H14" s="99">
        <v>15</v>
      </c>
      <c r="I14" s="99">
        <v>15</v>
      </c>
      <c r="J14" s="99">
        <v>15</v>
      </c>
      <c r="K14" s="99">
        <v>15</v>
      </c>
      <c r="L14" s="99">
        <v>15</v>
      </c>
      <c r="M14" s="99">
        <v>15</v>
      </c>
      <c r="N14" s="99">
        <v>15</v>
      </c>
      <c r="O14" s="99">
        <v>15</v>
      </c>
      <c r="P14" s="99"/>
      <c r="Q14" s="99">
        <f>SUM(Tabla38[[#This Row],[Enero]:[ene-26]])</f>
        <v>180</v>
      </c>
    </row>
    <row r="15" spans="1:17" ht="15" customHeight="1">
      <c r="A15" s="30" t="s">
        <v>2093</v>
      </c>
      <c r="B15" s="30">
        <v>11</v>
      </c>
      <c r="C15" s="27" t="s">
        <v>2098</v>
      </c>
      <c r="D15" s="99">
        <v>15</v>
      </c>
      <c r="E15" s="99">
        <v>15</v>
      </c>
      <c r="F15" s="99">
        <v>15</v>
      </c>
      <c r="G15" s="99">
        <v>15</v>
      </c>
      <c r="H15" s="99">
        <v>15</v>
      </c>
      <c r="I15" s="99">
        <v>15</v>
      </c>
      <c r="J15" s="99">
        <v>15</v>
      </c>
      <c r="K15" s="99">
        <v>15</v>
      </c>
      <c r="L15" s="99">
        <v>15</v>
      </c>
      <c r="M15" s="99">
        <v>15</v>
      </c>
      <c r="N15" s="99">
        <v>15</v>
      </c>
      <c r="O15" s="99">
        <v>15</v>
      </c>
      <c r="P15" s="99">
        <v>45</v>
      </c>
      <c r="Q15" s="99">
        <f>SUM(Tabla38[[#This Row],[Enero]:[ene-26]])</f>
        <v>225</v>
      </c>
    </row>
    <row r="16" spans="1:17" ht="15" customHeight="1">
      <c r="A16" s="30" t="s">
        <v>2093</v>
      </c>
      <c r="B16" s="358">
        <v>12</v>
      </c>
      <c r="C16" s="359" t="s">
        <v>2099</v>
      </c>
      <c r="D16" s="99">
        <v>15</v>
      </c>
      <c r="E16" s="99">
        <v>15</v>
      </c>
      <c r="F16" s="99">
        <v>15</v>
      </c>
      <c r="G16" s="99">
        <v>15</v>
      </c>
      <c r="H16" s="99">
        <v>15</v>
      </c>
      <c r="I16" s="99">
        <v>15</v>
      </c>
      <c r="J16" s="99">
        <v>15</v>
      </c>
      <c r="K16" s="99">
        <v>15</v>
      </c>
      <c r="L16" s="357"/>
      <c r="M16" s="357"/>
      <c r="N16" s="357"/>
      <c r="O16" s="357"/>
      <c r="P16" s="357"/>
      <c r="Q16" s="99">
        <f>SUM(Tabla38[[#This Row],[Enero]:[ene-26]])</f>
        <v>120</v>
      </c>
    </row>
    <row r="17" spans="1:17" ht="15" customHeight="1">
      <c r="A17" s="30" t="s">
        <v>2093</v>
      </c>
      <c r="B17" s="30">
        <v>13</v>
      </c>
      <c r="C17" s="28" t="s">
        <v>2100</v>
      </c>
      <c r="D17" s="99">
        <v>15</v>
      </c>
      <c r="E17" s="99">
        <v>15</v>
      </c>
      <c r="F17" s="99">
        <v>15</v>
      </c>
      <c r="G17" s="99">
        <v>15</v>
      </c>
      <c r="H17" s="99">
        <v>15</v>
      </c>
      <c r="I17" s="99">
        <v>15</v>
      </c>
      <c r="J17" s="99">
        <v>15</v>
      </c>
      <c r="K17" s="99">
        <v>15</v>
      </c>
      <c r="L17" s="99">
        <v>15</v>
      </c>
      <c r="M17" s="99">
        <v>15</v>
      </c>
      <c r="N17" s="99">
        <v>15</v>
      </c>
      <c r="O17" s="99">
        <v>15</v>
      </c>
      <c r="P17" s="99">
        <v>15</v>
      </c>
      <c r="Q17" s="99">
        <f>SUM(Tabla38[[#This Row],[Enero]:[ene-26]])</f>
        <v>195</v>
      </c>
    </row>
    <row r="18" spans="1:17" ht="15" customHeight="1">
      <c r="A18" s="572" t="s">
        <v>2093</v>
      </c>
      <c r="B18" s="572">
        <v>14</v>
      </c>
      <c r="C18" s="574" t="s">
        <v>2101</v>
      </c>
      <c r="D18" s="99">
        <v>15</v>
      </c>
      <c r="E18" s="99">
        <v>15</v>
      </c>
      <c r="F18" s="99">
        <v>15</v>
      </c>
      <c r="G18" s="99">
        <v>15</v>
      </c>
      <c r="H18" s="99">
        <v>15</v>
      </c>
      <c r="I18" s="99">
        <v>15</v>
      </c>
      <c r="J18" s="99">
        <v>15</v>
      </c>
      <c r="K18" s="99">
        <v>15</v>
      </c>
      <c r="L18" s="99">
        <v>15</v>
      </c>
      <c r="M18" s="99">
        <v>15</v>
      </c>
      <c r="N18" s="99">
        <v>15</v>
      </c>
      <c r="O18" s="99">
        <v>15</v>
      </c>
      <c r="P18" s="99"/>
      <c r="Q18" s="99">
        <f>SUM(Tabla38[[#This Row],[Enero]:[ene-26]])</f>
        <v>180</v>
      </c>
    </row>
    <row r="19" spans="1:17" ht="15" customHeight="1">
      <c r="A19" s="30" t="s">
        <v>2093</v>
      </c>
      <c r="B19" s="30">
        <v>15</v>
      </c>
      <c r="C19" s="28" t="s">
        <v>2102</v>
      </c>
      <c r="D19" s="99">
        <v>15</v>
      </c>
      <c r="E19" s="99">
        <v>15</v>
      </c>
      <c r="F19" s="99">
        <v>15</v>
      </c>
      <c r="G19" s="99">
        <v>15</v>
      </c>
      <c r="H19" s="99">
        <v>15</v>
      </c>
      <c r="I19" s="99">
        <v>15</v>
      </c>
      <c r="J19" s="99">
        <v>15</v>
      </c>
      <c r="K19" s="99">
        <v>15</v>
      </c>
      <c r="L19" s="99">
        <v>15</v>
      </c>
      <c r="M19" s="99">
        <v>15</v>
      </c>
      <c r="N19" s="99">
        <v>15</v>
      </c>
      <c r="O19" s="99">
        <v>15</v>
      </c>
      <c r="P19" s="99"/>
      <c r="Q19" s="99">
        <f>SUM(Tabla38[[#This Row],[Enero]:[ene-26]])</f>
        <v>180</v>
      </c>
    </row>
    <row r="20" spans="1:17" ht="15" customHeight="1">
      <c r="A20" s="30" t="s">
        <v>2093</v>
      </c>
      <c r="B20" s="30">
        <v>16</v>
      </c>
      <c r="C20" s="28" t="s">
        <v>2103</v>
      </c>
      <c r="D20" s="99">
        <v>15</v>
      </c>
      <c r="E20" s="99">
        <v>15</v>
      </c>
      <c r="F20" s="99">
        <v>15</v>
      </c>
      <c r="G20" s="99">
        <v>15</v>
      </c>
      <c r="H20" s="99">
        <v>15</v>
      </c>
      <c r="I20" s="99">
        <v>15</v>
      </c>
      <c r="J20" s="99">
        <v>15</v>
      </c>
      <c r="K20" s="99">
        <v>15</v>
      </c>
      <c r="L20" s="99">
        <v>15</v>
      </c>
      <c r="M20" s="99">
        <v>15</v>
      </c>
      <c r="N20" s="99">
        <v>15</v>
      </c>
      <c r="O20" s="99">
        <v>15</v>
      </c>
      <c r="P20" s="99"/>
      <c r="Q20" s="99">
        <f>SUM(Tabla38[[#This Row],[Enero]:[ene-26]])</f>
        <v>180</v>
      </c>
    </row>
    <row r="21" spans="1:17" ht="15" customHeight="1">
      <c r="A21" s="30" t="s">
        <v>2104</v>
      </c>
      <c r="B21" s="297">
        <v>17</v>
      </c>
      <c r="C21" s="298" t="s">
        <v>2105</v>
      </c>
      <c r="D21" s="99">
        <v>0</v>
      </c>
      <c r="E21" s="99">
        <v>0</v>
      </c>
      <c r="F21" s="99">
        <v>0</v>
      </c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>
        <f>SUM(Tabla38[[#This Row],[Enero]:[ene-26]])</f>
        <v>0</v>
      </c>
    </row>
    <row r="22" spans="1:17" ht="15" customHeight="1">
      <c r="A22" s="30" t="s">
        <v>2104</v>
      </c>
      <c r="B22" s="30">
        <v>18</v>
      </c>
      <c r="C22" s="28" t="s">
        <v>2106</v>
      </c>
      <c r="D22" s="99">
        <v>15</v>
      </c>
      <c r="E22" s="99">
        <v>15</v>
      </c>
      <c r="F22" s="99">
        <v>15</v>
      </c>
      <c r="G22" s="99">
        <v>15</v>
      </c>
      <c r="H22" s="99">
        <v>15</v>
      </c>
      <c r="I22" s="99">
        <v>15</v>
      </c>
      <c r="J22" s="99">
        <v>15</v>
      </c>
      <c r="K22" s="99">
        <v>15</v>
      </c>
      <c r="L22" s="99">
        <v>15</v>
      </c>
      <c r="M22" s="99">
        <v>15</v>
      </c>
      <c r="N22" s="99">
        <v>15</v>
      </c>
      <c r="O22" s="99">
        <v>15</v>
      </c>
      <c r="P22" s="99"/>
      <c r="Q22" s="99">
        <f>SUM(Tabla38[[#This Row],[Enero]:[ene-26]])</f>
        <v>180</v>
      </c>
    </row>
    <row r="23" spans="1:17" ht="15" customHeight="1">
      <c r="A23" s="30" t="s">
        <v>2104</v>
      </c>
      <c r="B23" s="30">
        <v>19</v>
      </c>
      <c r="C23" s="28" t="s">
        <v>2107</v>
      </c>
      <c r="D23" s="99">
        <v>15</v>
      </c>
      <c r="E23" s="99">
        <v>15</v>
      </c>
      <c r="F23" s="99">
        <v>15</v>
      </c>
      <c r="G23" s="99">
        <v>15</v>
      </c>
      <c r="H23" s="99">
        <v>15</v>
      </c>
      <c r="I23" s="99">
        <v>15</v>
      </c>
      <c r="J23" s="99">
        <v>15</v>
      </c>
      <c r="K23" s="99">
        <v>15</v>
      </c>
      <c r="L23" s="99">
        <v>15</v>
      </c>
      <c r="M23" s="99">
        <v>15</v>
      </c>
      <c r="N23" s="99">
        <v>15</v>
      </c>
      <c r="O23" s="99">
        <v>15</v>
      </c>
      <c r="P23" s="99"/>
      <c r="Q23" s="99">
        <f>SUM(Tabla38[[#This Row],[Enero]:[ene-26]])</f>
        <v>180</v>
      </c>
    </row>
    <row r="24" spans="1:17" ht="15" customHeight="1">
      <c r="A24" s="30" t="s">
        <v>2104</v>
      </c>
      <c r="B24" s="30">
        <v>20</v>
      </c>
      <c r="C24" s="28" t="s">
        <v>2108</v>
      </c>
      <c r="D24" s="99">
        <v>15</v>
      </c>
      <c r="E24" s="99">
        <f>5+10</f>
        <v>15</v>
      </c>
      <c r="F24" s="99">
        <v>15</v>
      </c>
      <c r="G24" s="99">
        <v>15</v>
      </c>
      <c r="H24" s="99">
        <v>15</v>
      </c>
      <c r="I24" s="99">
        <v>15</v>
      </c>
      <c r="J24" s="99">
        <v>15</v>
      </c>
      <c r="K24" s="99">
        <v>15</v>
      </c>
      <c r="L24" s="99">
        <v>15</v>
      </c>
      <c r="M24" s="99">
        <v>15</v>
      </c>
      <c r="N24" s="99">
        <v>15</v>
      </c>
      <c r="O24" s="99">
        <f>15</f>
        <v>15</v>
      </c>
      <c r="P24" s="99">
        <f>15</f>
        <v>15</v>
      </c>
      <c r="Q24" s="99">
        <f>SUM(Tabla38[[#This Row],[Enero]:[ene-26]])</f>
        <v>195</v>
      </c>
    </row>
    <row r="25" spans="1:17" ht="15" customHeight="1">
      <c r="A25" s="30" t="s">
        <v>2104</v>
      </c>
      <c r="B25" s="30">
        <v>21</v>
      </c>
      <c r="C25" s="27" t="s">
        <v>2109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99">
        <v>15</v>
      </c>
      <c r="J25" s="99">
        <v>15</v>
      </c>
      <c r="K25" s="99">
        <v>15</v>
      </c>
      <c r="L25" s="99">
        <v>15</v>
      </c>
      <c r="M25" s="99">
        <v>15</v>
      </c>
      <c r="N25" s="99">
        <v>15</v>
      </c>
      <c r="O25" s="99"/>
      <c r="P25" s="99"/>
      <c r="Q25" s="99">
        <f>SUM(Tabla38[[#This Row],[Enero]:[ene-26]])</f>
        <v>165</v>
      </c>
    </row>
    <row r="26" spans="1:17" ht="15" customHeight="1">
      <c r="A26" s="30" t="s">
        <v>2104</v>
      </c>
      <c r="B26" s="297">
        <v>22</v>
      </c>
      <c r="C26" s="298" t="s">
        <v>2110</v>
      </c>
      <c r="D26" s="99">
        <v>0</v>
      </c>
      <c r="E26" s="99">
        <v>0</v>
      </c>
      <c r="F26" s="99">
        <v>0</v>
      </c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>
        <f>SUM(Tabla38[[#This Row],[Enero]:[ene-26]])</f>
        <v>0</v>
      </c>
    </row>
    <row r="27" spans="1:17" ht="15" customHeight="1">
      <c r="A27" s="30" t="s">
        <v>2104</v>
      </c>
      <c r="B27" s="30">
        <v>23</v>
      </c>
      <c r="C27" s="27" t="s">
        <v>2111</v>
      </c>
      <c r="D27" s="99">
        <v>15</v>
      </c>
      <c r="E27" s="99">
        <v>15</v>
      </c>
      <c r="F27" s="99">
        <v>15</v>
      </c>
      <c r="G27" s="99">
        <v>15</v>
      </c>
      <c r="H27" s="99">
        <v>15</v>
      </c>
      <c r="I27" s="99">
        <v>15</v>
      </c>
      <c r="J27" s="99">
        <v>15</v>
      </c>
      <c r="K27" s="99">
        <v>15</v>
      </c>
      <c r="L27" s="99">
        <v>15</v>
      </c>
      <c r="M27" s="99">
        <v>15</v>
      </c>
      <c r="N27" s="99">
        <v>15</v>
      </c>
      <c r="O27" s="99">
        <v>15</v>
      </c>
      <c r="P27" s="99"/>
      <c r="Q27" s="99">
        <f>SUM(Tabla38[[#This Row],[Enero]:[ene-26]])</f>
        <v>180</v>
      </c>
    </row>
    <row r="28" spans="1:17" ht="15" customHeight="1">
      <c r="A28" s="30" t="s">
        <v>2112</v>
      </c>
      <c r="B28" s="297">
        <v>24</v>
      </c>
      <c r="C28" s="298" t="s">
        <v>2113</v>
      </c>
      <c r="D28" s="99">
        <v>0</v>
      </c>
      <c r="E28" s="99">
        <v>0</v>
      </c>
      <c r="F28" s="99">
        <v>0</v>
      </c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>
        <f>SUM(Tabla38[[#This Row],[Enero]:[ene-26]])</f>
        <v>0</v>
      </c>
    </row>
    <row r="29" spans="1:17" ht="15" customHeight="1">
      <c r="A29" s="30" t="s">
        <v>2112</v>
      </c>
      <c r="B29" s="30">
        <v>25</v>
      </c>
      <c r="C29" s="28" t="s">
        <v>2114</v>
      </c>
      <c r="D29" s="99">
        <v>15</v>
      </c>
      <c r="E29" s="99">
        <v>15</v>
      </c>
      <c r="F29" s="99">
        <v>15</v>
      </c>
      <c r="G29" s="99">
        <v>15</v>
      </c>
      <c r="H29" s="99">
        <v>15</v>
      </c>
      <c r="I29" s="99">
        <v>15</v>
      </c>
      <c r="J29" s="99">
        <v>15</v>
      </c>
      <c r="K29" s="99">
        <v>15</v>
      </c>
      <c r="L29" s="4">
        <v>15</v>
      </c>
      <c r="M29" s="4">
        <v>15</v>
      </c>
      <c r="N29" s="99">
        <v>15</v>
      </c>
      <c r="O29" s="99">
        <v>15</v>
      </c>
      <c r="P29" s="99"/>
      <c r="Q29" s="99">
        <f>SUM(Tabla38[[#This Row],[Enero]:[ene-26]])</f>
        <v>180</v>
      </c>
    </row>
    <row r="30" spans="1:17" ht="15" customHeight="1">
      <c r="A30" s="30" t="s">
        <v>2112</v>
      </c>
      <c r="B30" s="30">
        <v>26</v>
      </c>
      <c r="C30" s="27" t="s">
        <v>2115</v>
      </c>
      <c r="D30" s="99">
        <v>15</v>
      </c>
      <c r="E30" s="99">
        <v>15</v>
      </c>
      <c r="F30" s="99">
        <v>15</v>
      </c>
      <c r="G30" s="99">
        <v>15</v>
      </c>
      <c r="H30" s="99">
        <v>15</v>
      </c>
      <c r="I30" s="99">
        <v>15</v>
      </c>
      <c r="J30" s="99">
        <v>15</v>
      </c>
      <c r="K30" s="99">
        <v>15</v>
      </c>
      <c r="L30" s="99">
        <v>15</v>
      </c>
      <c r="M30" s="99">
        <v>15</v>
      </c>
      <c r="N30" s="99">
        <v>15</v>
      </c>
      <c r="O30" s="99"/>
      <c r="P30" s="99"/>
      <c r="Q30" s="99">
        <f>SUM(Tabla38[[#This Row],[Enero]:[ene-26]])</f>
        <v>165</v>
      </c>
    </row>
    <row r="31" spans="1:17" ht="15" customHeight="1">
      <c r="A31" s="30" t="s">
        <v>2112</v>
      </c>
      <c r="B31" s="30">
        <v>27</v>
      </c>
      <c r="C31" s="28" t="s">
        <v>2116</v>
      </c>
      <c r="D31" s="99">
        <v>15</v>
      </c>
      <c r="E31" s="99">
        <v>15</v>
      </c>
      <c r="F31" s="99">
        <v>15</v>
      </c>
      <c r="G31" s="99">
        <v>15</v>
      </c>
      <c r="H31" s="99">
        <v>15</v>
      </c>
      <c r="I31" s="99">
        <v>15</v>
      </c>
      <c r="J31" s="99">
        <v>15</v>
      </c>
      <c r="K31" s="99">
        <v>15</v>
      </c>
      <c r="L31" s="99"/>
      <c r="M31" s="99"/>
      <c r="N31" s="99"/>
      <c r="O31" s="99"/>
      <c r="P31" s="99"/>
      <c r="Q31" s="99">
        <f>SUM(Tabla38[[#This Row],[Enero]:[ene-26]])</f>
        <v>120</v>
      </c>
    </row>
    <row r="32" spans="1:17" ht="15" customHeight="1">
      <c r="A32" s="30" t="s">
        <v>2112</v>
      </c>
      <c r="B32" s="30">
        <v>28</v>
      </c>
      <c r="C32" s="27" t="s">
        <v>2117</v>
      </c>
      <c r="D32" s="99">
        <v>15</v>
      </c>
      <c r="E32" s="99">
        <v>15</v>
      </c>
      <c r="F32" s="99">
        <v>15</v>
      </c>
      <c r="G32" s="99">
        <v>15</v>
      </c>
      <c r="H32" s="99">
        <v>15</v>
      </c>
      <c r="I32" s="99">
        <v>15</v>
      </c>
      <c r="J32" s="4"/>
      <c r="K32" s="4"/>
      <c r="L32" s="4"/>
      <c r="M32" s="99"/>
      <c r="N32" s="99"/>
      <c r="O32" s="99"/>
      <c r="P32" s="99"/>
      <c r="Q32" s="99">
        <f>SUM(Tabla38[[#This Row],[Enero]:[ene-26]])</f>
        <v>90</v>
      </c>
    </row>
    <row r="33" spans="1:17" ht="15" customHeight="1">
      <c r="A33" s="30" t="s">
        <v>2112</v>
      </c>
      <c r="B33" s="30">
        <v>29</v>
      </c>
      <c r="C33" s="27" t="s">
        <v>2118</v>
      </c>
      <c r="D33" s="301">
        <v>0</v>
      </c>
      <c r="E33" s="99">
        <v>15</v>
      </c>
      <c r="F33" s="99">
        <v>15</v>
      </c>
      <c r="G33" s="99">
        <v>15</v>
      </c>
      <c r="H33" s="99">
        <v>15</v>
      </c>
      <c r="I33" s="99">
        <v>15</v>
      </c>
      <c r="J33" s="99">
        <v>15</v>
      </c>
      <c r="K33" s="99">
        <v>15</v>
      </c>
      <c r="L33" s="99">
        <v>15</v>
      </c>
      <c r="M33" s="99">
        <v>15</v>
      </c>
      <c r="N33" s="99">
        <v>15</v>
      </c>
      <c r="O33" s="99"/>
      <c r="P33" s="99"/>
      <c r="Q33" s="99">
        <f>SUM(Tabla38[[#This Row],[Enero]:[ene-26]])</f>
        <v>150</v>
      </c>
    </row>
    <row r="34" spans="1:17" ht="15" customHeight="1">
      <c r="A34" s="30" t="s">
        <v>2112</v>
      </c>
      <c r="B34" s="30">
        <v>30</v>
      </c>
      <c r="C34" s="27" t="s">
        <v>2119</v>
      </c>
      <c r="D34" s="301">
        <v>0</v>
      </c>
      <c r="E34" s="99">
        <v>15</v>
      </c>
      <c r="F34" s="99">
        <v>15</v>
      </c>
      <c r="G34" s="99">
        <v>15</v>
      </c>
      <c r="H34" s="99">
        <v>15</v>
      </c>
      <c r="I34" s="99">
        <v>15</v>
      </c>
      <c r="J34" s="99">
        <v>15</v>
      </c>
      <c r="K34" s="99">
        <v>15</v>
      </c>
      <c r="L34" s="99">
        <v>15</v>
      </c>
      <c r="M34" s="99">
        <v>15</v>
      </c>
      <c r="N34" s="99">
        <v>15</v>
      </c>
      <c r="O34" s="99">
        <v>15</v>
      </c>
      <c r="P34" s="99"/>
      <c r="Q34" s="99">
        <f>SUM(Tabla38[[#This Row],[Enero]:[ene-26]])</f>
        <v>165</v>
      </c>
    </row>
    <row r="35" spans="1:17" ht="15" customHeight="1">
      <c r="A35" s="30" t="s">
        <v>2120</v>
      </c>
      <c r="B35" s="30">
        <v>31</v>
      </c>
      <c r="C35" s="27" t="s">
        <v>2121</v>
      </c>
      <c r="D35" s="99">
        <v>15</v>
      </c>
      <c r="E35" s="99">
        <v>15</v>
      </c>
      <c r="F35" s="99">
        <v>15</v>
      </c>
      <c r="G35" s="99">
        <v>15</v>
      </c>
      <c r="H35" s="99">
        <v>15</v>
      </c>
      <c r="I35" s="99">
        <v>15</v>
      </c>
      <c r="J35" s="99">
        <v>15</v>
      </c>
      <c r="K35" s="99">
        <v>15</v>
      </c>
      <c r="L35" s="99">
        <v>15</v>
      </c>
      <c r="M35" s="99">
        <v>15</v>
      </c>
      <c r="N35" s="99">
        <v>15</v>
      </c>
      <c r="O35" s="99">
        <v>15</v>
      </c>
      <c r="P35" s="99"/>
      <c r="Q35" s="99">
        <f>SUM(Tabla38[[#This Row],[Enero]:[ene-26]])</f>
        <v>180</v>
      </c>
    </row>
    <row r="36" spans="1:17" ht="15" customHeight="1">
      <c r="A36" s="30" t="s">
        <v>2120</v>
      </c>
      <c r="B36" s="30">
        <v>32</v>
      </c>
      <c r="C36" s="27" t="s">
        <v>2122</v>
      </c>
      <c r="D36" s="99">
        <v>15</v>
      </c>
      <c r="E36" s="99">
        <v>15</v>
      </c>
      <c r="F36" s="99">
        <v>15</v>
      </c>
      <c r="G36" s="99">
        <v>15</v>
      </c>
      <c r="H36" s="99"/>
      <c r="I36" s="99"/>
      <c r="J36" s="99"/>
      <c r="K36" s="99"/>
      <c r="L36" s="99"/>
      <c r="M36" s="99"/>
      <c r="N36" s="99"/>
      <c r="O36" s="99"/>
      <c r="P36" s="99"/>
      <c r="Q36" s="99">
        <f>SUM(Tabla38[[#This Row],[Enero]:[ene-26]])</f>
        <v>60</v>
      </c>
    </row>
    <row r="37" spans="1:17" ht="15" customHeight="1">
      <c r="A37" s="30" t="s">
        <v>2120</v>
      </c>
      <c r="B37" s="30">
        <v>33</v>
      </c>
      <c r="C37" s="28" t="s">
        <v>2123</v>
      </c>
      <c r="D37" s="99">
        <v>15</v>
      </c>
      <c r="E37" s="99">
        <v>15</v>
      </c>
      <c r="F37" s="99">
        <v>15</v>
      </c>
      <c r="G37" s="99">
        <v>15</v>
      </c>
      <c r="H37" s="99">
        <v>15</v>
      </c>
      <c r="I37" s="99">
        <v>15</v>
      </c>
      <c r="J37" s="99">
        <v>15</v>
      </c>
      <c r="K37" s="99">
        <v>15</v>
      </c>
      <c r="L37" s="99">
        <v>15</v>
      </c>
      <c r="M37" s="99">
        <v>15</v>
      </c>
      <c r="N37" s="99"/>
      <c r="O37" s="99"/>
      <c r="P37" s="99"/>
      <c r="Q37" s="99">
        <f>SUM(Tabla38[[#This Row],[Enero]:[ene-26]])</f>
        <v>150</v>
      </c>
    </row>
    <row r="38" spans="1:17" ht="15" customHeight="1">
      <c r="A38" s="30" t="s">
        <v>2120</v>
      </c>
      <c r="B38" s="30">
        <v>34</v>
      </c>
      <c r="C38" s="28" t="s">
        <v>2124</v>
      </c>
      <c r="D38" s="99">
        <v>15</v>
      </c>
      <c r="E38" s="99">
        <v>15</v>
      </c>
      <c r="F38" s="99">
        <v>15</v>
      </c>
      <c r="G38" s="99">
        <v>15</v>
      </c>
      <c r="H38" s="99">
        <v>15</v>
      </c>
      <c r="I38" s="99">
        <v>15</v>
      </c>
      <c r="J38" s="99">
        <v>15</v>
      </c>
      <c r="K38" s="99">
        <v>15</v>
      </c>
      <c r="L38" s="99">
        <v>15</v>
      </c>
      <c r="M38" s="99">
        <v>15</v>
      </c>
      <c r="N38" s="99"/>
      <c r="O38" s="99"/>
      <c r="P38" s="99"/>
      <c r="Q38" s="99">
        <f>SUM(Tabla38[[#This Row],[Enero]:[ene-26]])</f>
        <v>150</v>
      </c>
    </row>
    <row r="39" spans="1:17" ht="15" customHeight="1">
      <c r="A39" s="30" t="s">
        <v>2120</v>
      </c>
      <c r="B39" s="30">
        <v>35</v>
      </c>
      <c r="C39" s="28" t="s">
        <v>2125</v>
      </c>
      <c r="D39" s="301">
        <v>0</v>
      </c>
      <c r="E39" s="517">
        <v>15</v>
      </c>
      <c r="F39" s="99">
        <v>15</v>
      </c>
      <c r="G39" s="99">
        <v>15</v>
      </c>
      <c r="H39" s="99">
        <v>15</v>
      </c>
      <c r="I39" s="99">
        <v>15</v>
      </c>
      <c r="J39" s="99">
        <v>15</v>
      </c>
      <c r="K39" s="99">
        <v>15</v>
      </c>
      <c r="L39" s="99"/>
      <c r="M39" s="99"/>
      <c r="N39" s="99"/>
      <c r="O39" s="99"/>
      <c r="P39" s="99"/>
      <c r="Q39" s="99">
        <f>SUM(Tabla38[[#This Row],[Enero]:[ene-26]])</f>
        <v>105</v>
      </c>
    </row>
    <row r="40" spans="1:17" ht="15" customHeight="1">
      <c r="A40" s="30" t="s">
        <v>2120</v>
      </c>
      <c r="B40" s="30">
        <v>36</v>
      </c>
      <c r="C40" s="27" t="s">
        <v>2126</v>
      </c>
      <c r="D40" s="99">
        <v>15</v>
      </c>
      <c r="E40" s="99">
        <v>15</v>
      </c>
      <c r="F40" s="99">
        <v>15</v>
      </c>
      <c r="G40" s="99">
        <v>15</v>
      </c>
      <c r="H40" s="99">
        <v>15</v>
      </c>
      <c r="I40" s="99">
        <v>15</v>
      </c>
      <c r="J40" s="99">
        <v>15</v>
      </c>
      <c r="K40" s="99">
        <v>15</v>
      </c>
      <c r="L40" s="99">
        <v>15</v>
      </c>
      <c r="M40" s="99">
        <v>15</v>
      </c>
      <c r="N40" s="99">
        <v>15</v>
      </c>
      <c r="O40" s="99">
        <v>15</v>
      </c>
      <c r="P40" s="99"/>
      <c r="Q40" s="99">
        <f>SUM(Tabla38[[#This Row],[Enero]:[ene-26]])</f>
        <v>180</v>
      </c>
    </row>
    <row r="41" spans="1:17" ht="15" customHeight="1">
      <c r="A41" s="30" t="s">
        <v>2120</v>
      </c>
      <c r="B41" s="30">
        <v>37</v>
      </c>
      <c r="C41" s="27" t="s">
        <v>2127</v>
      </c>
      <c r="D41" s="99">
        <v>15</v>
      </c>
      <c r="E41" s="99">
        <v>15</v>
      </c>
      <c r="F41" s="99">
        <v>15</v>
      </c>
      <c r="G41" s="99">
        <v>15</v>
      </c>
      <c r="H41" s="99">
        <v>15</v>
      </c>
      <c r="I41" s="99">
        <v>15</v>
      </c>
      <c r="J41" s="99">
        <v>15</v>
      </c>
      <c r="K41" s="99">
        <v>15</v>
      </c>
      <c r="L41" s="99">
        <v>15</v>
      </c>
      <c r="M41" s="99">
        <v>15</v>
      </c>
      <c r="N41" s="99">
        <v>15</v>
      </c>
      <c r="O41" s="99"/>
      <c r="P41" s="99"/>
      <c r="Q41" s="99">
        <f>SUM(Tabla38[[#This Row],[Enero]:[ene-26]])</f>
        <v>165</v>
      </c>
    </row>
    <row r="42" spans="1:17" ht="15" customHeight="1">
      <c r="A42" s="30" t="s">
        <v>2120</v>
      </c>
      <c r="B42" s="297">
        <v>38</v>
      </c>
      <c r="C42" s="298" t="s">
        <v>2128</v>
      </c>
      <c r="D42" s="99">
        <v>0</v>
      </c>
      <c r="E42" s="99">
        <v>0</v>
      </c>
      <c r="F42" s="99">
        <v>0</v>
      </c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>
        <f>SUM(Tabla38[[#This Row],[Enero]:[ene-26]])</f>
        <v>0</v>
      </c>
    </row>
    <row r="43" spans="1:17" ht="15" customHeight="1">
      <c r="A43" s="30" t="s">
        <v>2120</v>
      </c>
      <c r="B43" s="30">
        <v>39</v>
      </c>
      <c r="C43" s="27" t="s">
        <v>2129</v>
      </c>
      <c r="D43" s="301">
        <v>0</v>
      </c>
      <c r="E43" s="301">
        <v>0</v>
      </c>
      <c r="F43" s="99">
        <v>15</v>
      </c>
      <c r="G43" s="99">
        <v>15</v>
      </c>
      <c r="H43" s="99">
        <v>15</v>
      </c>
      <c r="I43" s="99">
        <v>15</v>
      </c>
      <c r="J43" s="99">
        <v>15</v>
      </c>
      <c r="K43" s="99">
        <v>15</v>
      </c>
      <c r="L43" s="99">
        <v>15</v>
      </c>
      <c r="M43" s="99">
        <v>15</v>
      </c>
      <c r="N43" s="99">
        <v>15</v>
      </c>
      <c r="O43" s="99">
        <v>15</v>
      </c>
      <c r="P43" s="99"/>
      <c r="Q43" s="99">
        <f>SUM(Tabla38[[#This Row],[Enero]:[ene-26]])</f>
        <v>150</v>
      </c>
    </row>
    <row r="44" spans="1:17" ht="15" customHeight="1">
      <c r="A44" s="30" t="s">
        <v>2120</v>
      </c>
      <c r="B44" s="30">
        <v>40</v>
      </c>
      <c r="C44" s="27" t="s">
        <v>2130</v>
      </c>
      <c r="D44" s="99">
        <v>15</v>
      </c>
      <c r="E44" s="99">
        <v>15</v>
      </c>
      <c r="F44" s="99">
        <v>15</v>
      </c>
      <c r="G44" s="99">
        <v>15</v>
      </c>
      <c r="H44" s="99">
        <v>15</v>
      </c>
      <c r="I44" s="99">
        <v>15</v>
      </c>
      <c r="J44" s="99">
        <v>15</v>
      </c>
      <c r="K44" s="99">
        <v>15</v>
      </c>
      <c r="L44" s="99">
        <v>15</v>
      </c>
      <c r="M44" s="99">
        <v>15</v>
      </c>
      <c r="N44" s="99">
        <v>15</v>
      </c>
      <c r="O44" s="99"/>
      <c r="P44" s="99"/>
      <c r="Q44" s="99">
        <f>SUM(Tabla38[[#This Row],[Enero]:[ene-26]])</f>
        <v>165</v>
      </c>
    </row>
    <row r="45" spans="1:17" ht="15" customHeight="1">
      <c r="A45" s="30" t="s">
        <v>2086</v>
      </c>
      <c r="B45" s="30">
        <v>41</v>
      </c>
      <c r="C45" s="28" t="s">
        <v>2131</v>
      </c>
      <c r="D45" s="99">
        <v>15</v>
      </c>
      <c r="E45" s="99">
        <v>15</v>
      </c>
      <c r="F45" s="99">
        <v>15</v>
      </c>
      <c r="G45" s="99">
        <v>15</v>
      </c>
      <c r="H45" s="99">
        <f>5+15</f>
        <v>20</v>
      </c>
      <c r="I45" s="99">
        <v>15</v>
      </c>
      <c r="J45" s="99">
        <v>15</v>
      </c>
      <c r="K45" s="99">
        <v>15</v>
      </c>
      <c r="L45" s="99"/>
      <c r="M45" s="99"/>
      <c r="N45" s="99"/>
      <c r="O45" s="99"/>
      <c r="P45" s="99"/>
      <c r="Q45" s="99">
        <f>SUM(Tabla38[[#This Row],[Enero]:[ene-26]])</f>
        <v>125</v>
      </c>
    </row>
    <row r="46" spans="1:17" ht="15" customHeight="1">
      <c r="A46" s="30" t="s">
        <v>2086</v>
      </c>
      <c r="B46" s="30">
        <v>42</v>
      </c>
      <c r="C46" s="28" t="s">
        <v>2132</v>
      </c>
      <c r="D46" s="99">
        <v>15</v>
      </c>
      <c r="E46" s="99">
        <v>15</v>
      </c>
      <c r="F46" s="99">
        <v>15</v>
      </c>
      <c r="G46" s="99">
        <v>15</v>
      </c>
      <c r="H46" s="99">
        <v>15</v>
      </c>
      <c r="I46" s="99">
        <v>15</v>
      </c>
      <c r="J46" s="99">
        <v>15</v>
      </c>
      <c r="K46" s="99"/>
      <c r="L46" s="99"/>
      <c r="M46" s="99"/>
      <c r="N46" s="99"/>
      <c r="O46" s="99"/>
      <c r="P46" s="99"/>
      <c r="Q46" s="99">
        <f>SUM(Tabla38[[#This Row],[Enero]:[ene-26]])</f>
        <v>105</v>
      </c>
    </row>
    <row r="47" spans="1:17" ht="15" customHeight="1">
      <c r="A47" s="30" t="s">
        <v>2086</v>
      </c>
      <c r="B47" s="30">
        <v>43</v>
      </c>
      <c r="C47" s="27" t="s">
        <v>2133</v>
      </c>
      <c r="D47" s="99">
        <v>15</v>
      </c>
      <c r="E47" s="99">
        <v>15</v>
      </c>
      <c r="F47" s="99">
        <v>15</v>
      </c>
      <c r="G47" s="99">
        <v>15</v>
      </c>
      <c r="H47" s="99">
        <v>15</v>
      </c>
      <c r="I47" s="99">
        <v>15</v>
      </c>
      <c r="J47" s="99">
        <v>15</v>
      </c>
      <c r="K47" s="99">
        <v>15</v>
      </c>
      <c r="L47" s="99">
        <v>15</v>
      </c>
      <c r="M47" s="99">
        <v>15</v>
      </c>
      <c r="N47" s="99">
        <v>15</v>
      </c>
      <c r="O47" s="99"/>
      <c r="P47" s="99"/>
      <c r="Q47" s="99">
        <f>SUM(Tabla38[[#This Row],[Enero]:[ene-26]])</f>
        <v>165</v>
      </c>
    </row>
    <row r="48" spans="1:17" ht="27" customHeight="1">
      <c r="A48" s="30" t="s">
        <v>2086</v>
      </c>
      <c r="B48" s="30">
        <v>44</v>
      </c>
      <c r="C48" s="28" t="s">
        <v>2134</v>
      </c>
      <c r="D48" s="99">
        <v>15</v>
      </c>
      <c r="E48" s="99">
        <v>15</v>
      </c>
      <c r="F48" s="99">
        <v>15</v>
      </c>
      <c r="G48" s="99">
        <v>15</v>
      </c>
      <c r="H48" s="99">
        <v>15</v>
      </c>
      <c r="I48" s="99">
        <v>15</v>
      </c>
      <c r="J48" s="99">
        <v>15</v>
      </c>
      <c r="K48" s="99">
        <v>15</v>
      </c>
      <c r="L48" s="99">
        <v>15</v>
      </c>
      <c r="M48" s="99">
        <v>15</v>
      </c>
      <c r="N48" s="99">
        <v>15</v>
      </c>
      <c r="O48" s="99">
        <f>15</f>
        <v>15</v>
      </c>
      <c r="P48" s="99">
        <f>15</f>
        <v>15</v>
      </c>
      <c r="Q48" s="99">
        <f>SUM(Tabla38[[#This Row],[Enero]:[ene-26]])</f>
        <v>195</v>
      </c>
    </row>
    <row r="49" spans="1:17" ht="19.5" customHeight="1">
      <c r="A49" s="30" t="s">
        <v>2086</v>
      </c>
      <c r="B49" s="299">
        <v>45</v>
      </c>
      <c r="C49" s="300" t="s">
        <v>2135</v>
      </c>
      <c r="D49" s="99">
        <v>0</v>
      </c>
      <c r="E49" s="99">
        <v>0</v>
      </c>
      <c r="F49" s="99">
        <v>0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>
        <f>SUM(Tabla38[[#This Row],[Enero]:[ene-26]])</f>
        <v>0</v>
      </c>
    </row>
    <row r="50" spans="1:17" ht="15" customHeight="1">
      <c r="A50" s="30" t="s">
        <v>2086</v>
      </c>
      <c r="B50" s="30">
        <v>46</v>
      </c>
      <c r="C50" s="28" t="s">
        <v>2136</v>
      </c>
      <c r="D50" s="99">
        <v>15</v>
      </c>
      <c r="E50" s="99">
        <v>15</v>
      </c>
      <c r="F50" s="99">
        <v>15</v>
      </c>
      <c r="G50" s="99">
        <v>15</v>
      </c>
      <c r="H50" s="99">
        <v>15</v>
      </c>
      <c r="I50" s="99">
        <v>15</v>
      </c>
      <c r="J50" s="99">
        <v>15</v>
      </c>
      <c r="K50" s="99">
        <v>15</v>
      </c>
      <c r="L50" s="99">
        <v>15</v>
      </c>
      <c r="M50" s="99">
        <v>15</v>
      </c>
      <c r="N50" s="99">
        <v>15</v>
      </c>
      <c r="O50" s="99">
        <v>15</v>
      </c>
      <c r="P50" s="99"/>
      <c r="Q50" s="99">
        <f>SUM(Tabla38[[#This Row],[Enero]:[ene-26]])</f>
        <v>180</v>
      </c>
    </row>
    <row r="51" spans="1:17" ht="15" customHeight="1">
      <c r="A51" s="30" t="s">
        <v>2086</v>
      </c>
      <c r="B51" s="30">
        <v>47</v>
      </c>
      <c r="C51" s="27" t="s">
        <v>2137</v>
      </c>
      <c r="D51" s="99">
        <v>15</v>
      </c>
      <c r="E51" s="99">
        <v>15</v>
      </c>
      <c r="F51" s="99">
        <v>15</v>
      </c>
      <c r="G51" s="99">
        <v>15</v>
      </c>
      <c r="H51" s="99">
        <v>15</v>
      </c>
      <c r="I51" s="99">
        <v>15</v>
      </c>
      <c r="J51" s="99">
        <v>15</v>
      </c>
      <c r="K51" s="99">
        <v>15</v>
      </c>
      <c r="L51" s="99">
        <v>15</v>
      </c>
      <c r="M51" s="99">
        <v>15</v>
      </c>
      <c r="N51" s="99">
        <v>15</v>
      </c>
      <c r="O51" s="99"/>
      <c r="P51" s="99"/>
      <c r="Q51" s="99">
        <f>SUM(Tabla38[[#This Row],[Enero]:[ene-26]])</f>
        <v>165</v>
      </c>
    </row>
    <row r="52" spans="1:17" ht="15" customHeight="1">
      <c r="A52" s="30" t="s">
        <v>2138</v>
      </c>
      <c r="B52" s="30">
        <v>48</v>
      </c>
      <c r="C52" s="28" t="s">
        <v>2139</v>
      </c>
      <c r="D52" s="301">
        <v>0</v>
      </c>
      <c r="E52" s="99">
        <v>15</v>
      </c>
      <c r="F52" s="99">
        <v>15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>
        <f>SUM(Tabla38[[#This Row],[Enero]:[ene-26]])</f>
        <v>30</v>
      </c>
    </row>
    <row r="53" spans="1:17" ht="15" customHeight="1">
      <c r="A53" s="30" t="s">
        <v>2138</v>
      </c>
      <c r="B53" s="30">
        <v>49</v>
      </c>
      <c r="C53" s="27" t="s">
        <v>2140</v>
      </c>
      <c r="D53" s="301">
        <v>0</v>
      </c>
      <c r="E53" s="99">
        <v>15</v>
      </c>
      <c r="F53" s="99">
        <v>15</v>
      </c>
      <c r="G53" s="99">
        <v>15</v>
      </c>
      <c r="H53" s="99">
        <v>15</v>
      </c>
      <c r="I53" s="99">
        <v>15</v>
      </c>
      <c r="J53" s="99">
        <v>15</v>
      </c>
      <c r="K53" s="99"/>
      <c r="L53" s="99"/>
      <c r="M53" s="99"/>
      <c r="N53" s="99"/>
      <c r="O53" s="99"/>
      <c r="P53" s="99"/>
      <c r="Q53" s="99">
        <f>SUM(Tabla38[[#This Row],[Enero]:[ene-26]])</f>
        <v>90</v>
      </c>
    </row>
    <row r="54" spans="1:17" ht="15" customHeight="1">
      <c r="A54" s="30" t="s">
        <v>2138</v>
      </c>
      <c r="B54" s="30">
        <v>50</v>
      </c>
      <c r="C54" s="27" t="s">
        <v>2141</v>
      </c>
      <c r="D54" s="301">
        <v>0</v>
      </c>
      <c r="E54" s="99">
        <v>15</v>
      </c>
      <c r="F54" s="99">
        <v>15</v>
      </c>
      <c r="G54" s="99">
        <v>15</v>
      </c>
      <c r="H54" s="99">
        <v>15</v>
      </c>
      <c r="I54" s="99">
        <v>15</v>
      </c>
      <c r="J54" s="99">
        <v>15</v>
      </c>
      <c r="K54" s="99">
        <v>15</v>
      </c>
      <c r="L54" s="99">
        <v>15</v>
      </c>
      <c r="M54" s="99">
        <v>15</v>
      </c>
      <c r="N54" s="99">
        <v>15</v>
      </c>
      <c r="O54" s="99">
        <v>15</v>
      </c>
      <c r="P54" s="99"/>
      <c r="Q54" s="99">
        <f>SUM(Tabla38[[#This Row],[Enero]:[ene-26]])</f>
        <v>165</v>
      </c>
    </row>
    <row r="55" spans="1:17" ht="15" customHeight="1">
      <c r="A55" s="30" t="s">
        <v>2138</v>
      </c>
      <c r="B55" s="30">
        <v>51</v>
      </c>
      <c r="C55" s="27" t="s">
        <v>2142</v>
      </c>
      <c r="D55" s="99">
        <v>15</v>
      </c>
      <c r="E55" s="99">
        <v>15</v>
      </c>
      <c r="F55" s="99">
        <v>15</v>
      </c>
      <c r="G55" s="99">
        <v>15</v>
      </c>
      <c r="H55" s="99">
        <v>15</v>
      </c>
      <c r="I55" s="99">
        <v>15</v>
      </c>
      <c r="J55" s="99">
        <v>15</v>
      </c>
      <c r="K55" s="99">
        <v>15</v>
      </c>
      <c r="L55" s="99">
        <v>15</v>
      </c>
      <c r="M55" s="99">
        <v>15</v>
      </c>
      <c r="N55" s="99">
        <v>15</v>
      </c>
      <c r="O55" s="99">
        <v>15</v>
      </c>
      <c r="P55" s="99"/>
      <c r="Q55" s="99">
        <f>SUM(Tabla38[[#This Row],[Enero]:[ene-26]])</f>
        <v>180</v>
      </c>
    </row>
    <row r="56" spans="1:17" ht="15" customHeight="1">
      <c r="A56" s="30" t="s">
        <v>2138</v>
      </c>
      <c r="B56" s="30">
        <v>52</v>
      </c>
      <c r="C56" s="27" t="s">
        <v>2143</v>
      </c>
      <c r="D56" s="301">
        <v>0</v>
      </c>
      <c r="E56" s="99">
        <v>15</v>
      </c>
      <c r="F56" s="99">
        <v>15</v>
      </c>
      <c r="G56" s="99">
        <v>15</v>
      </c>
      <c r="H56" s="99"/>
      <c r="I56" s="99"/>
      <c r="J56" s="99"/>
      <c r="K56" s="99"/>
      <c r="L56" s="99"/>
      <c r="M56" s="99"/>
      <c r="N56" s="99"/>
      <c r="O56" s="99"/>
      <c r="P56" s="99"/>
      <c r="Q56" s="99">
        <f>SUM(Tabla38[[#This Row],[Enero]:[ene-26]])</f>
        <v>45</v>
      </c>
    </row>
    <row r="57" spans="1:17" ht="15" customHeight="1">
      <c r="A57" s="30" t="s">
        <v>2138</v>
      </c>
      <c r="B57" s="30">
        <v>53</v>
      </c>
      <c r="C57" s="27" t="s">
        <v>2144</v>
      </c>
      <c r="D57" s="301"/>
      <c r="E57" s="99">
        <v>15</v>
      </c>
      <c r="F57" s="99">
        <v>15</v>
      </c>
      <c r="G57" s="99">
        <v>15</v>
      </c>
      <c r="H57" s="99">
        <v>15</v>
      </c>
      <c r="I57" s="99">
        <v>15</v>
      </c>
      <c r="J57" s="99">
        <v>15</v>
      </c>
      <c r="K57" s="99">
        <v>15</v>
      </c>
      <c r="L57" s="99">
        <v>15</v>
      </c>
      <c r="M57" s="99">
        <v>15</v>
      </c>
      <c r="N57" s="99">
        <v>15</v>
      </c>
      <c r="O57" s="99"/>
      <c r="P57" s="99"/>
      <c r="Q57" s="99">
        <f>SUM(Tabla38[[#This Row],[Enero]:[ene-26]])</f>
        <v>150</v>
      </c>
    </row>
    <row r="58" spans="1:17" ht="15" customHeight="1">
      <c r="A58" s="30" t="s">
        <v>2138</v>
      </c>
      <c r="B58" s="30">
        <v>54</v>
      </c>
      <c r="C58" s="27" t="s">
        <v>2145</v>
      </c>
      <c r="D58" s="99">
        <v>15</v>
      </c>
      <c r="E58" s="99">
        <v>15</v>
      </c>
      <c r="F58" s="99">
        <v>15</v>
      </c>
      <c r="G58" s="99">
        <v>15</v>
      </c>
      <c r="H58" s="99">
        <v>15</v>
      </c>
      <c r="I58" s="99">
        <v>15</v>
      </c>
      <c r="J58" s="99">
        <v>15</v>
      </c>
      <c r="K58" s="99">
        <v>15</v>
      </c>
      <c r="L58" s="99">
        <v>15</v>
      </c>
      <c r="M58" s="99">
        <v>15</v>
      </c>
      <c r="N58" s="99">
        <v>15</v>
      </c>
      <c r="O58" s="99">
        <v>15</v>
      </c>
      <c r="P58" s="99">
        <v>15</v>
      </c>
      <c r="Q58" s="99">
        <f>SUM(Tabla38[[#This Row],[Enero]:[ene-26]])</f>
        <v>195</v>
      </c>
    </row>
    <row r="59" spans="1:17" ht="15" customHeight="1">
      <c r="A59" s="30" t="s">
        <v>2138</v>
      </c>
      <c r="B59" s="30">
        <v>55</v>
      </c>
      <c r="C59" s="27" t="s">
        <v>2146</v>
      </c>
      <c r="D59" s="99">
        <v>15</v>
      </c>
      <c r="E59" s="99">
        <v>15</v>
      </c>
      <c r="F59" s="99">
        <v>15</v>
      </c>
      <c r="G59" s="99">
        <v>15</v>
      </c>
      <c r="H59" s="99">
        <v>15</v>
      </c>
      <c r="I59" s="99">
        <v>15</v>
      </c>
      <c r="J59" s="99">
        <v>15</v>
      </c>
      <c r="K59" s="99">
        <v>15</v>
      </c>
      <c r="L59" s="99">
        <v>15</v>
      </c>
      <c r="M59" s="99">
        <v>15</v>
      </c>
      <c r="N59" s="99"/>
      <c r="O59" s="99"/>
      <c r="P59" s="99"/>
      <c r="Q59" s="99">
        <f>SUM(Tabla38[[#This Row],[Enero]:[ene-26]])</f>
        <v>150</v>
      </c>
    </row>
    <row r="60" spans="1:17" ht="15" customHeight="1">
      <c r="A60" s="30" t="s">
        <v>2138</v>
      </c>
      <c r="B60" s="30">
        <v>56</v>
      </c>
      <c r="C60" s="27" t="s">
        <v>2147</v>
      </c>
      <c r="D60" s="99">
        <v>15</v>
      </c>
      <c r="E60" s="99">
        <v>15</v>
      </c>
      <c r="F60" s="99">
        <v>15</v>
      </c>
      <c r="G60" s="99">
        <v>15</v>
      </c>
      <c r="H60" s="99">
        <v>15</v>
      </c>
      <c r="I60" s="99">
        <v>15</v>
      </c>
      <c r="J60" s="99"/>
      <c r="K60" s="99"/>
      <c r="L60" s="99"/>
      <c r="M60" s="99"/>
      <c r="N60" s="99"/>
      <c r="O60" s="99"/>
      <c r="P60" s="99"/>
      <c r="Q60" s="99">
        <f>SUM(Tabla38[[#This Row],[Enero]:[ene-26]])</f>
        <v>90</v>
      </c>
    </row>
    <row r="61" spans="1:17" ht="15" customHeight="1">
      <c r="A61" s="30" t="s">
        <v>2138</v>
      </c>
      <c r="B61" s="30">
        <v>57</v>
      </c>
      <c r="C61" s="27" t="s">
        <v>2148</v>
      </c>
      <c r="D61" s="301">
        <v>0</v>
      </c>
      <c r="E61" s="99">
        <v>15</v>
      </c>
      <c r="F61" s="99">
        <v>15</v>
      </c>
      <c r="G61" s="99">
        <v>15</v>
      </c>
      <c r="H61" s="99">
        <v>15</v>
      </c>
      <c r="I61" s="99">
        <v>15</v>
      </c>
      <c r="J61" s="99">
        <v>15</v>
      </c>
      <c r="K61" s="99">
        <v>15</v>
      </c>
      <c r="L61" s="99">
        <v>15</v>
      </c>
      <c r="M61" s="99">
        <v>15</v>
      </c>
      <c r="N61" s="99">
        <v>15</v>
      </c>
      <c r="O61" s="99">
        <v>15</v>
      </c>
      <c r="P61" s="99"/>
      <c r="Q61" s="99">
        <f>SUM(Tabla38[[#This Row],[Enero]:[ene-26]])</f>
        <v>165</v>
      </c>
    </row>
    <row r="62" spans="1:17" ht="15" customHeight="1">
      <c r="A62" s="30" t="s">
        <v>2138</v>
      </c>
      <c r="B62" s="30">
        <v>58</v>
      </c>
      <c r="C62" s="27" t="s">
        <v>2149</v>
      </c>
      <c r="D62" s="99">
        <v>15</v>
      </c>
      <c r="E62" s="99">
        <v>15</v>
      </c>
      <c r="F62" s="99">
        <v>15</v>
      </c>
      <c r="G62" s="99">
        <v>15</v>
      </c>
      <c r="H62" s="99">
        <v>15</v>
      </c>
      <c r="I62" s="99">
        <v>15</v>
      </c>
      <c r="J62" s="99">
        <v>15</v>
      </c>
      <c r="K62" s="99">
        <v>15</v>
      </c>
      <c r="L62" s="99">
        <v>15</v>
      </c>
      <c r="M62" s="99">
        <v>15</v>
      </c>
      <c r="N62" s="99">
        <v>15</v>
      </c>
      <c r="O62" s="99">
        <v>15</v>
      </c>
      <c r="P62" s="99"/>
      <c r="Q62" s="99">
        <f>SUM(Tabla38[[#This Row],[Enero]:[ene-26]])</f>
        <v>180</v>
      </c>
    </row>
    <row r="63" spans="1:17" ht="15" customHeight="1">
      <c r="A63" s="30" t="s">
        <v>2138</v>
      </c>
      <c r="B63" s="30">
        <v>59</v>
      </c>
      <c r="C63" s="28" t="s">
        <v>2150</v>
      </c>
      <c r="D63" s="99">
        <v>15</v>
      </c>
      <c r="E63" s="99">
        <v>15</v>
      </c>
      <c r="F63" s="99">
        <v>15</v>
      </c>
      <c r="G63" s="99">
        <v>15</v>
      </c>
      <c r="H63" s="99">
        <v>15</v>
      </c>
      <c r="I63" s="99">
        <v>15</v>
      </c>
      <c r="J63" s="99">
        <v>15</v>
      </c>
      <c r="K63" s="99">
        <v>15</v>
      </c>
      <c r="L63" s="99">
        <v>15</v>
      </c>
      <c r="M63" s="99">
        <v>15</v>
      </c>
      <c r="N63" s="99">
        <v>15</v>
      </c>
      <c r="O63" s="99">
        <v>15</v>
      </c>
      <c r="P63" s="99"/>
      <c r="Q63" s="99">
        <f>SUM(Tabla38[[#This Row],[Enero]:[ene-26]])</f>
        <v>180</v>
      </c>
    </row>
    <row r="64" spans="1:17" ht="15" customHeight="1">
      <c r="A64" s="30" t="s">
        <v>2138</v>
      </c>
      <c r="B64" s="297">
        <v>60</v>
      </c>
      <c r="C64" s="298" t="s">
        <v>2151</v>
      </c>
      <c r="D64" s="99">
        <v>0</v>
      </c>
      <c r="E64" s="99">
        <v>0</v>
      </c>
      <c r="F64" s="99">
        <v>0</v>
      </c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>
        <f>SUM(Tabla38[[#This Row],[Enero]:[ene-26]])</f>
        <v>0</v>
      </c>
    </row>
    <row r="65" spans="1:17" ht="15" customHeight="1">
      <c r="A65" s="30" t="s">
        <v>2120</v>
      </c>
      <c r="B65" s="30">
        <v>61</v>
      </c>
      <c r="C65" s="27" t="s">
        <v>2152</v>
      </c>
      <c r="D65" s="99">
        <v>15</v>
      </c>
      <c r="E65" s="99">
        <v>15</v>
      </c>
      <c r="F65" s="99">
        <v>15</v>
      </c>
      <c r="G65" s="99">
        <v>15</v>
      </c>
      <c r="H65" s="99">
        <v>15</v>
      </c>
      <c r="I65" s="99">
        <v>15</v>
      </c>
      <c r="J65" s="99">
        <v>15</v>
      </c>
      <c r="K65" s="99">
        <v>15</v>
      </c>
      <c r="L65" s="99"/>
      <c r="M65" s="99"/>
      <c r="N65" s="99"/>
      <c r="O65" s="99"/>
      <c r="P65" s="99"/>
      <c r="Q65" s="99">
        <f>SUM(Tabla38[[#This Row],[Enero]:[ene-26]])</f>
        <v>120</v>
      </c>
    </row>
    <row r="66" spans="1:17" ht="15" customHeight="1">
      <c r="A66" s="30" t="s">
        <v>2120</v>
      </c>
      <c r="B66" s="30">
        <v>62</v>
      </c>
      <c r="C66" s="27" t="s">
        <v>2153</v>
      </c>
      <c r="D66" s="301"/>
      <c r="E66" s="99">
        <v>15</v>
      </c>
      <c r="F66" s="99">
        <v>15</v>
      </c>
      <c r="G66" s="99">
        <v>15</v>
      </c>
      <c r="H66" s="99">
        <v>15</v>
      </c>
      <c r="I66" s="99">
        <v>15</v>
      </c>
      <c r="J66" s="99">
        <v>15</v>
      </c>
      <c r="K66" s="99"/>
      <c r="L66" s="99"/>
      <c r="M66" s="99"/>
      <c r="N66" s="99"/>
      <c r="O66" s="99"/>
      <c r="P66" s="99"/>
      <c r="Q66" s="99">
        <f>SUM(Tabla38[[#This Row],[Enero]:[ene-26]])</f>
        <v>90</v>
      </c>
    </row>
    <row r="67" spans="1:17" ht="15" customHeight="1">
      <c r="A67" s="30" t="s">
        <v>2120</v>
      </c>
      <c r="B67" s="30">
        <v>63</v>
      </c>
      <c r="C67" s="28" t="s">
        <v>2154</v>
      </c>
      <c r="D67" s="99">
        <v>15</v>
      </c>
      <c r="E67" s="99">
        <v>15</v>
      </c>
      <c r="F67" s="99">
        <v>15</v>
      </c>
      <c r="G67" s="99">
        <v>15</v>
      </c>
      <c r="H67" s="99">
        <v>15</v>
      </c>
      <c r="I67" s="99">
        <v>15</v>
      </c>
      <c r="J67" s="99">
        <v>15</v>
      </c>
      <c r="K67" s="99">
        <v>15</v>
      </c>
      <c r="L67" s="99">
        <v>15</v>
      </c>
      <c r="M67" s="99">
        <v>15</v>
      </c>
      <c r="N67" s="99">
        <v>15</v>
      </c>
      <c r="O67" s="99"/>
      <c r="P67" s="99"/>
      <c r="Q67" s="99">
        <f>SUM(Tabla38[[#This Row],[Enero]:[ene-26]])</f>
        <v>165</v>
      </c>
    </row>
    <row r="68" spans="1:17" ht="15" customHeight="1">
      <c r="A68" s="30" t="s">
        <v>2120</v>
      </c>
      <c r="B68" s="30">
        <v>64</v>
      </c>
      <c r="C68" s="27" t="s">
        <v>2155</v>
      </c>
      <c r="D68" s="99">
        <v>15</v>
      </c>
      <c r="E68" s="99">
        <v>15</v>
      </c>
      <c r="F68" s="99">
        <v>15</v>
      </c>
      <c r="G68" s="99">
        <v>15</v>
      </c>
      <c r="H68" s="99">
        <v>15</v>
      </c>
      <c r="I68" s="99">
        <v>15</v>
      </c>
      <c r="J68" s="99">
        <v>15</v>
      </c>
      <c r="K68" s="99">
        <v>15</v>
      </c>
      <c r="L68" s="99">
        <v>15</v>
      </c>
      <c r="M68" s="99">
        <v>15</v>
      </c>
      <c r="N68" s="99">
        <v>15</v>
      </c>
      <c r="O68" s="99">
        <v>15</v>
      </c>
      <c r="P68" s="99"/>
      <c r="Q68" s="99">
        <f>SUM(Tabla38[[#This Row],[Enero]:[ene-26]])</f>
        <v>180</v>
      </c>
    </row>
    <row r="69" spans="1:17" ht="15" customHeight="1">
      <c r="A69" s="30" t="s">
        <v>2120</v>
      </c>
      <c r="B69" s="30">
        <v>65</v>
      </c>
      <c r="C69" s="27" t="s">
        <v>2156</v>
      </c>
      <c r="D69" s="301">
        <v>0</v>
      </c>
      <c r="E69" s="99">
        <v>15</v>
      </c>
      <c r="F69" s="99">
        <v>15</v>
      </c>
      <c r="G69" s="99">
        <v>15</v>
      </c>
      <c r="H69" s="99">
        <v>15</v>
      </c>
      <c r="I69" s="99">
        <v>15</v>
      </c>
      <c r="J69" s="99">
        <v>15</v>
      </c>
      <c r="K69" s="99">
        <v>15</v>
      </c>
      <c r="L69" s="99">
        <v>15</v>
      </c>
      <c r="M69" s="99">
        <v>15</v>
      </c>
      <c r="N69" s="99">
        <v>15</v>
      </c>
      <c r="O69" s="99">
        <v>15</v>
      </c>
      <c r="P69" s="99"/>
      <c r="Q69" s="99">
        <f>SUM(Tabla38[[#This Row],[Enero]:[ene-26]])</f>
        <v>165</v>
      </c>
    </row>
    <row r="70" spans="1:17" ht="15" customHeight="1">
      <c r="A70" s="30" t="s">
        <v>2120</v>
      </c>
      <c r="B70" s="297">
        <v>66</v>
      </c>
      <c r="C70" s="298" t="s">
        <v>2157</v>
      </c>
      <c r="D70" s="99">
        <v>0</v>
      </c>
      <c r="E70" s="99">
        <v>0</v>
      </c>
      <c r="F70" s="99">
        <v>0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>
        <f>SUM(Tabla38[[#This Row],[Enero]:[ene-26]])</f>
        <v>0</v>
      </c>
    </row>
    <row r="71" spans="1:17" ht="15" customHeight="1">
      <c r="A71" s="30" t="s">
        <v>2120</v>
      </c>
      <c r="B71" s="30">
        <v>67</v>
      </c>
      <c r="C71" s="28" t="s">
        <v>2158</v>
      </c>
      <c r="D71" s="99">
        <v>15</v>
      </c>
      <c r="E71" s="99">
        <v>15</v>
      </c>
      <c r="F71" s="99">
        <v>15</v>
      </c>
      <c r="G71" s="99">
        <v>15</v>
      </c>
      <c r="H71" s="99">
        <v>15</v>
      </c>
      <c r="I71" s="99">
        <v>15</v>
      </c>
      <c r="J71" s="99">
        <v>15</v>
      </c>
      <c r="K71" s="99">
        <v>15</v>
      </c>
      <c r="L71" s="99">
        <v>15</v>
      </c>
      <c r="M71" s="99">
        <v>15</v>
      </c>
      <c r="N71" s="99"/>
      <c r="O71" s="99"/>
      <c r="P71" s="99"/>
      <c r="Q71" s="99">
        <f>SUM(Tabla38[[#This Row],[Enero]:[ene-26]])</f>
        <v>150</v>
      </c>
    </row>
    <row r="72" spans="1:17" ht="15" customHeight="1">
      <c r="A72" s="30" t="s">
        <v>2120</v>
      </c>
      <c r="B72" s="30">
        <v>68</v>
      </c>
      <c r="C72" s="27" t="s">
        <v>2159</v>
      </c>
      <c r="D72" s="301">
        <v>0</v>
      </c>
      <c r="E72" s="99">
        <v>15</v>
      </c>
      <c r="F72" s="99">
        <v>15</v>
      </c>
      <c r="G72" s="99">
        <v>15</v>
      </c>
      <c r="H72" s="99">
        <v>15</v>
      </c>
      <c r="I72" s="99">
        <v>15</v>
      </c>
      <c r="J72" s="99">
        <v>15</v>
      </c>
      <c r="K72" s="99"/>
      <c r="L72" s="99"/>
      <c r="M72" s="99"/>
      <c r="N72" s="99"/>
      <c r="O72" s="99"/>
      <c r="P72" s="99"/>
      <c r="Q72" s="99">
        <f>SUM(Tabla38[[#This Row],[Enero]:[ene-26]])</f>
        <v>90</v>
      </c>
    </row>
    <row r="73" spans="1:17" ht="15" customHeight="1">
      <c r="A73" s="30" t="s">
        <v>2120</v>
      </c>
      <c r="B73" s="358">
        <v>69</v>
      </c>
      <c r="C73" s="359" t="s">
        <v>2160</v>
      </c>
      <c r="D73" s="99">
        <v>15</v>
      </c>
      <c r="E73" s="99">
        <v>15</v>
      </c>
      <c r="F73" s="99">
        <v>15</v>
      </c>
      <c r="G73" s="99">
        <v>15</v>
      </c>
      <c r="H73" s="99">
        <v>15</v>
      </c>
      <c r="I73" s="99">
        <v>10</v>
      </c>
      <c r="J73" s="99">
        <v>15</v>
      </c>
      <c r="K73" s="99">
        <v>15</v>
      </c>
      <c r="L73" s="99"/>
      <c r="M73" s="99"/>
      <c r="N73" s="99"/>
      <c r="O73" s="99"/>
      <c r="P73" s="99"/>
      <c r="Q73" s="99">
        <f>SUM(Tabla38[[#This Row],[Enero]:[ene-26]])</f>
        <v>115</v>
      </c>
    </row>
    <row r="74" spans="1:17" ht="15" customHeight="1">
      <c r="A74" s="30" t="s">
        <v>2120</v>
      </c>
      <c r="B74" s="297">
        <v>70</v>
      </c>
      <c r="C74" s="298" t="s">
        <v>2161</v>
      </c>
      <c r="D74" s="99">
        <v>0</v>
      </c>
      <c r="E74" s="99">
        <v>0</v>
      </c>
      <c r="F74" s="99">
        <v>0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>
        <f>SUM(Tabla38[[#This Row],[Enero]:[ene-26]])</f>
        <v>0</v>
      </c>
    </row>
    <row r="75" spans="1:17" ht="15" customHeight="1">
      <c r="A75" s="30" t="s">
        <v>2120</v>
      </c>
      <c r="B75" s="30">
        <v>71</v>
      </c>
      <c r="C75" s="27" t="s">
        <v>2162</v>
      </c>
      <c r="D75" s="99">
        <v>15</v>
      </c>
      <c r="E75" s="99">
        <v>15</v>
      </c>
      <c r="F75" s="99">
        <v>15</v>
      </c>
      <c r="G75" s="99">
        <v>15</v>
      </c>
      <c r="H75" s="99">
        <v>15</v>
      </c>
      <c r="I75" s="99">
        <v>15</v>
      </c>
      <c r="J75" s="99">
        <v>15</v>
      </c>
      <c r="K75" s="99">
        <v>15</v>
      </c>
      <c r="L75" s="99">
        <v>15</v>
      </c>
      <c r="M75" s="99">
        <v>15</v>
      </c>
      <c r="N75" s="99">
        <v>15</v>
      </c>
      <c r="O75" s="99">
        <v>15</v>
      </c>
      <c r="P75" s="99"/>
      <c r="Q75" s="99">
        <f>SUM(Tabla38[[#This Row],[Enero]:[ene-26]])</f>
        <v>180</v>
      </c>
    </row>
    <row r="76" spans="1:17" ht="15" customHeight="1">
      <c r="A76" s="30" t="s">
        <v>2120</v>
      </c>
      <c r="B76" s="297">
        <v>72</v>
      </c>
      <c r="C76" s="298" t="s">
        <v>2163</v>
      </c>
      <c r="D76" s="99">
        <v>0</v>
      </c>
      <c r="E76" s="99">
        <v>0</v>
      </c>
      <c r="F76" s="99">
        <v>0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>
        <f>SUM(Tabla38[[#This Row],[Enero]:[ene-26]])</f>
        <v>0</v>
      </c>
    </row>
    <row r="77" spans="1:17" ht="15" customHeight="1">
      <c r="A77" s="30" t="s">
        <v>2120</v>
      </c>
      <c r="B77" s="30">
        <v>73</v>
      </c>
      <c r="C77" s="27" t="s">
        <v>2164</v>
      </c>
      <c r="D77" s="99">
        <v>15</v>
      </c>
      <c r="E77" s="99">
        <v>15</v>
      </c>
      <c r="F77" s="99">
        <v>15</v>
      </c>
      <c r="G77" s="99">
        <v>15</v>
      </c>
      <c r="H77" s="99"/>
      <c r="I77" s="99"/>
      <c r="J77" s="99"/>
      <c r="K77" s="99"/>
      <c r="L77" s="99"/>
      <c r="M77" s="99"/>
      <c r="N77" s="99"/>
      <c r="O77" s="99"/>
      <c r="P77" s="99"/>
      <c r="Q77" s="99">
        <f>SUM(Tabla38[[#This Row],[Enero]:[ene-26]])</f>
        <v>60</v>
      </c>
    </row>
    <row r="78" spans="1:17" ht="15" customHeight="1">
      <c r="A78" s="30" t="s">
        <v>2120</v>
      </c>
      <c r="B78" s="297">
        <v>74</v>
      </c>
      <c r="C78" s="298" t="s">
        <v>2165</v>
      </c>
      <c r="D78" s="99">
        <v>0</v>
      </c>
      <c r="E78" s="99">
        <v>0</v>
      </c>
      <c r="F78" s="99">
        <v>0</v>
      </c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>
        <f>SUM(Tabla38[[#This Row],[Enero]:[ene-26]])</f>
        <v>0</v>
      </c>
    </row>
    <row r="79" spans="1:17" ht="15" customHeight="1">
      <c r="A79" s="30" t="s">
        <v>2112</v>
      </c>
      <c r="B79" s="30">
        <v>75</v>
      </c>
      <c r="C79" s="27" t="s">
        <v>2166</v>
      </c>
      <c r="D79" s="99">
        <v>15</v>
      </c>
      <c r="E79" s="99">
        <v>15</v>
      </c>
      <c r="F79" s="99">
        <v>15</v>
      </c>
      <c r="G79" s="99">
        <v>15</v>
      </c>
      <c r="H79" s="99">
        <v>15</v>
      </c>
      <c r="I79" s="99">
        <v>15</v>
      </c>
      <c r="J79" s="99">
        <v>15</v>
      </c>
      <c r="K79" s="99">
        <v>15</v>
      </c>
      <c r="L79" s="99">
        <v>15</v>
      </c>
      <c r="M79" s="99">
        <v>15</v>
      </c>
      <c r="N79" s="99">
        <v>15</v>
      </c>
      <c r="O79" s="99">
        <v>15</v>
      </c>
      <c r="P79" s="99">
        <v>15</v>
      </c>
      <c r="Q79" s="99">
        <f>SUM(Tabla38[[#This Row],[Enero]:[ene-26]])</f>
        <v>195</v>
      </c>
    </row>
    <row r="80" spans="1:17" ht="15" customHeight="1">
      <c r="A80" s="30" t="s">
        <v>2112</v>
      </c>
      <c r="B80" s="297">
        <v>76</v>
      </c>
      <c r="C80" s="298" t="s">
        <v>2167</v>
      </c>
      <c r="D80" s="99">
        <v>0</v>
      </c>
      <c r="E80" s="99">
        <v>0</v>
      </c>
      <c r="F80" s="99">
        <v>0</v>
      </c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>
        <f>SUM(Tabla38[[#This Row],[Enero]:[ene-26]])</f>
        <v>0</v>
      </c>
    </row>
    <row r="81" spans="1:17" ht="15" customHeight="1">
      <c r="A81" s="30" t="s">
        <v>2112</v>
      </c>
      <c r="B81" s="30">
        <v>77</v>
      </c>
      <c r="C81" s="27" t="s">
        <v>2168</v>
      </c>
      <c r="D81" s="99">
        <v>15</v>
      </c>
      <c r="E81" s="99">
        <v>15</v>
      </c>
      <c r="F81" s="99">
        <v>15</v>
      </c>
      <c r="G81" s="99">
        <v>15</v>
      </c>
      <c r="H81" s="99">
        <v>15</v>
      </c>
      <c r="I81" s="99">
        <v>15</v>
      </c>
      <c r="J81" s="99">
        <v>15</v>
      </c>
      <c r="K81" s="99">
        <v>15</v>
      </c>
      <c r="L81" s="99">
        <v>15</v>
      </c>
      <c r="M81" s="99">
        <v>15</v>
      </c>
      <c r="N81" s="99">
        <v>15</v>
      </c>
      <c r="O81" s="99">
        <v>15</v>
      </c>
      <c r="P81" s="99">
        <v>20</v>
      </c>
      <c r="Q81" s="99">
        <f>SUM(Tabla38[[#This Row],[Enero]:[ene-26]])</f>
        <v>200</v>
      </c>
    </row>
    <row r="82" spans="1:17" ht="15" customHeight="1">
      <c r="A82" s="30" t="s">
        <v>2112</v>
      </c>
      <c r="B82" s="30">
        <v>78</v>
      </c>
      <c r="C82" s="27" t="s">
        <v>2169</v>
      </c>
      <c r="D82" s="99">
        <v>15</v>
      </c>
      <c r="E82" s="99">
        <v>15</v>
      </c>
      <c r="F82" s="99">
        <v>15</v>
      </c>
      <c r="G82" s="99">
        <v>15</v>
      </c>
      <c r="H82" s="99">
        <v>15</v>
      </c>
      <c r="I82" s="99">
        <v>15</v>
      </c>
      <c r="J82" s="99">
        <v>15</v>
      </c>
      <c r="K82" s="99">
        <v>15</v>
      </c>
      <c r="L82" s="99">
        <v>15</v>
      </c>
      <c r="M82" s="99">
        <v>15</v>
      </c>
      <c r="N82" s="99"/>
      <c r="O82" s="99"/>
      <c r="P82" s="99"/>
      <c r="Q82" s="99">
        <f>SUM(Tabla38[[#This Row],[Enero]:[ene-26]])</f>
        <v>150</v>
      </c>
    </row>
    <row r="83" spans="1:17" ht="15" customHeight="1">
      <c r="A83" s="30" t="s">
        <v>2112</v>
      </c>
      <c r="B83" s="30">
        <v>79</v>
      </c>
      <c r="C83" s="27" t="s">
        <v>2170</v>
      </c>
      <c r="D83" s="99">
        <v>15</v>
      </c>
      <c r="E83" s="99">
        <v>15</v>
      </c>
      <c r="F83" s="99">
        <v>15</v>
      </c>
      <c r="G83" s="99">
        <v>15</v>
      </c>
      <c r="H83" s="99">
        <v>15</v>
      </c>
      <c r="I83" s="99">
        <v>15</v>
      </c>
      <c r="J83" s="4">
        <v>15</v>
      </c>
      <c r="K83" s="4">
        <v>15</v>
      </c>
      <c r="L83" s="99">
        <v>15</v>
      </c>
      <c r="M83" s="99"/>
      <c r="N83" s="99"/>
      <c r="O83" s="99"/>
      <c r="P83" s="99"/>
      <c r="Q83" s="99">
        <f>SUM(Tabla38[[#This Row],[Enero]:[ene-26]])</f>
        <v>135</v>
      </c>
    </row>
    <row r="84" spans="1:17" ht="15" customHeight="1">
      <c r="A84" s="30" t="s">
        <v>2112</v>
      </c>
      <c r="B84" s="30">
        <v>80</v>
      </c>
      <c r="C84" s="28" t="s">
        <v>2171</v>
      </c>
      <c r="D84" s="99">
        <v>15</v>
      </c>
      <c r="E84" s="99">
        <v>15</v>
      </c>
      <c r="F84" s="99">
        <v>15</v>
      </c>
      <c r="G84" s="99">
        <v>15</v>
      </c>
      <c r="H84" s="99">
        <v>15</v>
      </c>
      <c r="I84" s="99">
        <v>15</v>
      </c>
      <c r="J84" s="99">
        <v>15</v>
      </c>
      <c r="K84" s="99">
        <v>15</v>
      </c>
      <c r="L84" s="99">
        <v>15</v>
      </c>
      <c r="M84" s="99">
        <v>15</v>
      </c>
      <c r="N84" s="99">
        <v>15</v>
      </c>
      <c r="O84" s="99">
        <v>15</v>
      </c>
      <c r="P84" s="99"/>
      <c r="Q84" s="99">
        <f>SUM(Tabla38[[#This Row],[Enero]:[ene-26]])</f>
        <v>180</v>
      </c>
    </row>
    <row r="85" spans="1:17" ht="15" customHeight="1">
      <c r="A85" s="30" t="s">
        <v>2112</v>
      </c>
      <c r="B85" s="297">
        <v>81</v>
      </c>
      <c r="C85" s="298" t="s">
        <v>2172</v>
      </c>
      <c r="D85" s="99">
        <v>0</v>
      </c>
      <c r="E85" s="99">
        <v>0</v>
      </c>
      <c r="F85" s="99">
        <v>0</v>
      </c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>
        <f>SUM(Tabla38[[#This Row],[Enero]:[ene-26]])</f>
        <v>0</v>
      </c>
    </row>
    <row r="86" spans="1:17" ht="15" customHeight="1">
      <c r="A86" s="30" t="s">
        <v>2173</v>
      </c>
      <c r="B86" s="30">
        <v>82</v>
      </c>
      <c r="C86" s="27" t="s">
        <v>2174</v>
      </c>
      <c r="D86" s="99">
        <v>15</v>
      </c>
      <c r="E86" s="99">
        <v>15</v>
      </c>
      <c r="F86" s="99">
        <v>15</v>
      </c>
      <c r="G86" s="301"/>
      <c r="H86" s="301"/>
      <c r="I86" s="301"/>
      <c r="J86" s="301"/>
      <c r="K86" s="301"/>
      <c r="L86" s="301"/>
      <c r="M86" s="99">
        <v>15</v>
      </c>
      <c r="N86" s="99">
        <v>15</v>
      </c>
      <c r="O86" s="99">
        <v>15</v>
      </c>
      <c r="P86" s="99"/>
      <c r="Q86" s="99">
        <f>SUM(Tabla38[[#This Row],[Enero]:[ene-26]])</f>
        <v>90</v>
      </c>
    </row>
    <row r="87" spans="1:17" ht="15" customHeight="1">
      <c r="A87" s="30" t="s">
        <v>2173</v>
      </c>
      <c r="B87" s="297">
        <v>83</v>
      </c>
      <c r="C87" s="298" t="s">
        <v>2175</v>
      </c>
      <c r="D87" s="99">
        <v>0</v>
      </c>
      <c r="E87" s="99">
        <v>0</v>
      </c>
      <c r="F87" s="99">
        <v>0</v>
      </c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>
        <f>SUM(Tabla38[[#This Row],[Enero]:[ene-26]])</f>
        <v>0</v>
      </c>
    </row>
    <row r="88" spans="1:17" ht="15" customHeight="1">
      <c r="A88" s="30" t="s">
        <v>2173</v>
      </c>
      <c r="B88" s="297">
        <v>84</v>
      </c>
      <c r="C88" s="298" t="s">
        <v>2176</v>
      </c>
      <c r="D88" s="99">
        <v>0</v>
      </c>
      <c r="E88" s="99">
        <v>0</v>
      </c>
      <c r="F88" s="99">
        <v>0</v>
      </c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>
        <f>SUM(Tabla38[[#This Row],[Enero]:[ene-26]])</f>
        <v>0</v>
      </c>
    </row>
    <row r="89" spans="1:17" ht="15" customHeight="1">
      <c r="A89" s="30" t="s">
        <v>2173</v>
      </c>
      <c r="B89" s="30">
        <v>85</v>
      </c>
      <c r="C89" s="28" t="s">
        <v>2177</v>
      </c>
      <c r="D89" s="301"/>
      <c r="E89" s="607"/>
      <c r="F89" s="99">
        <v>15</v>
      </c>
      <c r="G89" s="99">
        <v>15</v>
      </c>
      <c r="H89" s="99">
        <v>15</v>
      </c>
      <c r="I89" s="99">
        <v>15</v>
      </c>
      <c r="J89" s="99">
        <v>15</v>
      </c>
      <c r="K89" s="99">
        <v>15</v>
      </c>
      <c r="L89" s="99">
        <v>15</v>
      </c>
      <c r="M89" s="99">
        <v>15</v>
      </c>
      <c r="N89" s="99">
        <v>15</v>
      </c>
      <c r="O89" s="99"/>
      <c r="P89" s="99"/>
      <c r="Q89" s="99">
        <f>SUM(Tabla38[[#This Row],[Enero]:[ene-26]])</f>
        <v>135</v>
      </c>
    </row>
    <row r="90" spans="1:17" ht="15" customHeight="1">
      <c r="A90" s="30" t="s">
        <v>2173</v>
      </c>
      <c r="B90" s="30">
        <v>86</v>
      </c>
      <c r="C90" s="28" t="s">
        <v>2178</v>
      </c>
      <c r="D90" s="99">
        <v>15</v>
      </c>
      <c r="E90" s="99">
        <v>15</v>
      </c>
      <c r="F90" s="99">
        <v>15</v>
      </c>
      <c r="G90" s="99">
        <v>15</v>
      </c>
      <c r="H90" s="99">
        <v>15</v>
      </c>
      <c r="I90" s="99">
        <v>15</v>
      </c>
      <c r="J90" s="99">
        <v>15</v>
      </c>
      <c r="K90" s="99">
        <v>15</v>
      </c>
      <c r="L90" s="99">
        <v>15</v>
      </c>
      <c r="M90" s="99">
        <v>15</v>
      </c>
      <c r="N90" s="99">
        <v>15</v>
      </c>
      <c r="O90" s="99">
        <v>15</v>
      </c>
      <c r="P90" s="99"/>
      <c r="Q90" s="99">
        <f>SUM(Tabla38[[#This Row],[Enero]:[ene-26]])</f>
        <v>180</v>
      </c>
    </row>
    <row r="91" spans="1:17" ht="15" customHeight="1">
      <c r="A91" s="30" t="s">
        <v>2173</v>
      </c>
      <c r="B91" s="297">
        <v>87</v>
      </c>
      <c r="C91" s="512" t="s">
        <v>2179</v>
      </c>
      <c r="D91" s="99">
        <v>0</v>
      </c>
      <c r="E91" s="99">
        <v>0</v>
      </c>
      <c r="F91" s="99">
        <v>0</v>
      </c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>
        <f>SUM(Tabla38[[#This Row],[Enero]:[ene-26]])</f>
        <v>0</v>
      </c>
    </row>
    <row r="92" spans="1:17" ht="15" customHeight="1">
      <c r="A92" s="30" t="s">
        <v>2173</v>
      </c>
      <c r="B92" s="30">
        <v>88</v>
      </c>
      <c r="C92" s="28" t="s">
        <v>2180</v>
      </c>
      <c r="D92" s="99">
        <v>15</v>
      </c>
      <c r="E92" s="99">
        <v>15</v>
      </c>
      <c r="F92" s="99">
        <v>15</v>
      </c>
      <c r="G92" s="99">
        <v>15</v>
      </c>
      <c r="H92" s="99">
        <v>15</v>
      </c>
      <c r="I92" s="99">
        <v>15</v>
      </c>
      <c r="J92" s="99">
        <v>15</v>
      </c>
      <c r="K92" s="99">
        <v>15</v>
      </c>
      <c r="L92" s="99">
        <v>15</v>
      </c>
      <c r="M92" s="99">
        <v>15</v>
      </c>
      <c r="N92" s="99">
        <v>15</v>
      </c>
      <c r="O92" s="99">
        <v>15</v>
      </c>
      <c r="P92" s="99"/>
      <c r="Q92" s="99">
        <f>SUM(Tabla38[[#This Row],[Enero]:[ene-26]])</f>
        <v>180</v>
      </c>
    </row>
    <row r="93" spans="1:17" ht="15" customHeight="1">
      <c r="A93" s="30" t="s">
        <v>2181</v>
      </c>
      <c r="B93" s="30">
        <v>89</v>
      </c>
      <c r="C93" s="28" t="s">
        <v>2182</v>
      </c>
      <c r="D93" s="99">
        <v>15</v>
      </c>
      <c r="E93" s="99">
        <v>15</v>
      </c>
      <c r="F93" s="99">
        <v>15</v>
      </c>
      <c r="G93" s="99">
        <v>15</v>
      </c>
      <c r="H93" s="99">
        <v>15</v>
      </c>
      <c r="I93" s="99">
        <v>15</v>
      </c>
      <c r="J93" s="99">
        <v>15</v>
      </c>
      <c r="K93" s="99">
        <v>15</v>
      </c>
      <c r="L93" s="99">
        <v>15</v>
      </c>
      <c r="M93" s="99">
        <v>15</v>
      </c>
      <c r="N93" s="99">
        <v>15</v>
      </c>
      <c r="O93" s="99"/>
      <c r="P93" s="99"/>
      <c r="Q93" s="99">
        <f>SUM(Tabla38[[#This Row],[Enero]:[ene-26]])</f>
        <v>165</v>
      </c>
    </row>
    <row r="94" spans="1:17" ht="15" customHeight="1">
      <c r="A94" s="30" t="s">
        <v>2181</v>
      </c>
      <c r="B94" s="30">
        <v>90</v>
      </c>
      <c r="C94" s="27" t="s">
        <v>2183</v>
      </c>
      <c r="D94" s="99">
        <v>15</v>
      </c>
      <c r="E94" s="99">
        <v>15</v>
      </c>
      <c r="F94" s="99">
        <v>15</v>
      </c>
      <c r="G94" s="99">
        <v>15</v>
      </c>
      <c r="H94" s="99">
        <v>15</v>
      </c>
      <c r="I94" s="99">
        <v>15</v>
      </c>
      <c r="J94" s="99">
        <v>15</v>
      </c>
      <c r="K94" s="99">
        <v>15</v>
      </c>
      <c r="L94" s="99">
        <v>15</v>
      </c>
      <c r="M94" s="99"/>
      <c r="N94" s="99"/>
      <c r="O94" s="99"/>
      <c r="P94" s="99"/>
      <c r="Q94" s="99">
        <f>SUM(Tabla38[[#This Row],[Enero]:[ene-26]])</f>
        <v>135</v>
      </c>
    </row>
    <row r="95" spans="1:17" ht="15" customHeight="1">
      <c r="A95" s="30" t="s">
        <v>2181</v>
      </c>
      <c r="B95" s="30">
        <v>91</v>
      </c>
      <c r="C95" s="28" t="s">
        <v>2184</v>
      </c>
      <c r="D95" s="99">
        <v>15</v>
      </c>
      <c r="E95" s="99">
        <v>15</v>
      </c>
      <c r="F95" s="99">
        <v>15</v>
      </c>
      <c r="G95" s="99">
        <v>15</v>
      </c>
      <c r="H95" s="99">
        <v>15</v>
      </c>
      <c r="I95" s="99">
        <v>15</v>
      </c>
      <c r="J95" s="99">
        <v>15</v>
      </c>
      <c r="K95" s="99">
        <v>15</v>
      </c>
      <c r="L95" s="99">
        <v>15</v>
      </c>
      <c r="M95" s="99">
        <v>15</v>
      </c>
      <c r="N95" s="99">
        <v>15</v>
      </c>
      <c r="O95" s="99">
        <v>15</v>
      </c>
      <c r="P95" s="99"/>
      <c r="Q95" s="99">
        <f>SUM(Tabla38[[#This Row],[Enero]:[ene-26]])</f>
        <v>180</v>
      </c>
    </row>
    <row r="96" spans="1:17" ht="15" customHeight="1">
      <c r="A96" s="30" t="s">
        <v>2181</v>
      </c>
      <c r="B96" s="30">
        <v>92</v>
      </c>
      <c r="C96" s="28" t="s">
        <v>2185</v>
      </c>
      <c r="D96" s="99">
        <v>15</v>
      </c>
      <c r="E96" s="99">
        <v>15</v>
      </c>
      <c r="F96" s="99">
        <v>15</v>
      </c>
      <c r="G96" s="99">
        <v>15</v>
      </c>
      <c r="H96" s="99">
        <v>15</v>
      </c>
      <c r="I96" s="99">
        <v>15</v>
      </c>
      <c r="J96" s="99">
        <v>15</v>
      </c>
      <c r="K96" s="99"/>
      <c r="L96" s="99"/>
      <c r="M96" s="99"/>
      <c r="N96" s="99"/>
      <c r="O96" s="99"/>
      <c r="P96" s="99"/>
      <c r="Q96" s="99">
        <f>SUM(Tabla38[[#This Row],[Enero]:[ene-26]])</f>
        <v>105</v>
      </c>
    </row>
    <row r="97" spans="1:17" ht="15" customHeight="1">
      <c r="A97" s="30" t="s">
        <v>2181</v>
      </c>
      <c r="B97" s="297">
        <v>93</v>
      </c>
      <c r="C97" s="298" t="s">
        <v>2186</v>
      </c>
      <c r="D97" s="99">
        <v>0</v>
      </c>
      <c r="E97" s="99">
        <v>0</v>
      </c>
      <c r="F97" s="99">
        <v>0</v>
      </c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>
        <f>SUM(Tabla38[[#This Row],[Enero]:[ene-26]])</f>
        <v>0</v>
      </c>
    </row>
    <row r="98" spans="1:17" ht="15" customHeight="1">
      <c r="A98" s="30" t="s">
        <v>2181</v>
      </c>
      <c r="B98" s="297">
        <v>94</v>
      </c>
      <c r="C98" s="298" t="s">
        <v>2187</v>
      </c>
      <c r="D98" s="99">
        <v>0</v>
      </c>
      <c r="E98" s="99">
        <v>0</v>
      </c>
      <c r="F98" s="99">
        <v>0</v>
      </c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>
        <f>SUM(Tabla38[[#This Row],[Enero]:[ene-26]])</f>
        <v>0</v>
      </c>
    </row>
    <row r="99" spans="1:17" ht="15" customHeight="1">
      <c r="A99" s="30" t="s">
        <v>2181</v>
      </c>
      <c r="B99" s="30">
        <v>95</v>
      </c>
      <c r="C99" s="27" t="s">
        <v>2188</v>
      </c>
      <c r="D99" s="99">
        <v>15</v>
      </c>
      <c r="E99" s="99">
        <v>15</v>
      </c>
      <c r="F99" s="99">
        <v>15</v>
      </c>
      <c r="G99" s="99">
        <v>15</v>
      </c>
      <c r="H99" s="99">
        <v>15</v>
      </c>
      <c r="I99" s="99">
        <v>15</v>
      </c>
      <c r="J99" s="99">
        <v>15</v>
      </c>
      <c r="K99" s="99">
        <v>15</v>
      </c>
      <c r="L99" s="99">
        <v>15</v>
      </c>
      <c r="M99" s="99">
        <v>15</v>
      </c>
      <c r="N99" s="99">
        <v>15</v>
      </c>
      <c r="O99" s="99">
        <v>15</v>
      </c>
      <c r="P99" s="99"/>
      <c r="Q99" s="99">
        <f>SUM(Tabla38[[#This Row],[Enero]:[ene-26]])</f>
        <v>180</v>
      </c>
    </row>
    <row r="100" spans="1:17" ht="15" customHeight="1">
      <c r="A100" s="30" t="s">
        <v>2181</v>
      </c>
      <c r="B100" s="297">
        <v>96</v>
      </c>
      <c r="C100" s="298" t="s">
        <v>2189</v>
      </c>
      <c r="D100" s="99">
        <v>0</v>
      </c>
      <c r="E100" s="99">
        <v>0</v>
      </c>
      <c r="F100" s="99">
        <v>0</v>
      </c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>
        <f>SUM(Tabla38[[#This Row],[Enero]:[ene-26]])</f>
        <v>0</v>
      </c>
    </row>
    <row r="101" spans="1:17" ht="15" customHeight="1">
      <c r="A101" s="30" t="s">
        <v>2181</v>
      </c>
      <c r="B101" s="30">
        <v>97</v>
      </c>
      <c r="C101" s="27" t="s">
        <v>2190</v>
      </c>
      <c r="D101" s="99">
        <v>15</v>
      </c>
      <c r="E101" s="99">
        <v>15</v>
      </c>
      <c r="F101" s="99">
        <v>15</v>
      </c>
      <c r="G101" s="99">
        <v>15</v>
      </c>
      <c r="H101" s="99">
        <v>15</v>
      </c>
      <c r="I101" s="99">
        <v>15</v>
      </c>
      <c r="J101" s="99">
        <v>15</v>
      </c>
      <c r="K101" s="99">
        <v>15</v>
      </c>
      <c r="L101" s="99">
        <v>15</v>
      </c>
      <c r="M101" s="99">
        <v>15</v>
      </c>
      <c r="N101" s="99">
        <v>15</v>
      </c>
      <c r="O101" s="99">
        <v>15</v>
      </c>
      <c r="P101" s="99"/>
      <c r="Q101" s="99">
        <f>SUM(Tabla38[[#This Row],[Enero]:[ene-26]])</f>
        <v>180</v>
      </c>
    </row>
    <row r="102" spans="1:17" ht="15" customHeight="1">
      <c r="A102" s="30" t="s">
        <v>2181</v>
      </c>
      <c r="B102" s="297">
        <v>98</v>
      </c>
      <c r="C102" s="298" t="s">
        <v>2191</v>
      </c>
      <c r="D102" s="99">
        <v>0</v>
      </c>
      <c r="E102" s="99">
        <v>0</v>
      </c>
      <c r="F102" s="99">
        <v>0</v>
      </c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>
        <f>SUM(Tabla38[[#This Row],[Enero]:[ene-26]])</f>
        <v>0</v>
      </c>
    </row>
    <row r="103" spans="1:17" ht="15" customHeight="1">
      <c r="A103" s="30" t="s">
        <v>2181</v>
      </c>
      <c r="B103" s="30">
        <v>99</v>
      </c>
      <c r="C103" s="27" t="s">
        <v>2192</v>
      </c>
      <c r="D103" s="99">
        <v>15</v>
      </c>
      <c r="E103" s="99">
        <v>15</v>
      </c>
      <c r="F103" s="99">
        <v>15</v>
      </c>
      <c r="G103" s="99">
        <v>15</v>
      </c>
      <c r="H103" s="99">
        <v>15</v>
      </c>
      <c r="I103" s="99">
        <v>15</v>
      </c>
      <c r="J103" s="99">
        <v>15</v>
      </c>
      <c r="K103" s="99">
        <v>15</v>
      </c>
      <c r="L103" s="99">
        <v>15</v>
      </c>
      <c r="M103" s="99">
        <v>15</v>
      </c>
      <c r="N103" s="99"/>
      <c r="O103" s="99"/>
      <c r="P103" s="99"/>
      <c r="Q103" s="99">
        <f>SUM(Tabla38[[#This Row],[Enero]:[ene-26]])</f>
        <v>150</v>
      </c>
    </row>
    <row r="104" spans="1:17" ht="15" customHeight="1">
      <c r="A104" s="30" t="s">
        <v>2181</v>
      </c>
      <c r="B104" s="30">
        <v>100</v>
      </c>
      <c r="C104" s="27" t="s">
        <v>2193</v>
      </c>
      <c r="D104" s="99">
        <v>15</v>
      </c>
      <c r="E104" s="99">
        <v>15</v>
      </c>
      <c r="F104" s="99">
        <v>15</v>
      </c>
      <c r="G104" s="99">
        <v>15</v>
      </c>
      <c r="H104" s="99">
        <v>15</v>
      </c>
      <c r="I104" s="99">
        <v>15</v>
      </c>
      <c r="J104" s="99">
        <v>15</v>
      </c>
      <c r="K104" s="99">
        <v>15</v>
      </c>
      <c r="L104" s="99">
        <v>15</v>
      </c>
      <c r="M104" s="99">
        <v>15</v>
      </c>
      <c r="N104" s="99">
        <v>15</v>
      </c>
      <c r="O104" s="99">
        <v>15</v>
      </c>
      <c r="P104" s="99"/>
      <c r="Q104" s="99">
        <f>SUM(Tabla38[[#This Row],[Enero]:[ene-26]])</f>
        <v>180</v>
      </c>
    </row>
    <row r="105" spans="1:17" ht="15" customHeight="1">
      <c r="A105" s="30" t="s">
        <v>2181</v>
      </c>
      <c r="B105" s="30">
        <v>101</v>
      </c>
      <c r="C105" s="27" t="s">
        <v>2194</v>
      </c>
      <c r="D105" s="99">
        <v>15</v>
      </c>
      <c r="E105" s="99">
        <v>15</v>
      </c>
      <c r="F105" s="99">
        <v>15</v>
      </c>
      <c r="G105" s="99">
        <v>15</v>
      </c>
      <c r="H105" s="99">
        <v>15</v>
      </c>
      <c r="I105" s="99">
        <v>15</v>
      </c>
      <c r="J105" s="99">
        <v>15</v>
      </c>
      <c r="K105" s="99">
        <v>15</v>
      </c>
      <c r="L105" s="99">
        <v>15</v>
      </c>
      <c r="M105" s="99">
        <v>15</v>
      </c>
      <c r="N105" s="99">
        <v>15</v>
      </c>
      <c r="O105" s="99">
        <v>15</v>
      </c>
      <c r="P105" s="99"/>
      <c r="Q105" s="99">
        <f>SUM(Tabla38[[#This Row],[Enero]:[ene-26]])</f>
        <v>180</v>
      </c>
    </row>
    <row r="106" spans="1:17" ht="15" customHeight="1">
      <c r="A106" s="30" t="s">
        <v>2181</v>
      </c>
      <c r="B106" s="297">
        <v>102</v>
      </c>
      <c r="C106" s="298" t="s">
        <v>2195</v>
      </c>
      <c r="D106" s="99">
        <v>0</v>
      </c>
      <c r="E106" s="99">
        <v>0</v>
      </c>
      <c r="F106" s="99">
        <v>0</v>
      </c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>
        <f>SUM(Tabla38[[#This Row],[Enero]:[ene-26]])</f>
        <v>0</v>
      </c>
    </row>
    <row r="107" spans="1:17" ht="15" customHeight="1">
      <c r="A107" s="30" t="s">
        <v>2181</v>
      </c>
      <c r="B107" s="30">
        <v>103</v>
      </c>
      <c r="C107" s="27" t="s">
        <v>2196</v>
      </c>
      <c r="D107" s="99">
        <v>15</v>
      </c>
      <c r="E107" s="99">
        <v>15</v>
      </c>
      <c r="F107" s="99">
        <v>15</v>
      </c>
      <c r="G107" s="99">
        <v>15</v>
      </c>
      <c r="H107" s="99">
        <v>15</v>
      </c>
      <c r="I107" s="99">
        <v>15</v>
      </c>
      <c r="J107" s="99">
        <v>15</v>
      </c>
      <c r="K107" s="99">
        <v>15</v>
      </c>
      <c r="L107" s="99">
        <v>15</v>
      </c>
      <c r="M107" s="99">
        <v>15</v>
      </c>
      <c r="N107" s="99">
        <v>15</v>
      </c>
      <c r="O107" s="99">
        <v>15</v>
      </c>
      <c r="P107" s="99"/>
      <c r="Q107" s="99">
        <f>SUM(Tabla38[[#This Row],[Enero]:[ene-26]])</f>
        <v>180</v>
      </c>
    </row>
    <row r="108" spans="1:17" ht="15" customHeight="1">
      <c r="A108" s="30" t="s">
        <v>2197</v>
      </c>
      <c r="B108" s="30">
        <v>104</v>
      </c>
      <c r="C108" s="27" t="s">
        <v>2198</v>
      </c>
      <c r="D108" s="99">
        <v>15</v>
      </c>
      <c r="E108" s="99">
        <v>15</v>
      </c>
      <c r="F108" s="99">
        <v>15</v>
      </c>
      <c r="G108" s="99">
        <v>15</v>
      </c>
      <c r="H108" s="99">
        <v>15</v>
      </c>
      <c r="I108" s="99">
        <v>15</v>
      </c>
      <c r="J108" s="99">
        <v>15</v>
      </c>
      <c r="K108" s="99">
        <v>15</v>
      </c>
      <c r="L108" s="99">
        <v>15</v>
      </c>
      <c r="M108" s="99">
        <v>15</v>
      </c>
      <c r="N108" s="99">
        <v>15</v>
      </c>
      <c r="O108" s="99">
        <v>15</v>
      </c>
      <c r="P108" s="99">
        <v>15</v>
      </c>
      <c r="Q108" s="99">
        <f>SUM(Tabla38[[#This Row],[Enero]:[ene-26]])</f>
        <v>195</v>
      </c>
    </row>
    <row r="109" spans="1:17" ht="15" customHeight="1">
      <c r="A109" s="30" t="s">
        <v>2197</v>
      </c>
      <c r="B109" s="30">
        <v>105</v>
      </c>
      <c r="C109" s="27" t="s">
        <v>2199</v>
      </c>
      <c r="D109" s="99">
        <v>15</v>
      </c>
      <c r="E109" s="99">
        <v>15</v>
      </c>
      <c r="F109" s="99">
        <v>15</v>
      </c>
      <c r="G109" s="99">
        <v>15</v>
      </c>
      <c r="H109" s="99">
        <v>15</v>
      </c>
      <c r="I109" s="99">
        <v>15</v>
      </c>
      <c r="J109" s="99">
        <v>15</v>
      </c>
      <c r="K109" s="99">
        <v>15</v>
      </c>
      <c r="L109" s="99">
        <v>15</v>
      </c>
      <c r="M109" s="99">
        <v>15</v>
      </c>
      <c r="N109" s="99">
        <v>15</v>
      </c>
      <c r="O109" s="99">
        <v>15</v>
      </c>
      <c r="P109" s="99"/>
      <c r="Q109" s="99">
        <f>SUM(Tabla38[[#This Row],[Enero]:[ene-26]])</f>
        <v>180</v>
      </c>
    </row>
    <row r="110" spans="1:17" ht="15" customHeight="1">
      <c r="A110" s="30" t="s">
        <v>2200</v>
      </c>
      <c r="B110" s="30">
        <v>106</v>
      </c>
      <c r="C110" s="28" t="s">
        <v>2201</v>
      </c>
      <c r="D110" s="99">
        <v>15</v>
      </c>
      <c r="E110" s="99">
        <v>15</v>
      </c>
      <c r="F110" s="99">
        <v>15</v>
      </c>
      <c r="G110" s="99">
        <v>15</v>
      </c>
      <c r="H110" s="99">
        <v>15</v>
      </c>
      <c r="I110" s="99">
        <v>15</v>
      </c>
      <c r="J110" s="99">
        <v>15</v>
      </c>
      <c r="K110" s="99">
        <v>15</v>
      </c>
      <c r="L110" s="99">
        <v>15</v>
      </c>
      <c r="M110" s="99">
        <v>15</v>
      </c>
      <c r="N110" s="99">
        <v>15</v>
      </c>
      <c r="O110" s="99">
        <v>15</v>
      </c>
      <c r="P110" s="99"/>
      <c r="Q110" s="99">
        <f>SUM(Tabla38[[#This Row],[Enero]:[ene-26]])</f>
        <v>180</v>
      </c>
    </row>
    <row r="111" spans="1:17" ht="15" customHeight="1">
      <c r="A111" s="30" t="s">
        <v>2200</v>
      </c>
      <c r="B111" s="30">
        <v>107</v>
      </c>
      <c r="C111" s="27" t="s">
        <v>2202</v>
      </c>
      <c r="D111" s="99">
        <v>15</v>
      </c>
      <c r="E111" s="99">
        <v>15</v>
      </c>
      <c r="F111" s="99">
        <v>15</v>
      </c>
      <c r="G111" s="99">
        <v>15</v>
      </c>
      <c r="H111" s="99">
        <v>15</v>
      </c>
      <c r="I111" s="99">
        <v>15</v>
      </c>
      <c r="J111" s="99">
        <v>15</v>
      </c>
      <c r="K111" s="99">
        <v>15</v>
      </c>
      <c r="L111" s="99">
        <v>15</v>
      </c>
      <c r="M111" s="99">
        <v>15</v>
      </c>
      <c r="N111" s="99">
        <v>15</v>
      </c>
      <c r="O111" s="99">
        <v>15</v>
      </c>
      <c r="P111" s="99">
        <v>15</v>
      </c>
      <c r="Q111" s="99">
        <f>SUM(Tabla38[[#This Row],[Enero]:[ene-26]])</f>
        <v>195</v>
      </c>
    </row>
    <row r="112" spans="1:17" ht="15" customHeight="1">
      <c r="A112" s="30" t="s">
        <v>2200</v>
      </c>
      <c r="B112" s="30">
        <v>108</v>
      </c>
      <c r="C112" s="28" t="s">
        <v>2203</v>
      </c>
      <c r="D112" s="99">
        <v>15</v>
      </c>
      <c r="E112" s="99">
        <v>15</v>
      </c>
      <c r="F112" s="99">
        <v>0</v>
      </c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>
        <f>SUM(Tabla38[[#This Row],[Enero]:[ene-26]])</f>
        <v>30</v>
      </c>
    </row>
    <row r="113" spans="1:17" ht="15" customHeight="1">
      <c r="A113" s="30" t="s">
        <v>2200</v>
      </c>
      <c r="B113" s="297">
        <v>109</v>
      </c>
      <c r="C113" s="298" t="s">
        <v>2204</v>
      </c>
      <c r="D113" s="99">
        <v>0</v>
      </c>
      <c r="E113" s="99">
        <v>0</v>
      </c>
      <c r="F113" s="99">
        <v>0</v>
      </c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>
        <f>SUM(Tabla38[[#This Row],[Enero]:[ene-26]])</f>
        <v>0</v>
      </c>
    </row>
    <row r="114" spans="1:17" ht="15" customHeight="1">
      <c r="A114" s="30" t="s">
        <v>2200</v>
      </c>
      <c r="B114" s="30">
        <v>110</v>
      </c>
      <c r="C114" s="27" t="s">
        <v>2205</v>
      </c>
      <c r="D114" s="99">
        <v>15</v>
      </c>
      <c r="E114" s="99">
        <v>15</v>
      </c>
      <c r="F114" s="99">
        <v>15</v>
      </c>
      <c r="G114" s="99">
        <v>15</v>
      </c>
      <c r="H114" s="99">
        <v>15</v>
      </c>
      <c r="I114" s="99">
        <v>15</v>
      </c>
      <c r="J114" s="99">
        <v>15</v>
      </c>
      <c r="K114" s="99">
        <v>15</v>
      </c>
      <c r="L114" s="99">
        <v>15</v>
      </c>
      <c r="M114" s="99">
        <v>15</v>
      </c>
      <c r="N114" s="99">
        <v>15</v>
      </c>
      <c r="O114" s="99"/>
      <c r="P114" s="99"/>
      <c r="Q114" s="99">
        <f>SUM(Tabla38[[#This Row],[Enero]:[ene-26]])</f>
        <v>165</v>
      </c>
    </row>
    <row r="115" spans="1:17" ht="15" customHeight="1">
      <c r="A115" s="30" t="s">
        <v>2200</v>
      </c>
      <c r="B115" s="30">
        <v>111</v>
      </c>
      <c r="C115" s="27" t="s">
        <v>2206</v>
      </c>
      <c r="D115" s="99">
        <v>15</v>
      </c>
      <c r="E115" s="99">
        <v>15</v>
      </c>
      <c r="F115" s="99">
        <v>15</v>
      </c>
      <c r="G115" s="99">
        <v>15</v>
      </c>
      <c r="H115" s="99">
        <v>15</v>
      </c>
      <c r="I115" s="99">
        <v>15</v>
      </c>
      <c r="J115" s="99">
        <v>15</v>
      </c>
      <c r="K115" s="99">
        <v>15</v>
      </c>
      <c r="L115" s="99">
        <v>15</v>
      </c>
      <c r="M115" s="99">
        <v>15</v>
      </c>
      <c r="N115" s="99">
        <v>15</v>
      </c>
      <c r="O115" s="99">
        <v>15</v>
      </c>
      <c r="P115" s="99"/>
      <c r="Q115" s="99">
        <f>SUM(Tabla38[[#This Row],[Enero]:[ene-26]])</f>
        <v>180</v>
      </c>
    </row>
    <row r="116" spans="1:17" ht="15" customHeight="1">
      <c r="A116" s="30" t="s">
        <v>2200</v>
      </c>
      <c r="B116" s="30">
        <v>112</v>
      </c>
      <c r="C116" s="27" t="s">
        <v>2207</v>
      </c>
      <c r="D116" s="99">
        <v>15</v>
      </c>
      <c r="E116" s="99">
        <v>15</v>
      </c>
      <c r="F116" s="99">
        <v>15</v>
      </c>
      <c r="G116" s="99">
        <v>15</v>
      </c>
      <c r="H116" s="99">
        <v>15</v>
      </c>
      <c r="I116" s="99">
        <v>15</v>
      </c>
      <c r="J116" s="99">
        <v>15</v>
      </c>
      <c r="K116" s="99">
        <v>15</v>
      </c>
      <c r="L116" s="99">
        <v>15</v>
      </c>
      <c r="M116" s="99">
        <v>15</v>
      </c>
      <c r="N116" s="99">
        <v>15</v>
      </c>
      <c r="O116" s="99">
        <v>15</v>
      </c>
      <c r="P116" s="99"/>
      <c r="Q116" s="99">
        <f>SUM(Tabla38[[#This Row],[Enero]:[ene-26]])</f>
        <v>180</v>
      </c>
    </row>
    <row r="117" spans="1:17" ht="15" customHeight="1">
      <c r="A117" s="30" t="s">
        <v>2200</v>
      </c>
      <c r="B117" s="30">
        <v>113</v>
      </c>
      <c r="C117" s="27" t="s">
        <v>2208</v>
      </c>
      <c r="D117" s="99">
        <v>15</v>
      </c>
      <c r="E117" s="99">
        <v>15</v>
      </c>
      <c r="F117" s="99">
        <v>15</v>
      </c>
      <c r="G117" s="99">
        <v>15</v>
      </c>
      <c r="H117" s="99">
        <v>15</v>
      </c>
      <c r="I117" s="99">
        <v>15</v>
      </c>
      <c r="J117" s="99">
        <v>15</v>
      </c>
      <c r="K117" s="99">
        <v>15</v>
      </c>
      <c r="L117" s="99">
        <v>15</v>
      </c>
      <c r="M117" s="99">
        <v>15</v>
      </c>
      <c r="N117" s="99">
        <v>15</v>
      </c>
      <c r="O117" s="99">
        <v>15</v>
      </c>
      <c r="P117" s="99">
        <v>15</v>
      </c>
      <c r="Q117" s="99">
        <f>SUM(Tabla38[[#This Row],[Enero]:[ene-26]])</f>
        <v>195</v>
      </c>
    </row>
    <row r="118" spans="1:17" ht="15" customHeight="1">
      <c r="A118" s="30" t="s">
        <v>2200</v>
      </c>
      <c r="B118" s="297">
        <v>114</v>
      </c>
      <c r="C118" s="298" t="s">
        <v>2209</v>
      </c>
      <c r="D118" s="99">
        <v>0</v>
      </c>
      <c r="E118" s="99">
        <v>0</v>
      </c>
      <c r="F118" s="99">
        <v>0</v>
      </c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>
        <f>SUM(Tabla38[[#This Row],[Enero]:[ene-26]])</f>
        <v>0</v>
      </c>
    </row>
    <row r="119" spans="1:17" ht="15" customHeight="1">
      <c r="A119" s="30" t="s">
        <v>2200</v>
      </c>
      <c r="B119" s="30">
        <v>115</v>
      </c>
      <c r="C119" s="28" t="s">
        <v>2210</v>
      </c>
      <c r="D119" s="99">
        <v>15</v>
      </c>
      <c r="E119" s="99">
        <v>15</v>
      </c>
      <c r="F119" s="99">
        <v>15</v>
      </c>
      <c r="G119" s="99">
        <v>15</v>
      </c>
      <c r="H119" s="99"/>
      <c r="I119" s="99"/>
      <c r="J119" s="99"/>
      <c r="K119" s="99"/>
      <c r="L119" s="99"/>
      <c r="M119" s="99"/>
      <c r="N119" s="99"/>
      <c r="O119" s="99"/>
      <c r="P119" s="99"/>
      <c r="Q119" s="99">
        <f>SUM(Tabla38[[#This Row],[Enero]:[ene-26]])</f>
        <v>60</v>
      </c>
    </row>
    <row r="120" spans="1:17" ht="15" customHeight="1">
      <c r="A120" s="30" t="s">
        <v>2200</v>
      </c>
      <c r="B120" s="30">
        <v>116</v>
      </c>
      <c r="C120" s="27" t="s">
        <v>2211</v>
      </c>
      <c r="D120" s="99">
        <v>15</v>
      </c>
      <c r="E120" s="99">
        <v>0</v>
      </c>
      <c r="F120" s="99">
        <v>0</v>
      </c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>
        <f>SUM(Tabla38[[#This Row],[Enero]:[ene-26]])</f>
        <v>15</v>
      </c>
    </row>
    <row r="121" spans="1:17" ht="15" customHeight="1">
      <c r="A121" s="30" t="s">
        <v>2200</v>
      </c>
      <c r="B121" s="30">
        <v>117</v>
      </c>
      <c r="C121" s="27" t="s">
        <v>2212</v>
      </c>
      <c r="D121" s="99">
        <v>15</v>
      </c>
      <c r="E121" s="99">
        <v>15</v>
      </c>
      <c r="F121" s="99">
        <v>15</v>
      </c>
      <c r="G121" s="99">
        <v>15</v>
      </c>
      <c r="H121" s="99">
        <v>15</v>
      </c>
      <c r="I121" s="99">
        <v>15</v>
      </c>
      <c r="J121" s="99">
        <v>15</v>
      </c>
      <c r="K121" s="99">
        <v>15</v>
      </c>
      <c r="L121" s="99">
        <v>15</v>
      </c>
      <c r="M121" s="99">
        <v>15</v>
      </c>
      <c r="N121" s="99">
        <v>15</v>
      </c>
      <c r="O121" s="99">
        <v>15</v>
      </c>
      <c r="P121" s="99">
        <v>15</v>
      </c>
      <c r="Q121" s="99">
        <f>SUM(Tabla38[[#This Row],[Enero]:[ene-26]])</f>
        <v>195</v>
      </c>
    </row>
    <row r="122" spans="1:17" ht="15" customHeight="1">
      <c r="A122" s="30" t="s">
        <v>2200</v>
      </c>
      <c r="B122" s="30">
        <v>118</v>
      </c>
      <c r="C122" s="27" t="s">
        <v>2213</v>
      </c>
      <c r="D122" s="99">
        <v>15</v>
      </c>
      <c r="E122" s="99">
        <v>15</v>
      </c>
      <c r="F122" s="99">
        <v>15</v>
      </c>
      <c r="G122" s="99">
        <v>15</v>
      </c>
      <c r="H122" s="99">
        <v>15</v>
      </c>
      <c r="I122" s="99">
        <v>15</v>
      </c>
      <c r="J122" s="99">
        <v>15</v>
      </c>
      <c r="K122" s="99">
        <v>15</v>
      </c>
      <c r="L122" s="99">
        <v>15</v>
      </c>
      <c r="M122" s="99">
        <v>15</v>
      </c>
      <c r="N122" s="99">
        <v>15</v>
      </c>
      <c r="O122" s="99"/>
      <c r="P122" s="99"/>
      <c r="Q122" s="99">
        <f>SUM(Tabla38[[#This Row],[Enero]:[ene-26]])</f>
        <v>165</v>
      </c>
    </row>
    <row r="123" spans="1:17" ht="15" customHeight="1">
      <c r="A123" s="30" t="s">
        <v>2200</v>
      </c>
      <c r="B123" s="30">
        <v>119</v>
      </c>
      <c r="C123" s="27" t="s">
        <v>2214</v>
      </c>
      <c r="D123" s="99">
        <v>15</v>
      </c>
      <c r="E123" s="99">
        <v>15</v>
      </c>
      <c r="F123" s="99">
        <v>15</v>
      </c>
      <c r="G123" s="99">
        <v>15</v>
      </c>
      <c r="H123" s="99">
        <v>15</v>
      </c>
      <c r="I123" s="99">
        <v>15</v>
      </c>
      <c r="J123" s="99">
        <v>15</v>
      </c>
      <c r="K123" s="99">
        <v>15</v>
      </c>
      <c r="L123" s="99">
        <v>15</v>
      </c>
      <c r="M123" s="99">
        <v>15</v>
      </c>
      <c r="N123" s="99">
        <v>15</v>
      </c>
      <c r="O123" s="99">
        <v>15</v>
      </c>
      <c r="P123" s="99"/>
      <c r="Q123" s="99">
        <f>SUM(Tabla38[[#This Row],[Enero]:[ene-26]])</f>
        <v>180</v>
      </c>
    </row>
    <row r="124" spans="1:17" ht="15" customHeight="1">
      <c r="A124" s="30" t="s">
        <v>2197</v>
      </c>
      <c r="B124" s="30">
        <v>120</v>
      </c>
      <c r="C124" s="27" t="s">
        <v>2215</v>
      </c>
      <c r="D124" s="99">
        <v>15</v>
      </c>
      <c r="E124" s="99">
        <v>15</v>
      </c>
      <c r="F124" s="99">
        <v>15</v>
      </c>
      <c r="G124" s="99">
        <v>15</v>
      </c>
      <c r="H124" s="99">
        <v>15</v>
      </c>
      <c r="I124" s="99">
        <v>15</v>
      </c>
      <c r="J124" s="99">
        <v>15</v>
      </c>
      <c r="K124" s="99">
        <v>15</v>
      </c>
      <c r="L124" s="99">
        <v>15</v>
      </c>
      <c r="M124" s="99">
        <v>15</v>
      </c>
      <c r="N124" s="99">
        <v>15</v>
      </c>
      <c r="O124" s="99">
        <v>15</v>
      </c>
      <c r="P124" s="99"/>
      <c r="Q124" s="99">
        <f>SUM(Tabla38[[#This Row],[Enero]:[ene-26]])</f>
        <v>180</v>
      </c>
    </row>
    <row r="125" spans="1:17" ht="15" customHeight="1">
      <c r="A125" s="30" t="s">
        <v>2181</v>
      </c>
      <c r="B125" s="30">
        <v>121</v>
      </c>
      <c r="C125" s="27" t="s">
        <v>2216</v>
      </c>
      <c r="D125" s="99">
        <v>15</v>
      </c>
      <c r="E125" s="99">
        <v>15</v>
      </c>
      <c r="F125" s="99">
        <v>15</v>
      </c>
      <c r="G125" s="99">
        <v>15</v>
      </c>
      <c r="H125" s="99">
        <v>15</v>
      </c>
      <c r="I125" s="99">
        <v>15</v>
      </c>
      <c r="J125" s="99">
        <v>15</v>
      </c>
      <c r="K125" s="99">
        <v>15</v>
      </c>
      <c r="L125" s="99">
        <v>15</v>
      </c>
      <c r="M125" s="99">
        <v>15</v>
      </c>
      <c r="N125" s="99">
        <v>15</v>
      </c>
      <c r="O125" s="99">
        <v>15</v>
      </c>
      <c r="P125" s="99">
        <v>15</v>
      </c>
      <c r="Q125" s="99">
        <f>SUM(Tabla38[[#This Row],[Enero]:[ene-26]])</f>
        <v>195</v>
      </c>
    </row>
    <row r="126" spans="1:17" ht="15" customHeight="1">
      <c r="A126" s="30" t="s">
        <v>2181</v>
      </c>
      <c r="B126" s="30">
        <v>122</v>
      </c>
      <c r="C126" s="27" t="s">
        <v>2217</v>
      </c>
      <c r="D126" s="99">
        <v>15</v>
      </c>
      <c r="E126" s="99">
        <v>15</v>
      </c>
      <c r="F126" s="99">
        <v>15</v>
      </c>
      <c r="G126" s="99">
        <v>15</v>
      </c>
      <c r="H126" s="99">
        <v>15</v>
      </c>
      <c r="I126" s="99">
        <v>15</v>
      </c>
      <c r="J126" s="99">
        <v>15</v>
      </c>
      <c r="K126" s="99">
        <v>15</v>
      </c>
      <c r="L126" s="99">
        <v>15</v>
      </c>
      <c r="M126" s="99"/>
      <c r="N126" s="99"/>
      <c r="O126" s="99"/>
      <c r="P126" s="99"/>
      <c r="Q126" s="99">
        <f>SUM(Tabla38[[#This Row],[Enero]:[ene-26]])</f>
        <v>135</v>
      </c>
    </row>
    <row r="127" spans="1:17" ht="15" customHeight="1">
      <c r="A127" s="30" t="s">
        <v>2218</v>
      </c>
      <c r="B127" s="30">
        <v>123</v>
      </c>
      <c r="C127" s="27" t="s">
        <v>2219</v>
      </c>
      <c r="D127" s="99">
        <v>15</v>
      </c>
      <c r="E127" s="99">
        <v>15</v>
      </c>
      <c r="F127" s="99">
        <v>15</v>
      </c>
      <c r="G127" s="99">
        <v>15</v>
      </c>
      <c r="H127" s="99">
        <v>15</v>
      </c>
      <c r="I127" s="99">
        <v>15</v>
      </c>
      <c r="J127" s="99">
        <v>15</v>
      </c>
      <c r="K127" s="99">
        <v>15</v>
      </c>
      <c r="L127" s="99">
        <v>15</v>
      </c>
      <c r="M127" s="99">
        <v>15</v>
      </c>
      <c r="N127" s="99">
        <v>15</v>
      </c>
      <c r="O127" s="99">
        <v>15</v>
      </c>
      <c r="P127" s="99"/>
      <c r="Q127" s="99">
        <f>SUM(Tabla38[[#This Row],[Enero]:[ene-26]])</f>
        <v>180</v>
      </c>
    </row>
    <row r="128" spans="1:17" ht="15" customHeight="1">
      <c r="A128" s="30" t="s">
        <v>2218</v>
      </c>
      <c r="B128" s="297">
        <v>124</v>
      </c>
      <c r="C128" s="298" t="s">
        <v>2220</v>
      </c>
      <c r="D128" s="99">
        <v>0</v>
      </c>
      <c r="E128" s="99">
        <v>0</v>
      </c>
      <c r="F128" s="99">
        <v>0</v>
      </c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>
        <f>SUM(Tabla38[[#This Row],[Enero]:[ene-26]])</f>
        <v>0</v>
      </c>
    </row>
    <row r="129" spans="1:17" ht="15" customHeight="1">
      <c r="A129" s="30" t="s">
        <v>2218</v>
      </c>
      <c r="B129" s="297">
        <v>125</v>
      </c>
      <c r="C129" s="298" t="s">
        <v>2221</v>
      </c>
      <c r="D129" s="99">
        <v>0</v>
      </c>
      <c r="E129" s="99">
        <v>0</v>
      </c>
      <c r="F129" s="99">
        <v>0</v>
      </c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>
        <f>SUM(Tabla38[[#This Row],[Enero]:[ene-26]])</f>
        <v>0</v>
      </c>
    </row>
    <row r="130" spans="1:17" ht="15" customHeight="1">
      <c r="A130" s="30" t="s">
        <v>2218</v>
      </c>
      <c r="B130" s="297">
        <v>126</v>
      </c>
      <c r="C130" s="298" t="s">
        <v>2222</v>
      </c>
      <c r="D130" s="99">
        <v>0</v>
      </c>
      <c r="E130" s="99">
        <v>0</v>
      </c>
      <c r="F130" s="99">
        <v>0</v>
      </c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>
        <f>SUM(Tabla38[[#This Row],[Enero]:[ene-26]])</f>
        <v>0</v>
      </c>
    </row>
    <row r="131" spans="1:17" ht="15" customHeight="1">
      <c r="A131" s="30" t="s">
        <v>2218</v>
      </c>
      <c r="B131" s="297">
        <v>127</v>
      </c>
      <c r="C131" s="298" t="s">
        <v>2223</v>
      </c>
      <c r="D131" s="99">
        <v>0</v>
      </c>
      <c r="E131" s="99">
        <v>0</v>
      </c>
      <c r="F131" s="99">
        <v>0</v>
      </c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>
        <f>SUM(Tabla38[[#This Row],[Enero]:[ene-26]])</f>
        <v>0</v>
      </c>
    </row>
    <row r="132" spans="1:17" ht="15" customHeight="1">
      <c r="A132" s="30" t="s">
        <v>2218</v>
      </c>
      <c r="B132" s="297">
        <v>128</v>
      </c>
      <c r="C132" s="298" t="s">
        <v>2224</v>
      </c>
      <c r="D132" s="99">
        <v>0</v>
      </c>
      <c r="E132" s="99">
        <v>0</v>
      </c>
      <c r="F132" s="99">
        <v>0</v>
      </c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>
        <f>SUM(Tabla38[[#This Row],[Enero]:[ene-26]])</f>
        <v>0</v>
      </c>
    </row>
    <row r="133" spans="1:17" ht="15" customHeight="1">
      <c r="A133" s="30" t="s">
        <v>2218</v>
      </c>
      <c r="B133" s="297">
        <v>129</v>
      </c>
      <c r="C133" s="298" t="s">
        <v>2225</v>
      </c>
      <c r="D133" s="99">
        <v>0</v>
      </c>
      <c r="E133" s="99">
        <v>0</v>
      </c>
      <c r="F133" s="99">
        <v>0</v>
      </c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>
        <f>SUM(Tabla38[[#This Row],[Enero]:[ene-26]])</f>
        <v>0</v>
      </c>
    </row>
    <row r="134" spans="1:17" ht="15" customHeight="1">
      <c r="A134" s="30" t="s">
        <v>2218</v>
      </c>
      <c r="B134" s="30">
        <v>130</v>
      </c>
      <c r="C134" s="28" t="s">
        <v>2226</v>
      </c>
      <c r="D134" s="99">
        <v>15</v>
      </c>
      <c r="E134" s="99">
        <v>15</v>
      </c>
      <c r="F134" s="99">
        <v>0</v>
      </c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>
        <f>SUM(Tabla38[[#This Row],[Enero]:[ene-26]])</f>
        <v>30</v>
      </c>
    </row>
    <row r="135" spans="1:17" ht="15" customHeight="1">
      <c r="A135" s="30" t="s">
        <v>2218</v>
      </c>
      <c r="B135" s="297">
        <v>131</v>
      </c>
      <c r="C135" s="298" t="s">
        <v>2227</v>
      </c>
      <c r="D135" s="99">
        <v>0</v>
      </c>
      <c r="E135" s="99">
        <v>0</v>
      </c>
      <c r="F135" s="99">
        <v>0</v>
      </c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>
        <f>SUM(Tabla38[[#This Row],[Enero]:[ene-26]])</f>
        <v>0</v>
      </c>
    </row>
    <row r="136" spans="1:17" ht="18.75" customHeight="1">
      <c r="A136" s="30" t="s">
        <v>2218</v>
      </c>
      <c r="B136" s="30">
        <v>132</v>
      </c>
      <c r="C136" s="28" t="s">
        <v>2228</v>
      </c>
      <c r="D136" s="99">
        <v>15</v>
      </c>
      <c r="E136" s="99">
        <v>15</v>
      </c>
      <c r="F136" s="99">
        <v>15</v>
      </c>
      <c r="G136" s="99">
        <v>15</v>
      </c>
      <c r="H136" s="99">
        <v>15</v>
      </c>
      <c r="I136" s="99">
        <v>15</v>
      </c>
      <c r="J136" s="99">
        <v>15</v>
      </c>
      <c r="K136" s="99">
        <v>15</v>
      </c>
      <c r="L136" s="99">
        <v>15</v>
      </c>
      <c r="M136" s="99"/>
      <c r="N136" s="99"/>
      <c r="O136" s="99"/>
      <c r="P136" s="99"/>
      <c r="Q136" s="99">
        <f>SUM(Tabla38[[#This Row],[Enero]:[ene-26]])</f>
        <v>135</v>
      </c>
    </row>
    <row r="137" spans="1:17" ht="15" customHeight="1">
      <c r="A137" s="30" t="s">
        <v>2218</v>
      </c>
      <c r="B137" s="30">
        <v>133</v>
      </c>
      <c r="C137" s="27" t="s">
        <v>2229</v>
      </c>
      <c r="D137" s="301">
        <v>0</v>
      </c>
      <c r="E137" s="99">
        <v>15</v>
      </c>
      <c r="F137" s="99">
        <v>15</v>
      </c>
      <c r="G137" s="99">
        <v>15</v>
      </c>
      <c r="H137" s="99">
        <v>15</v>
      </c>
      <c r="I137" s="99">
        <v>15</v>
      </c>
      <c r="J137" s="99">
        <v>15</v>
      </c>
      <c r="K137" s="99">
        <v>15</v>
      </c>
      <c r="L137" s="99">
        <v>15</v>
      </c>
      <c r="M137" s="99">
        <v>15</v>
      </c>
      <c r="N137" s="99">
        <v>15</v>
      </c>
      <c r="O137" s="99"/>
      <c r="P137" s="99"/>
      <c r="Q137" s="99">
        <f>SUM(Tabla38[[#This Row],[Enero]:[ene-26]])</f>
        <v>150</v>
      </c>
    </row>
    <row r="138" spans="1:17" ht="15" customHeight="1">
      <c r="A138" s="30" t="s">
        <v>2173</v>
      </c>
      <c r="B138" s="30">
        <v>134</v>
      </c>
      <c r="C138" s="27" t="s">
        <v>2230</v>
      </c>
      <c r="D138" s="301">
        <v>0</v>
      </c>
      <c r="E138" s="301">
        <v>0</v>
      </c>
      <c r="F138" s="99">
        <v>15</v>
      </c>
      <c r="G138" s="99">
        <v>15</v>
      </c>
      <c r="H138" s="99">
        <v>15</v>
      </c>
      <c r="I138" s="99">
        <v>15</v>
      </c>
      <c r="J138" s="99">
        <v>15</v>
      </c>
      <c r="K138" s="99">
        <v>15</v>
      </c>
      <c r="L138" s="99">
        <v>15</v>
      </c>
      <c r="M138" s="99">
        <v>15</v>
      </c>
      <c r="N138" s="99">
        <v>15</v>
      </c>
      <c r="O138" s="99">
        <v>15</v>
      </c>
      <c r="P138" s="99"/>
      <c r="Q138" s="99">
        <f>SUM(Tabla38[[#This Row],[Enero]:[ene-26]])</f>
        <v>150</v>
      </c>
    </row>
    <row r="139" spans="1:17" ht="15" customHeight="1">
      <c r="A139" s="30" t="s">
        <v>2173</v>
      </c>
      <c r="B139" s="30">
        <v>135</v>
      </c>
      <c r="C139" s="28" t="s">
        <v>2231</v>
      </c>
      <c r="D139" s="99">
        <v>15</v>
      </c>
      <c r="E139" s="99">
        <v>15</v>
      </c>
      <c r="F139" s="99">
        <v>15</v>
      </c>
      <c r="G139" s="99">
        <v>15</v>
      </c>
      <c r="H139" s="99">
        <v>15</v>
      </c>
      <c r="I139" s="99">
        <v>15</v>
      </c>
      <c r="J139" s="99"/>
      <c r="K139" s="99"/>
      <c r="L139" s="99"/>
      <c r="M139" s="99"/>
      <c r="N139" s="99"/>
      <c r="O139" s="99"/>
      <c r="P139" s="99"/>
      <c r="Q139" s="99">
        <f>SUM(Tabla38[[#This Row],[Enero]:[ene-26]])</f>
        <v>90</v>
      </c>
    </row>
    <row r="140" spans="1:17" ht="15" customHeight="1">
      <c r="A140" s="30" t="s">
        <v>2173</v>
      </c>
      <c r="B140" s="30">
        <v>136</v>
      </c>
      <c r="C140" s="27" t="s">
        <v>2232</v>
      </c>
      <c r="D140" s="99">
        <v>15</v>
      </c>
      <c r="E140" s="99">
        <v>15</v>
      </c>
      <c r="F140" s="99">
        <v>15</v>
      </c>
      <c r="G140" s="99">
        <v>15</v>
      </c>
      <c r="H140" s="99">
        <v>15</v>
      </c>
      <c r="I140" s="99">
        <v>15</v>
      </c>
      <c r="J140" s="99">
        <v>15</v>
      </c>
      <c r="K140" s="99">
        <v>15</v>
      </c>
      <c r="L140" s="99">
        <v>15</v>
      </c>
      <c r="M140" s="99">
        <v>15</v>
      </c>
      <c r="N140" s="99">
        <v>15</v>
      </c>
      <c r="O140" s="99">
        <v>15</v>
      </c>
      <c r="P140" s="99"/>
      <c r="Q140" s="99">
        <f>SUM(Tabla38[[#This Row],[Enero]:[ene-26]])</f>
        <v>180</v>
      </c>
    </row>
    <row r="141" spans="1:17" ht="15" customHeight="1">
      <c r="A141" s="30" t="s">
        <v>2173</v>
      </c>
      <c r="B141" s="30">
        <v>137</v>
      </c>
      <c r="C141" s="27" t="s">
        <v>2233</v>
      </c>
      <c r="D141" s="99">
        <v>15</v>
      </c>
      <c r="E141" s="99">
        <v>15</v>
      </c>
      <c r="F141" s="99">
        <v>15</v>
      </c>
      <c r="G141" s="99">
        <v>15</v>
      </c>
      <c r="H141" s="99">
        <v>15</v>
      </c>
      <c r="I141" s="99">
        <v>15</v>
      </c>
      <c r="J141" s="99">
        <v>15</v>
      </c>
      <c r="K141" s="99">
        <v>15</v>
      </c>
      <c r="L141" s="99">
        <v>15</v>
      </c>
      <c r="M141" s="99">
        <v>15</v>
      </c>
      <c r="N141" s="99">
        <v>15</v>
      </c>
      <c r="O141" s="99">
        <v>15</v>
      </c>
      <c r="P141" s="99"/>
      <c r="Q141" s="99">
        <f>SUM(Tabla38[[#This Row],[Enero]:[ene-26]])</f>
        <v>180</v>
      </c>
    </row>
    <row r="142" spans="1:17" ht="15" customHeight="1">
      <c r="A142" s="30" t="s">
        <v>2173</v>
      </c>
      <c r="B142" s="30">
        <v>138</v>
      </c>
      <c r="C142" s="28" t="s">
        <v>2234</v>
      </c>
      <c r="D142" s="99">
        <v>15</v>
      </c>
      <c r="E142" s="99">
        <v>15</v>
      </c>
      <c r="F142" s="99">
        <v>0</v>
      </c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>
        <f>SUM(Tabla38[[#This Row],[Enero]:[ene-26]])</f>
        <v>30</v>
      </c>
    </row>
    <row r="143" spans="1:17" ht="15" customHeight="1">
      <c r="A143" s="572" t="s">
        <v>2173</v>
      </c>
      <c r="B143" s="572">
        <v>139</v>
      </c>
      <c r="C143" s="573" t="s">
        <v>2235</v>
      </c>
      <c r="D143" s="99">
        <v>15</v>
      </c>
      <c r="E143" s="99">
        <v>15</v>
      </c>
      <c r="F143" s="99">
        <v>15</v>
      </c>
      <c r="G143" s="99">
        <v>15</v>
      </c>
      <c r="H143" s="99">
        <v>15</v>
      </c>
      <c r="I143" s="99">
        <v>15</v>
      </c>
      <c r="J143" s="99">
        <v>15</v>
      </c>
      <c r="K143" s="99">
        <v>15</v>
      </c>
      <c r="L143" s="99">
        <v>15</v>
      </c>
      <c r="M143" s="99">
        <v>15</v>
      </c>
      <c r="N143" s="99">
        <v>15</v>
      </c>
      <c r="O143" s="99">
        <v>15</v>
      </c>
      <c r="P143" s="99"/>
      <c r="Q143" s="99">
        <f>SUM(Tabla38[[#This Row],[Enero]:[ene-26]])</f>
        <v>180</v>
      </c>
    </row>
    <row r="144" spans="1:17" ht="15" customHeight="1">
      <c r="A144" s="30" t="s">
        <v>2173</v>
      </c>
      <c r="B144" s="30">
        <v>140</v>
      </c>
      <c r="C144" s="28" t="s">
        <v>2236</v>
      </c>
      <c r="D144" s="99">
        <v>15</v>
      </c>
      <c r="E144" s="99">
        <v>15</v>
      </c>
      <c r="F144" s="99">
        <v>0</v>
      </c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>
        <f>SUM(Tabla38[[#This Row],[Enero]:[ene-26]])</f>
        <v>30</v>
      </c>
    </row>
    <row r="145" spans="1:17" ht="15" customHeight="1">
      <c r="A145" s="30" t="s">
        <v>2237</v>
      </c>
      <c r="B145" s="297">
        <v>141</v>
      </c>
      <c r="C145" s="298" t="s">
        <v>2238</v>
      </c>
      <c r="D145" s="99">
        <v>0</v>
      </c>
      <c r="E145" s="99">
        <v>0</v>
      </c>
      <c r="F145" s="99">
        <v>0</v>
      </c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>
        <f>SUM(Tabla38[[#This Row],[Enero]:[ene-26]])</f>
        <v>0</v>
      </c>
    </row>
    <row r="146" spans="1:17" ht="15" customHeight="1">
      <c r="A146" s="30" t="s">
        <v>2237</v>
      </c>
      <c r="B146" s="297">
        <v>142</v>
      </c>
      <c r="C146" s="298" t="s">
        <v>2239</v>
      </c>
      <c r="D146" s="99">
        <v>0</v>
      </c>
      <c r="E146" s="99">
        <v>0</v>
      </c>
      <c r="F146" s="99">
        <v>0</v>
      </c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>
        <f>SUM(Tabla38[[#This Row],[Enero]:[ene-26]])</f>
        <v>0</v>
      </c>
    </row>
    <row r="147" spans="1:17" ht="15" customHeight="1">
      <c r="A147" s="30" t="s">
        <v>2237</v>
      </c>
      <c r="B147" s="30">
        <v>143</v>
      </c>
      <c r="C147" s="28" t="s">
        <v>2240</v>
      </c>
      <c r="D147" s="99">
        <v>15</v>
      </c>
      <c r="E147" s="99">
        <v>15</v>
      </c>
      <c r="F147" s="99">
        <v>15</v>
      </c>
      <c r="G147" s="99">
        <v>15</v>
      </c>
      <c r="H147" s="99">
        <v>15</v>
      </c>
      <c r="I147" s="99">
        <v>15</v>
      </c>
      <c r="J147" s="99">
        <v>15</v>
      </c>
      <c r="K147" s="99">
        <v>15</v>
      </c>
      <c r="L147" s="99">
        <v>15</v>
      </c>
      <c r="M147" s="99">
        <v>15</v>
      </c>
      <c r="N147" s="99">
        <v>15</v>
      </c>
      <c r="O147" s="99">
        <v>15</v>
      </c>
      <c r="P147" s="99"/>
      <c r="Q147" s="99">
        <f>SUM(Tabla38[[#This Row],[Enero]:[ene-26]])</f>
        <v>180</v>
      </c>
    </row>
    <row r="148" spans="1:17" ht="15" customHeight="1">
      <c r="A148" s="30" t="s">
        <v>2237</v>
      </c>
      <c r="B148" s="297">
        <v>144</v>
      </c>
      <c r="C148" s="298" t="s">
        <v>2241</v>
      </c>
      <c r="D148" s="99">
        <v>0</v>
      </c>
      <c r="E148" s="99">
        <v>0</v>
      </c>
      <c r="F148" s="99">
        <v>0</v>
      </c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>
        <f>SUM(Tabla38[[#This Row],[Enero]:[ene-26]])</f>
        <v>0</v>
      </c>
    </row>
    <row r="149" spans="1:17" ht="15" customHeight="1">
      <c r="A149" s="30" t="s">
        <v>2237</v>
      </c>
      <c r="B149" s="30">
        <v>145</v>
      </c>
      <c r="C149" s="27" t="s">
        <v>78</v>
      </c>
      <c r="D149" s="99">
        <v>15</v>
      </c>
      <c r="E149" s="99">
        <v>15</v>
      </c>
      <c r="F149" s="99">
        <v>15</v>
      </c>
      <c r="G149" s="99">
        <v>15</v>
      </c>
      <c r="H149" s="99">
        <v>15</v>
      </c>
      <c r="I149" s="99">
        <v>15</v>
      </c>
      <c r="J149" s="99">
        <v>15</v>
      </c>
      <c r="K149" s="99">
        <v>15</v>
      </c>
      <c r="L149" s="99">
        <v>15</v>
      </c>
      <c r="M149" s="99">
        <v>15</v>
      </c>
      <c r="N149" s="99">
        <v>15</v>
      </c>
      <c r="O149" s="99"/>
      <c r="P149" s="99"/>
      <c r="Q149" s="99">
        <f>SUM(Tabla38[[#This Row],[Enero]:[ene-26]])</f>
        <v>165</v>
      </c>
    </row>
    <row r="150" spans="1:17" ht="15" customHeight="1">
      <c r="A150" s="30" t="s">
        <v>2237</v>
      </c>
      <c r="B150" s="30">
        <v>146</v>
      </c>
      <c r="C150" s="27" t="s">
        <v>2242</v>
      </c>
      <c r="D150" s="301">
        <v>0</v>
      </c>
      <c r="E150" s="99">
        <v>15</v>
      </c>
      <c r="F150" s="99">
        <v>15</v>
      </c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>
        <f>SUM(Tabla38[[#This Row],[Enero]:[ene-26]])</f>
        <v>30</v>
      </c>
    </row>
    <row r="151" spans="1:17" ht="15" customHeight="1">
      <c r="A151" s="30" t="s">
        <v>2237</v>
      </c>
      <c r="B151" s="30">
        <v>147</v>
      </c>
      <c r="C151" s="27" t="s">
        <v>2243</v>
      </c>
      <c r="D151" s="99">
        <v>15</v>
      </c>
      <c r="E151" s="99">
        <v>15</v>
      </c>
      <c r="F151" s="99">
        <v>15</v>
      </c>
      <c r="G151" s="99">
        <v>15</v>
      </c>
      <c r="H151" s="99">
        <v>15</v>
      </c>
      <c r="I151" s="99">
        <v>15</v>
      </c>
      <c r="J151" s="99">
        <v>15</v>
      </c>
      <c r="K151" s="99">
        <v>15</v>
      </c>
      <c r="L151" s="99">
        <v>15</v>
      </c>
      <c r="M151" s="99"/>
      <c r="N151" s="99"/>
      <c r="O151" s="99"/>
      <c r="P151" s="99"/>
      <c r="Q151" s="99">
        <f>SUM(Tabla38[[#This Row],[Enero]:[ene-26]])</f>
        <v>135</v>
      </c>
    </row>
    <row r="152" spans="1:17" ht="15" customHeight="1">
      <c r="A152" s="30" t="s">
        <v>2244</v>
      </c>
      <c r="B152" s="30">
        <v>148</v>
      </c>
      <c r="C152" s="27" t="s">
        <v>2245</v>
      </c>
      <c r="D152" s="99">
        <v>15</v>
      </c>
      <c r="E152" s="99">
        <v>15</v>
      </c>
      <c r="F152" s="99">
        <v>15</v>
      </c>
      <c r="G152" s="99">
        <v>15</v>
      </c>
      <c r="H152" s="99">
        <v>15</v>
      </c>
      <c r="I152" s="99">
        <v>15</v>
      </c>
      <c r="J152" s="99">
        <v>15</v>
      </c>
      <c r="K152" s="99">
        <v>15</v>
      </c>
      <c r="L152" s="99">
        <v>15</v>
      </c>
      <c r="M152" s="99">
        <v>15</v>
      </c>
      <c r="N152" s="99">
        <v>15</v>
      </c>
      <c r="O152" s="99">
        <v>15</v>
      </c>
      <c r="P152" s="99"/>
      <c r="Q152" s="99">
        <f>SUM(Tabla38[[#This Row],[Enero]:[ene-26]])</f>
        <v>180</v>
      </c>
    </row>
    <row r="153" spans="1:17" ht="15" customHeight="1">
      <c r="A153" s="30" t="s">
        <v>2244</v>
      </c>
      <c r="B153" s="30">
        <v>149</v>
      </c>
      <c r="C153" s="27" t="s">
        <v>2246</v>
      </c>
      <c r="D153" s="99">
        <v>15</v>
      </c>
      <c r="E153" s="99">
        <v>15</v>
      </c>
      <c r="F153" s="99">
        <v>15</v>
      </c>
      <c r="G153" s="99">
        <v>15</v>
      </c>
      <c r="H153" s="99">
        <v>15</v>
      </c>
      <c r="I153" s="99">
        <v>15</v>
      </c>
      <c r="J153" s="99">
        <v>15</v>
      </c>
      <c r="K153" s="99">
        <v>15</v>
      </c>
      <c r="L153" s="99"/>
      <c r="M153" s="99"/>
      <c r="N153" s="99"/>
      <c r="O153" s="99"/>
      <c r="P153" s="99"/>
      <c r="Q153" s="99">
        <f>SUM(Tabla38[[#This Row],[Enero]:[ene-26]])</f>
        <v>120</v>
      </c>
    </row>
    <row r="154" spans="1:17" ht="15" customHeight="1">
      <c r="A154" s="30" t="s">
        <v>2244</v>
      </c>
      <c r="B154" s="30">
        <v>150</v>
      </c>
      <c r="C154" s="28" t="s">
        <v>2247</v>
      </c>
      <c r="D154" s="99">
        <v>15</v>
      </c>
      <c r="E154" s="99">
        <v>15</v>
      </c>
      <c r="F154" s="99">
        <v>15</v>
      </c>
      <c r="G154" s="99">
        <v>15</v>
      </c>
      <c r="H154" s="99">
        <v>15</v>
      </c>
      <c r="I154" s="99">
        <v>15</v>
      </c>
      <c r="J154" s="99">
        <v>15</v>
      </c>
      <c r="K154" s="99">
        <v>15</v>
      </c>
      <c r="L154" s="99">
        <v>15</v>
      </c>
      <c r="M154" s="99"/>
      <c r="N154" s="99"/>
      <c r="O154" s="99"/>
      <c r="P154" s="99"/>
      <c r="Q154" s="99">
        <f>SUM(Tabla38[[#This Row],[Enero]:[ene-26]])</f>
        <v>135</v>
      </c>
    </row>
    <row r="155" spans="1:17" ht="15" customHeight="1">
      <c r="A155" s="30" t="s">
        <v>2244</v>
      </c>
      <c r="B155" s="30">
        <v>151</v>
      </c>
      <c r="C155" s="28" t="s">
        <v>2248</v>
      </c>
      <c r="D155" s="99">
        <v>15</v>
      </c>
      <c r="E155" s="99">
        <v>15</v>
      </c>
      <c r="F155" s="99">
        <v>15</v>
      </c>
      <c r="G155" s="99">
        <v>15</v>
      </c>
      <c r="H155" s="99">
        <v>15</v>
      </c>
      <c r="I155" s="99">
        <v>15</v>
      </c>
      <c r="J155" s="99">
        <v>15</v>
      </c>
      <c r="K155" s="99"/>
      <c r="L155" s="99"/>
      <c r="M155" s="99"/>
      <c r="N155" s="99"/>
      <c r="O155" s="99"/>
      <c r="P155" s="99"/>
      <c r="Q155" s="99">
        <f>SUM(Tabla38[[#This Row],[Enero]:[ene-26]])</f>
        <v>105</v>
      </c>
    </row>
    <row r="156" spans="1:17" ht="15" customHeight="1">
      <c r="A156" s="30" t="s">
        <v>2244</v>
      </c>
      <c r="B156" s="297">
        <v>152</v>
      </c>
      <c r="C156" s="298" t="s">
        <v>2249</v>
      </c>
      <c r="D156" s="99">
        <v>0</v>
      </c>
      <c r="E156" s="99">
        <v>0</v>
      </c>
      <c r="F156" s="99">
        <v>0</v>
      </c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>
        <f>SUM(Tabla38[[#This Row],[Enero]:[ene-26]])</f>
        <v>0</v>
      </c>
    </row>
    <row r="157" spans="1:17" ht="15" customHeight="1">
      <c r="A157" s="30" t="s">
        <v>2244</v>
      </c>
      <c r="B157" s="297">
        <v>153</v>
      </c>
      <c r="C157" s="512" t="s">
        <v>2250</v>
      </c>
      <c r="D157" s="99">
        <v>0</v>
      </c>
      <c r="E157" s="99">
        <v>0</v>
      </c>
      <c r="F157" s="99">
        <v>0</v>
      </c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>
        <f>SUM(Tabla38[[#This Row],[Enero]:[ene-26]])</f>
        <v>0</v>
      </c>
    </row>
    <row r="158" spans="1:17" ht="15" customHeight="1">
      <c r="A158" s="30" t="s">
        <v>2244</v>
      </c>
      <c r="B158" s="30">
        <v>154</v>
      </c>
      <c r="C158" s="27" t="s">
        <v>2251</v>
      </c>
      <c r="D158" s="99">
        <v>15</v>
      </c>
      <c r="E158" s="99">
        <v>15</v>
      </c>
      <c r="F158" s="99">
        <v>15</v>
      </c>
      <c r="G158" s="99">
        <v>15</v>
      </c>
      <c r="H158" s="99">
        <v>15</v>
      </c>
      <c r="I158" s="99">
        <v>15</v>
      </c>
      <c r="J158" s="99">
        <v>15</v>
      </c>
      <c r="K158" s="99">
        <v>15</v>
      </c>
      <c r="L158" s="99">
        <v>15</v>
      </c>
      <c r="M158" s="99">
        <v>15</v>
      </c>
      <c r="N158" s="99">
        <v>15</v>
      </c>
      <c r="O158" s="99"/>
      <c r="P158" s="99"/>
      <c r="Q158" s="99">
        <f>SUM(Tabla38[[#This Row],[Enero]:[ene-26]])</f>
        <v>165</v>
      </c>
    </row>
    <row r="159" spans="1:17" ht="15" customHeight="1">
      <c r="A159" s="30" t="s">
        <v>2244</v>
      </c>
      <c r="B159" s="30">
        <v>155</v>
      </c>
      <c r="C159" s="27" t="s">
        <v>2252</v>
      </c>
      <c r="D159" s="99">
        <v>15</v>
      </c>
      <c r="E159" s="99">
        <v>15</v>
      </c>
      <c r="F159" s="99">
        <v>15</v>
      </c>
      <c r="G159" s="99">
        <v>15</v>
      </c>
      <c r="H159" s="99">
        <v>15</v>
      </c>
      <c r="I159" s="99">
        <v>15</v>
      </c>
      <c r="J159" s="99">
        <v>15</v>
      </c>
      <c r="K159" s="99">
        <v>15</v>
      </c>
      <c r="L159" s="99">
        <v>15</v>
      </c>
      <c r="M159" s="99">
        <v>15</v>
      </c>
      <c r="N159" s="99">
        <v>15</v>
      </c>
      <c r="O159" s="99">
        <v>15</v>
      </c>
      <c r="P159" s="99"/>
      <c r="Q159" s="99">
        <f>SUM(Tabla38[[#This Row],[Enero]:[ene-26]])</f>
        <v>180</v>
      </c>
    </row>
    <row r="160" spans="1:17" ht="15" customHeight="1">
      <c r="A160" s="30" t="s">
        <v>2244</v>
      </c>
      <c r="B160" s="30">
        <v>156</v>
      </c>
      <c r="C160" s="28" t="s">
        <v>2253</v>
      </c>
      <c r="D160" s="99">
        <v>15</v>
      </c>
      <c r="E160" s="99">
        <v>15</v>
      </c>
      <c r="F160" s="99">
        <v>15</v>
      </c>
      <c r="G160" s="99">
        <v>15</v>
      </c>
      <c r="H160" s="99">
        <v>15</v>
      </c>
      <c r="I160" s="99">
        <v>15</v>
      </c>
      <c r="J160" s="99">
        <v>15</v>
      </c>
      <c r="K160" s="99">
        <v>15</v>
      </c>
      <c r="L160" s="99">
        <v>15</v>
      </c>
      <c r="M160" s="99">
        <v>15</v>
      </c>
      <c r="N160" s="99">
        <v>15</v>
      </c>
      <c r="O160" s="99">
        <v>15</v>
      </c>
      <c r="P160" s="99"/>
      <c r="Q160" s="99">
        <f>SUM(Tabla38[[#This Row],[Enero]:[ene-26]])</f>
        <v>180</v>
      </c>
    </row>
    <row r="161" spans="1:17" ht="15" customHeight="1">
      <c r="A161" s="30" t="s">
        <v>2244</v>
      </c>
      <c r="B161" s="30">
        <v>157</v>
      </c>
      <c r="C161" s="27" t="s">
        <v>2254</v>
      </c>
      <c r="D161" s="301">
        <v>0</v>
      </c>
      <c r="E161" s="301">
        <v>0</v>
      </c>
      <c r="F161" s="99">
        <v>15</v>
      </c>
      <c r="G161" s="99">
        <v>15</v>
      </c>
      <c r="H161" s="99">
        <v>15</v>
      </c>
      <c r="I161" s="99">
        <v>15</v>
      </c>
      <c r="J161" s="99">
        <v>15</v>
      </c>
      <c r="K161" s="99">
        <v>15</v>
      </c>
      <c r="L161" s="99">
        <v>15</v>
      </c>
      <c r="M161" s="99">
        <v>15</v>
      </c>
      <c r="N161" s="99">
        <v>15</v>
      </c>
      <c r="O161" s="99">
        <v>15</v>
      </c>
      <c r="P161" s="99"/>
      <c r="Q161" s="99">
        <f>SUM(Tabla38[[#This Row],[Enero]:[ene-26]])</f>
        <v>150</v>
      </c>
    </row>
    <row r="162" spans="1:17" ht="15" customHeight="1">
      <c r="A162" s="30" t="s">
        <v>2244</v>
      </c>
      <c r="B162" s="297">
        <v>158</v>
      </c>
      <c r="C162" s="298" t="s">
        <v>2255</v>
      </c>
      <c r="D162" s="99">
        <v>0</v>
      </c>
      <c r="E162" s="99">
        <v>0</v>
      </c>
      <c r="F162" s="99">
        <v>0</v>
      </c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>
        <f>SUM(Tabla38[[#This Row],[Enero]:[ene-26]])</f>
        <v>0</v>
      </c>
    </row>
    <row r="163" spans="1:17" ht="15" customHeight="1">
      <c r="A163" s="30" t="s">
        <v>2244</v>
      </c>
      <c r="B163" s="297">
        <v>159</v>
      </c>
      <c r="C163" s="298" t="s">
        <v>2256</v>
      </c>
      <c r="D163" s="99">
        <v>0</v>
      </c>
      <c r="E163" s="99">
        <v>0</v>
      </c>
      <c r="F163" s="99">
        <v>0</v>
      </c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>
        <f>SUM(Tabla38[[#This Row],[Enero]:[ene-26]])</f>
        <v>0</v>
      </c>
    </row>
    <row r="164" spans="1:17" ht="15" customHeight="1">
      <c r="A164" s="30" t="s">
        <v>2244</v>
      </c>
      <c r="B164" s="30">
        <v>160</v>
      </c>
      <c r="C164" s="27" t="s">
        <v>2257</v>
      </c>
      <c r="D164" s="99">
        <v>15</v>
      </c>
      <c r="E164" s="99">
        <v>15</v>
      </c>
      <c r="F164" s="99">
        <v>15</v>
      </c>
      <c r="G164" s="99">
        <v>15</v>
      </c>
      <c r="H164" s="99">
        <v>15</v>
      </c>
      <c r="I164" s="99">
        <v>15</v>
      </c>
      <c r="J164" s="99">
        <v>15</v>
      </c>
      <c r="K164" s="99">
        <v>15</v>
      </c>
      <c r="L164" s="99">
        <v>15</v>
      </c>
      <c r="M164" s="99">
        <v>15</v>
      </c>
      <c r="N164" s="99">
        <v>15</v>
      </c>
      <c r="O164" s="99">
        <v>15</v>
      </c>
      <c r="P164" s="99"/>
      <c r="Q164" s="99">
        <f>SUM(Tabla38[[#This Row],[Enero]:[ene-26]])</f>
        <v>180</v>
      </c>
    </row>
    <row r="165" spans="1:17" ht="15" customHeight="1">
      <c r="A165" s="30" t="s">
        <v>2258</v>
      </c>
      <c r="B165" s="30">
        <v>161</v>
      </c>
      <c r="C165" s="27" t="s">
        <v>2259</v>
      </c>
      <c r="D165" s="99">
        <v>15</v>
      </c>
      <c r="E165" s="99">
        <v>15</v>
      </c>
      <c r="F165" s="99">
        <v>0</v>
      </c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>
        <f>SUM(Tabla38[[#This Row],[Enero]:[ene-26]])</f>
        <v>30</v>
      </c>
    </row>
    <row r="166" spans="1:17" ht="15" customHeight="1">
      <c r="A166" s="30" t="s">
        <v>2258</v>
      </c>
      <c r="B166" s="30">
        <v>162</v>
      </c>
      <c r="C166" s="28" t="s">
        <v>2260</v>
      </c>
      <c r="D166" s="99">
        <v>15</v>
      </c>
      <c r="E166" s="99">
        <v>15</v>
      </c>
      <c r="F166" s="99">
        <v>15</v>
      </c>
      <c r="G166" s="99">
        <v>15</v>
      </c>
      <c r="H166" s="99">
        <v>15</v>
      </c>
      <c r="I166" s="99">
        <v>15</v>
      </c>
      <c r="J166" s="99">
        <v>15</v>
      </c>
      <c r="K166" s="99">
        <v>15</v>
      </c>
      <c r="L166" s="99">
        <v>15</v>
      </c>
      <c r="M166" s="99">
        <v>15</v>
      </c>
      <c r="N166" s="99">
        <v>15</v>
      </c>
      <c r="O166" s="99">
        <v>15</v>
      </c>
      <c r="P166" s="99"/>
      <c r="Q166" s="99">
        <f>SUM(Tabla38[[#This Row],[Enero]:[ene-26]])</f>
        <v>180</v>
      </c>
    </row>
    <row r="167" spans="1:17" ht="15" customHeight="1">
      <c r="A167" s="30" t="s">
        <v>2261</v>
      </c>
      <c r="B167" s="297">
        <v>163</v>
      </c>
      <c r="C167" s="298" t="s">
        <v>2262</v>
      </c>
      <c r="D167" s="99">
        <v>0</v>
      </c>
      <c r="E167" s="99">
        <v>0</v>
      </c>
      <c r="F167" s="99">
        <v>0</v>
      </c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>
        <f>SUM(Tabla38[[#This Row],[Enero]:[ene-26]])</f>
        <v>0</v>
      </c>
    </row>
    <row r="168" spans="1:17" ht="15" customHeight="1">
      <c r="A168" s="30" t="s">
        <v>2261</v>
      </c>
      <c r="B168" s="30">
        <v>164</v>
      </c>
      <c r="C168" s="28" t="s">
        <v>2263</v>
      </c>
      <c r="D168" s="301">
        <v>0</v>
      </c>
      <c r="E168" s="99">
        <v>15</v>
      </c>
      <c r="F168" s="99">
        <v>15</v>
      </c>
      <c r="G168" s="99">
        <v>15</v>
      </c>
      <c r="H168" s="99">
        <v>15</v>
      </c>
      <c r="I168" s="99">
        <v>15</v>
      </c>
      <c r="J168" s="99">
        <v>15</v>
      </c>
      <c r="K168" s="99">
        <v>15</v>
      </c>
      <c r="L168" s="99">
        <v>15</v>
      </c>
      <c r="M168" s="99">
        <v>15</v>
      </c>
      <c r="N168" s="99">
        <v>15</v>
      </c>
      <c r="O168" s="99">
        <v>15</v>
      </c>
      <c r="P168" s="99"/>
      <c r="Q168" s="99">
        <f>SUM(Tabla38[[#This Row],[Enero]:[ene-26]])</f>
        <v>165</v>
      </c>
    </row>
    <row r="169" spans="1:17" ht="15" customHeight="1">
      <c r="A169" s="30" t="s">
        <v>2261</v>
      </c>
      <c r="B169" s="297">
        <v>165</v>
      </c>
      <c r="C169" s="298" t="s">
        <v>2264</v>
      </c>
      <c r="D169" s="99">
        <v>0</v>
      </c>
      <c r="E169" s="99">
        <v>0</v>
      </c>
      <c r="F169" s="99">
        <v>0</v>
      </c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>
        <f>SUM(Tabla38[[#This Row],[Enero]:[ene-26]])</f>
        <v>0</v>
      </c>
    </row>
    <row r="170" spans="1:17" ht="15" customHeight="1">
      <c r="A170" s="30" t="s">
        <v>2261</v>
      </c>
      <c r="B170" s="30">
        <v>166</v>
      </c>
      <c r="C170" s="27" t="s">
        <v>2265</v>
      </c>
      <c r="D170" s="99">
        <v>15</v>
      </c>
      <c r="E170" s="99">
        <v>15</v>
      </c>
      <c r="F170" s="99">
        <v>15</v>
      </c>
      <c r="G170" s="99">
        <v>0</v>
      </c>
      <c r="H170" s="99"/>
      <c r="I170" s="99"/>
      <c r="J170" s="99"/>
      <c r="K170" s="99"/>
      <c r="L170" s="99"/>
      <c r="M170" s="99"/>
      <c r="N170" s="99"/>
      <c r="O170" s="99"/>
      <c r="P170" s="99"/>
      <c r="Q170" s="99">
        <f>SUM(Tabla38[[#This Row],[Enero]:[ene-26]])</f>
        <v>45</v>
      </c>
    </row>
    <row r="171" spans="1:17" ht="15" customHeight="1">
      <c r="A171" s="30" t="s">
        <v>2261</v>
      </c>
      <c r="B171" s="30">
        <v>167</v>
      </c>
      <c r="C171" s="28" t="s">
        <v>2266</v>
      </c>
      <c r="D171" s="99">
        <v>15</v>
      </c>
      <c r="E171" s="99">
        <v>15</v>
      </c>
      <c r="F171" s="99">
        <v>15</v>
      </c>
      <c r="G171" s="99">
        <v>15</v>
      </c>
      <c r="H171" s="99">
        <v>15</v>
      </c>
      <c r="I171" s="99">
        <v>15</v>
      </c>
      <c r="J171" s="99">
        <v>15</v>
      </c>
      <c r="K171" s="99">
        <v>15</v>
      </c>
      <c r="L171" s="99">
        <v>15</v>
      </c>
      <c r="M171" s="99">
        <v>15</v>
      </c>
      <c r="N171" s="99">
        <v>15</v>
      </c>
      <c r="O171" s="99">
        <f>10+5</f>
        <v>15</v>
      </c>
      <c r="P171" s="99">
        <v>15</v>
      </c>
      <c r="Q171" s="99">
        <f>SUM(Tabla38[[#This Row],[Enero]:[ene-26]])</f>
        <v>195</v>
      </c>
    </row>
    <row r="172" spans="1:17" ht="15" customHeight="1">
      <c r="A172" s="30" t="s">
        <v>2261</v>
      </c>
      <c r="B172" s="297">
        <v>168</v>
      </c>
      <c r="C172" s="298" t="s">
        <v>2267</v>
      </c>
      <c r="D172" s="99">
        <v>0</v>
      </c>
      <c r="E172" s="99">
        <v>0</v>
      </c>
      <c r="F172" s="99">
        <v>0</v>
      </c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>
        <f>SUM(Tabla38[[#This Row],[Enero]:[ene-26]])</f>
        <v>0</v>
      </c>
    </row>
    <row r="173" spans="1:17" ht="15" customHeight="1">
      <c r="A173" s="30" t="s">
        <v>2261</v>
      </c>
      <c r="B173" s="30">
        <v>169</v>
      </c>
      <c r="C173" s="27" t="s">
        <v>2268</v>
      </c>
      <c r="D173" s="99">
        <v>15</v>
      </c>
      <c r="E173" s="99">
        <v>15</v>
      </c>
      <c r="F173" s="99">
        <v>15</v>
      </c>
      <c r="G173" s="99">
        <v>15</v>
      </c>
      <c r="H173" s="99">
        <v>15</v>
      </c>
      <c r="I173" s="99">
        <v>15</v>
      </c>
      <c r="J173" s="99">
        <v>15</v>
      </c>
      <c r="K173" s="99">
        <v>15</v>
      </c>
      <c r="L173" s="99">
        <v>15</v>
      </c>
      <c r="M173" s="99"/>
      <c r="N173" s="99"/>
      <c r="O173" s="99"/>
      <c r="P173" s="99"/>
      <c r="Q173" s="99">
        <f>SUM(Tabla38[[#This Row],[Enero]:[ene-26]])</f>
        <v>135</v>
      </c>
    </row>
    <row r="174" spans="1:17" ht="15" customHeight="1">
      <c r="A174" s="30" t="s">
        <v>2261</v>
      </c>
      <c r="B174" s="30">
        <v>170</v>
      </c>
      <c r="C174" s="27" t="s">
        <v>2269</v>
      </c>
      <c r="D174" s="99">
        <v>15</v>
      </c>
      <c r="E174" s="99">
        <v>15</v>
      </c>
      <c r="F174" s="99">
        <f>10+5</f>
        <v>15</v>
      </c>
      <c r="G174" s="99">
        <v>15</v>
      </c>
      <c r="H174" s="99">
        <v>15</v>
      </c>
      <c r="I174" s="99"/>
      <c r="J174" s="99"/>
      <c r="K174" s="99"/>
      <c r="L174" s="99"/>
      <c r="M174" s="99"/>
      <c r="N174" s="99"/>
      <c r="O174" s="99"/>
      <c r="P174" s="99"/>
      <c r="Q174" s="99">
        <f>SUM(Tabla38[[#This Row],[Enero]:[ene-26]])</f>
        <v>75</v>
      </c>
    </row>
    <row r="175" spans="1:17" ht="15" customHeight="1">
      <c r="A175" s="30" t="s">
        <v>2261</v>
      </c>
      <c r="B175" s="297">
        <v>171</v>
      </c>
      <c r="C175" s="298" t="s">
        <v>2270</v>
      </c>
      <c r="D175" s="99">
        <v>0</v>
      </c>
      <c r="E175" s="99">
        <v>0</v>
      </c>
      <c r="F175" s="99">
        <v>0</v>
      </c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>
        <f>SUM(Tabla38[[#This Row],[Enero]:[ene-26]])</f>
        <v>0</v>
      </c>
    </row>
    <row r="176" spans="1:17" ht="15" customHeight="1">
      <c r="A176" s="30" t="s">
        <v>2261</v>
      </c>
      <c r="B176" s="30">
        <v>172</v>
      </c>
      <c r="C176" s="27" t="s">
        <v>2271</v>
      </c>
      <c r="D176" s="301">
        <v>0</v>
      </c>
      <c r="E176" s="99">
        <v>15</v>
      </c>
      <c r="F176" s="99">
        <v>15</v>
      </c>
      <c r="G176" s="99">
        <v>15</v>
      </c>
      <c r="H176" s="99">
        <v>15</v>
      </c>
      <c r="I176" s="99">
        <v>15</v>
      </c>
      <c r="J176" s="99">
        <v>15</v>
      </c>
      <c r="K176" s="99">
        <v>15</v>
      </c>
      <c r="L176" s="99">
        <v>15</v>
      </c>
      <c r="M176" s="99">
        <v>15</v>
      </c>
      <c r="N176" s="99">
        <v>15</v>
      </c>
      <c r="O176" s="99"/>
      <c r="P176" s="99"/>
      <c r="Q176" s="99">
        <f>SUM(Tabla38[[#This Row],[Enero]:[ene-26]])</f>
        <v>150</v>
      </c>
    </row>
    <row r="177" spans="1:17" ht="15" customHeight="1">
      <c r="A177" s="30" t="s">
        <v>2261</v>
      </c>
      <c r="B177" s="30">
        <v>173</v>
      </c>
      <c r="C177" s="27" t="s">
        <v>2272</v>
      </c>
      <c r="D177" s="99">
        <v>15</v>
      </c>
      <c r="E177" s="99">
        <v>15</v>
      </c>
      <c r="F177" s="99">
        <v>15</v>
      </c>
      <c r="G177" s="99">
        <v>15</v>
      </c>
      <c r="H177" s="99">
        <v>15</v>
      </c>
      <c r="I177" s="99">
        <v>15</v>
      </c>
      <c r="J177" s="99">
        <v>15</v>
      </c>
      <c r="K177" s="99">
        <v>15</v>
      </c>
      <c r="L177" s="99">
        <v>15</v>
      </c>
      <c r="M177" s="99">
        <v>15</v>
      </c>
      <c r="N177" s="99">
        <v>15</v>
      </c>
      <c r="O177" s="99">
        <v>15</v>
      </c>
      <c r="P177" s="99"/>
      <c r="Q177" s="99">
        <f>SUM(Tabla38[[#This Row],[Enero]:[ene-26]])</f>
        <v>180</v>
      </c>
    </row>
    <row r="178" spans="1:17" ht="15" customHeight="1">
      <c r="A178" s="30" t="s">
        <v>2261</v>
      </c>
      <c r="B178" s="30">
        <v>174</v>
      </c>
      <c r="C178" s="27" t="s">
        <v>2273</v>
      </c>
      <c r="D178" s="99">
        <v>15</v>
      </c>
      <c r="E178" s="99">
        <v>15</v>
      </c>
      <c r="F178" s="99">
        <v>15</v>
      </c>
      <c r="G178" s="99">
        <v>15</v>
      </c>
      <c r="H178" s="99">
        <v>15</v>
      </c>
      <c r="I178" s="99">
        <v>15</v>
      </c>
      <c r="J178" s="99">
        <v>15</v>
      </c>
      <c r="K178" s="99">
        <v>15</v>
      </c>
      <c r="L178" s="99">
        <v>15</v>
      </c>
      <c r="M178" s="99"/>
      <c r="N178" s="99"/>
      <c r="O178" s="99"/>
      <c r="P178" s="99"/>
      <c r="Q178" s="99">
        <f>SUM(Tabla38[[#This Row],[Enero]:[ene-26]])</f>
        <v>135</v>
      </c>
    </row>
    <row r="179" spans="1:17" ht="27.75" customHeight="1">
      <c r="A179" s="30" t="s">
        <v>2261</v>
      </c>
      <c r="B179" s="30">
        <v>175</v>
      </c>
      <c r="C179" s="28" t="s">
        <v>2274</v>
      </c>
      <c r="D179" s="99">
        <v>15</v>
      </c>
      <c r="E179" s="99">
        <v>15</v>
      </c>
      <c r="F179" s="99">
        <v>15</v>
      </c>
      <c r="G179" s="99">
        <v>15</v>
      </c>
      <c r="H179" s="99">
        <v>15</v>
      </c>
      <c r="I179" s="99">
        <v>15</v>
      </c>
      <c r="J179" s="99">
        <v>15</v>
      </c>
      <c r="K179" s="99">
        <v>15</v>
      </c>
      <c r="L179" s="99">
        <v>15</v>
      </c>
      <c r="M179" s="99">
        <v>15</v>
      </c>
      <c r="N179" s="99">
        <v>15</v>
      </c>
      <c r="O179" s="99">
        <v>15</v>
      </c>
      <c r="P179" s="99">
        <v>15</v>
      </c>
      <c r="Q179" s="99">
        <f>SUM(Tabla38[[#This Row],[Enero]:[ene-26]])</f>
        <v>195</v>
      </c>
    </row>
    <row r="180" spans="1:17" ht="15" customHeight="1">
      <c r="A180" s="30" t="s">
        <v>2261</v>
      </c>
      <c r="B180" s="297">
        <v>176</v>
      </c>
      <c r="C180" s="298" t="s">
        <v>2275</v>
      </c>
      <c r="D180" s="99">
        <v>0</v>
      </c>
      <c r="E180" s="99">
        <v>0</v>
      </c>
      <c r="F180" s="99">
        <v>0</v>
      </c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>
        <f>SUM(Tabla38[[#This Row],[Enero]:[ene-26]])</f>
        <v>0</v>
      </c>
    </row>
    <row r="181" spans="1:17" ht="15" customHeight="1">
      <c r="A181" s="30" t="s">
        <v>2261</v>
      </c>
      <c r="B181" s="30">
        <v>177</v>
      </c>
      <c r="C181" s="27" t="s">
        <v>2276</v>
      </c>
      <c r="D181" s="99">
        <v>15</v>
      </c>
      <c r="E181" s="99">
        <v>15</v>
      </c>
      <c r="F181" s="99">
        <v>15</v>
      </c>
      <c r="G181" s="99">
        <v>15</v>
      </c>
      <c r="H181" s="99">
        <v>15</v>
      </c>
      <c r="I181" s="99">
        <v>15</v>
      </c>
      <c r="J181" s="99">
        <v>15</v>
      </c>
      <c r="K181" s="99">
        <v>15</v>
      </c>
      <c r="L181" s="99">
        <v>15</v>
      </c>
      <c r="M181" s="99">
        <v>15</v>
      </c>
      <c r="N181" s="99">
        <v>15</v>
      </c>
      <c r="O181" s="99">
        <v>15</v>
      </c>
      <c r="P181" s="99">
        <v>45</v>
      </c>
      <c r="Q181" s="99">
        <f>SUM(Tabla38[[#This Row],[Enero]:[ene-26]])</f>
        <v>225</v>
      </c>
    </row>
    <row r="182" spans="1:17" ht="15" customHeight="1">
      <c r="A182" s="30" t="s">
        <v>2261</v>
      </c>
      <c r="B182" s="30">
        <v>178</v>
      </c>
      <c r="C182" s="27" t="s">
        <v>2277</v>
      </c>
      <c r="D182" s="99">
        <v>15</v>
      </c>
      <c r="E182" s="99">
        <v>15</v>
      </c>
      <c r="F182" s="99">
        <v>15</v>
      </c>
      <c r="G182" s="99">
        <v>15</v>
      </c>
      <c r="H182" s="99">
        <v>15</v>
      </c>
      <c r="I182" s="99">
        <v>15</v>
      </c>
      <c r="J182" s="99">
        <v>15</v>
      </c>
      <c r="K182" s="99">
        <v>15</v>
      </c>
      <c r="L182" s="99">
        <v>15</v>
      </c>
      <c r="M182" s="99">
        <v>15</v>
      </c>
      <c r="N182" s="99">
        <v>15</v>
      </c>
      <c r="O182" s="99">
        <v>15</v>
      </c>
      <c r="P182" s="99"/>
      <c r="Q182" s="99">
        <f>SUM(Tabla38[[#This Row],[Enero]:[ene-26]])</f>
        <v>180</v>
      </c>
    </row>
    <row r="183" spans="1:17" ht="15" customHeight="1">
      <c r="A183" s="30" t="s">
        <v>2261</v>
      </c>
      <c r="B183" s="30">
        <v>179</v>
      </c>
      <c r="C183" s="27" t="s">
        <v>2278</v>
      </c>
      <c r="D183" s="99"/>
      <c r="E183" s="99"/>
      <c r="F183" s="99">
        <v>15</v>
      </c>
      <c r="G183" s="99">
        <v>15</v>
      </c>
      <c r="H183" s="99">
        <v>15</v>
      </c>
      <c r="I183" s="99">
        <v>15</v>
      </c>
      <c r="J183" s="99"/>
      <c r="K183" s="99"/>
      <c r="L183" s="99"/>
      <c r="M183" s="99"/>
      <c r="N183" s="99"/>
      <c r="O183" s="99"/>
      <c r="P183" s="99"/>
      <c r="Q183" s="99">
        <f>SUM(Tabla38[[#This Row],[Enero]:[ene-26]])</f>
        <v>60</v>
      </c>
    </row>
    <row r="184" spans="1:17" ht="15" customHeight="1">
      <c r="A184" s="30" t="s">
        <v>2261</v>
      </c>
      <c r="B184" s="297">
        <v>180</v>
      </c>
      <c r="C184" s="298" t="s">
        <v>2279</v>
      </c>
      <c r="D184" s="99">
        <v>0</v>
      </c>
      <c r="E184" s="99">
        <v>0</v>
      </c>
      <c r="F184" s="99">
        <v>0</v>
      </c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>
        <f>SUM(Tabla38[[#This Row],[Enero]:[ene-26]])</f>
        <v>0</v>
      </c>
    </row>
    <row r="185" spans="1:17" ht="15" customHeight="1">
      <c r="A185" s="30" t="s">
        <v>2258</v>
      </c>
      <c r="B185" s="30">
        <v>181</v>
      </c>
      <c r="C185" s="27" t="s">
        <v>2280</v>
      </c>
      <c r="D185" s="99">
        <v>15</v>
      </c>
      <c r="E185" s="99">
        <v>15</v>
      </c>
      <c r="F185" s="99">
        <v>15</v>
      </c>
      <c r="G185" s="99">
        <v>15</v>
      </c>
      <c r="H185" s="99">
        <v>15</v>
      </c>
      <c r="I185" s="99">
        <v>15</v>
      </c>
      <c r="J185" s="99">
        <v>15</v>
      </c>
      <c r="K185" s="99">
        <v>15</v>
      </c>
      <c r="L185" s="99"/>
      <c r="M185" s="99"/>
      <c r="N185" s="99"/>
      <c r="O185" s="99"/>
      <c r="P185" s="99"/>
      <c r="Q185" s="99">
        <f>SUM(Tabla38[[#This Row],[Enero]:[ene-26]])</f>
        <v>120</v>
      </c>
    </row>
    <row r="186" spans="1:17" ht="15" customHeight="1">
      <c r="A186" s="30" t="s">
        <v>2244</v>
      </c>
      <c r="B186" s="30">
        <v>182</v>
      </c>
      <c r="C186" s="28" t="s">
        <v>2281</v>
      </c>
      <c r="D186" s="99">
        <v>15</v>
      </c>
      <c r="E186" s="99">
        <v>15</v>
      </c>
      <c r="F186" s="99">
        <v>15</v>
      </c>
      <c r="G186" s="99">
        <v>15</v>
      </c>
      <c r="H186" s="99">
        <v>15</v>
      </c>
      <c r="I186" s="99">
        <v>15</v>
      </c>
      <c r="J186" s="99">
        <v>15</v>
      </c>
      <c r="K186" s="99">
        <v>15</v>
      </c>
      <c r="L186" s="99">
        <v>15</v>
      </c>
      <c r="M186" s="99">
        <v>15</v>
      </c>
      <c r="N186" s="99">
        <v>15</v>
      </c>
      <c r="O186" s="99"/>
      <c r="P186" s="99"/>
      <c r="Q186" s="99">
        <f>SUM(Tabla38[[#This Row],[Enero]:[ene-26]])</f>
        <v>165</v>
      </c>
    </row>
    <row r="187" spans="1:17" ht="15" customHeight="1">
      <c r="A187" s="30" t="s">
        <v>2244</v>
      </c>
      <c r="B187" s="30">
        <v>183</v>
      </c>
      <c r="C187" s="27" t="s">
        <v>2282</v>
      </c>
      <c r="D187" s="301">
        <v>0</v>
      </c>
      <c r="E187" s="99">
        <v>15</v>
      </c>
      <c r="F187" s="99">
        <v>15</v>
      </c>
      <c r="G187" s="99">
        <v>15</v>
      </c>
      <c r="H187" s="99">
        <v>15</v>
      </c>
      <c r="I187" s="99"/>
      <c r="J187" s="99"/>
      <c r="K187" s="99"/>
      <c r="L187" s="99"/>
      <c r="M187" s="99"/>
      <c r="N187" s="99"/>
      <c r="O187" s="99"/>
      <c r="P187" s="99"/>
      <c r="Q187" s="99">
        <f>SUM(Tabla38[[#This Row],[Enero]:[ene-26]])</f>
        <v>60</v>
      </c>
    </row>
    <row r="188" spans="1:17" ht="15" customHeight="1">
      <c r="A188" s="30" t="s">
        <v>2244</v>
      </c>
      <c r="B188" s="297">
        <v>184</v>
      </c>
      <c r="C188" s="298" t="s">
        <v>2283</v>
      </c>
      <c r="D188" s="99">
        <v>0</v>
      </c>
      <c r="E188" s="99">
        <v>0</v>
      </c>
      <c r="F188" s="99">
        <v>0</v>
      </c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>
        <f>SUM(Tabla38[[#This Row],[Enero]:[ene-26]])</f>
        <v>0</v>
      </c>
    </row>
    <row r="189" spans="1:17" ht="18" customHeight="1">
      <c r="A189" s="30" t="s">
        <v>2244</v>
      </c>
      <c r="B189" s="30">
        <v>185</v>
      </c>
      <c r="C189" s="27" t="s">
        <v>2284</v>
      </c>
      <c r="D189" s="301">
        <v>0</v>
      </c>
      <c r="E189" s="99">
        <v>15</v>
      </c>
      <c r="F189" s="99">
        <v>15</v>
      </c>
      <c r="G189" s="99">
        <v>15</v>
      </c>
      <c r="H189" s="99">
        <v>15</v>
      </c>
      <c r="I189" s="99">
        <v>15</v>
      </c>
      <c r="J189" s="99">
        <v>15</v>
      </c>
      <c r="K189" s="99">
        <v>15</v>
      </c>
      <c r="L189" s="99">
        <v>15</v>
      </c>
      <c r="M189" s="99">
        <v>15</v>
      </c>
      <c r="N189" s="99">
        <v>15</v>
      </c>
      <c r="O189" s="99"/>
      <c r="P189" s="99"/>
      <c r="Q189" s="99">
        <f>SUM(Tabla38[[#This Row],[Enero]:[ene-26]])</f>
        <v>150</v>
      </c>
    </row>
    <row r="190" spans="1:17" ht="15" customHeight="1">
      <c r="A190" s="30" t="s">
        <v>2244</v>
      </c>
      <c r="B190" s="30">
        <v>186</v>
      </c>
      <c r="C190" s="28" t="s">
        <v>2285</v>
      </c>
      <c r="D190" s="301"/>
      <c r="E190" s="99">
        <v>15</v>
      </c>
      <c r="F190" s="99">
        <v>15</v>
      </c>
      <c r="G190" s="99">
        <v>15</v>
      </c>
      <c r="H190" s="99">
        <v>15</v>
      </c>
      <c r="I190" s="99">
        <v>15</v>
      </c>
      <c r="J190" s="99">
        <v>15</v>
      </c>
      <c r="K190" s="99">
        <v>15</v>
      </c>
      <c r="L190" s="99">
        <v>15</v>
      </c>
      <c r="M190" s="99"/>
      <c r="N190" s="99"/>
      <c r="O190" s="99"/>
      <c r="P190" s="99"/>
      <c r="Q190" s="99">
        <f>SUM(Tabla38[[#This Row],[Enero]:[ene-26]])</f>
        <v>120</v>
      </c>
    </row>
    <row r="191" spans="1:17" ht="15" customHeight="1">
      <c r="A191" s="30" t="s">
        <v>2244</v>
      </c>
      <c r="B191" s="30">
        <v>187</v>
      </c>
      <c r="C191" s="28" t="s">
        <v>2286</v>
      </c>
      <c r="D191" s="99">
        <v>15</v>
      </c>
      <c r="E191" s="99">
        <v>15</v>
      </c>
      <c r="F191" s="99">
        <v>15</v>
      </c>
      <c r="G191" s="99">
        <v>15</v>
      </c>
      <c r="H191" s="99">
        <v>15</v>
      </c>
      <c r="I191" s="99">
        <v>15</v>
      </c>
      <c r="J191" s="99">
        <v>15</v>
      </c>
      <c r="K191" s="99">
        <v>15</v>
      </c>
      <c r="L191" s="99">
        <v>15</v>
      </c>
      <c r="M191" s="99">
        <v>15</v>
      </c>
      <c r="N191" s="99">
        <v>15</v>
      </c>
      <c r="O191" s="99">
        <v>15</v>
      </c>
      <c r="P191" s="99"/>
      <c r="Q191" s="99">
        <f>SUM(Tabla38[[#This Row],[Enero]:[ene-26]])</f>
        <v>180</v>
      </c>
    </row>
    <row r="192" spans="1:17" s="319" customFormat="1" ht="15" customHeight="1">
      <c r="A192" s="317" t="s">
        <v>2244</v>
      </c>
      <c r="B192" s="317">
        <v>188</v>
      </c>
      <c r="C192" s="318" t="s">
        <v>2287</v>
      </c>
      <c r="D192" s="301">
        <v>0</v>
      </c>
      <c r="E192" s="301">
        <v>0</v>
      </c>
      <c r="F192" s="301">
        <v>0</v>
      </c>
      <c r="G192" s="99">
        <v>15</v>
      </c>
      <c r="H192" s="316">
        <v>15</v>
      </c>
      <c r="I192" s="99">
        <v>15</v>
      </c>
      <c r="J192" s="99">
        <v>15</v>
      </c>
      <c r="K192" s="99">
        <v>15</v>
      </c>
      <c r="L192" s="99">
        <v>15</v>
      </c>
      <c r="M192" s="99">
        <v>15</v>
      </c>
      <c r="N192" s="99">
        <v>15</v>
      </c>
      <c r="O192" s="99"/>
      <c r="P192" s="99"/>
      <c r="Q192" s="99">
        <f>SUM(Tabla38[[#This Row],[Enero]:[ene-26]])</f>
        <v>120</v>
      </c>
    </row>
    <row r="193" spans="1:17" ht="15" customHeight="1">
      <c r="A193" s="30" t="s">
        <v>2244</v>
      </c>
      <c r="B193" s="30">
        <v>189</v>
      </c>
      <c r="C193" s="27" t="s">
        <v>2288</v>
      </c>
      <c r="D193" s="99">
        <v>15</v>
      </c>
      <c r="E193" s="99">
        <v>15</v>
      </c>
      <c r="F193" s="99">
        <v>0</v>
      </c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>
        <f>SUM(Tabla38[[#This Row],[Enero]:[ene-26]])</f>
        <v>30</v>
      </c>
    </row>
    <row r="194" spans="1:17" ht="15" customHeight="1">
      <c r="A194" s="30" t="s">
        <v>2244</v>
      </c>
      <c r="B194" s="297">
        <v>190</v>
      </c>
      <c r="C194" s="512" t="s">
        <v>2289</v>
      </c>
      <c r="D194" s="99">
        <v>0</v>
      </c>
      <c r="E194" s="99">
        <v>0</v>
      </c>
      <c r="F194" s="99">
        <v>0</v>
      </c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>
        <f>SUM(Tabla38[[#This Row],[Enero]:[ene-26]])</f>
        <v>0</v>
      </c>
    </row>
    <row r="195" spans="1:17" ht="15" customHeight="1">
      <c r="A195" s="30" t="s">
        <v>2244</v>
      </c>
      <c r="B195" s="297">
        <v>191</v>
      </c>
      <c r="C195" s="298" t="s">
        <v>2290</v>
      </c>
      <c r="D195" s="99">
        <v>0</v>
      </c>
      <c r="E195" s="99">
        <v>0</v>
      </c>
      <c r="F195" s="99">
        <v>0</v>
      </c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>
        <f>SUM(Tabla38[[#This Row],[Enero]:[ene-26]])</f>
        <v>0</v>
      </c>
    </row>
    <row r="196" spans="1:17" ht="15" customHeight="1">
      <c r="A196" s="30" t="s">
        <v>2244</v>
      </c>
      <c r="B196" s="30">
        <v>192</v>
      </c>
      <c r="C196" s="27" t="s">
        <v>2291</v>
      </c>
      <c r="D196" s="99">
        <v>15</v>
      </c>
      <c r="E196" s="99">
        <v>15</v>
      </c>
      <c r="F196" s="99">
        <v>15</v>
      </c>
      <c r="G196" s="99">
        <v>15</v>
      </c>
      <c r="H196" s="99">
        <v>15</v>
      </c>
      <c r="I196" s="99">
        <v>15</v>
      </c>
      <c r="J196" s="99">
        <v>15</v>
      </c>
      <c r="K196" s="99">
        <v>15</v>
      </c>
      <c r="L196" s="99">
        <v>15</v>
      </c>
      <c r="M196" s="99">
        <v>15</v>
      </c>
      <c r="N196" s="99">
        <v>15</v>
      </c>
      <c r="O196" s="99">
        <v>15</v>
      </c>
      <c r="P196" s="99"/>
      <c r="Q196" s="99">
        <f>SUM(Tabla38[[#This Row],[Enero]:[ene-26]])</f>
        <v>180</v>
      </c>
    </row>
    <row r="197" spans="1:17" ht="15" customHeight="1">
      <c r="A197" s="30" t="s">
        <v>2244</v>
      </c>
      <c r="B197" s="30">
        <v>193</v>
      </c>
      <c r="C197" s="27" t="s">
        <v>2292</v>
      </c>
      <c r="D197" s="99">
        <v>15</v>
      </c>
      <c r="E197" s="99">
        <v>15</v>
      </c>
      <c r="F197" s="99">
        <v>15</v>
      </c>
      <c r="G197" s="99">
        <v>15</v>
      </c>
      <c r="H197" s="99">
        <f>5+15</f>
        <v>20</v>
      </c>
      <c r="I197" s="99">
        <v>15</v>
      </c>
      <c r="J197" s="99">
        <v>15</v>
      </c>
      <c r="K197" s="99">
        <v>15</v>
      </c>
      <c r="L197" s="99"/>
      <c r="M197" s="99"/>
      <c r="N197" s="99"/>
      <c r="O197" s="99"/>
      <c r="P197" s="99"/>
      <c r="Q197" s="99">
        <f>SUM(Tabla38[[#This Row],[Enero]:[ene-26]])</f>
        <v>125</v>
      </c>
    </row>
    <row r="198" spans="1:17" ht="15" customHeight="1">
      <c r="A198" s="30" t="s">
        <v>2244</v>
      </c>
      <c r="B198" s="30">
        <v>194</v>
      </c>
      <c r="C198" s="27" t="s">
        <v>2293</v>
      </c>
      <c r="D198" s="99">
        <v>15</v>
      </c>
      <c r="E198" s="99">
        <v>15</v>
      </c>
      <c r="F198" s="99">
        <v>15</v>
      </c>
      <c r="G198" s="99">
        <v>15</v>
      </c>
      <c r="H198" s="99">
        <v>15</v>
      </c>
      <c r="I198" s="99">
        <v>15</v>
      </c>
      <c r="J198" s="99">
        <v>15</v>
      </c>
      <c r="K198" s="99">
        <v>15</v>
      </c>
      <c r="L198" s="99">
        <v>15</v>
      </c>
      <c r="M198" s="99">
        <v>15</v>
      </c>
      <c r="N198" s="99">
        <v>15</v>
      </c>
      <c r="O198" s="99">
        <v>15</v>
      </c>
      <c r="P198" s="99"/>
      <c r="Q198" s="99">
        <f>SUM(Tabla38[[#This Row],[Enero]:[ene-26]])</f>
        <v>180</v>
      </c>
    </row>
    <row r="199" spans="1:17" ht="15" customHeight="1">
      <c r="A199" s="30" t="s">
        <v>2244</v>
      </c>
      <c r="B199" s="30">
        <v>195</v>
      </c>
      <c r="C199" s="27" t="s">
        <v>2294</v>
      </c>
      <c r="D199" s="301">
        <v>0</v>
      </c>
      <c r="E199" s="99">
        <v>15</v>
      </c>
      <c r="F199" s="99">
        <v>15</v>
      </c>
      <c r="G199" s="99">
        <v>15</v>
      </c>
      <c r="H199" s="99">
        <v>15</v>
      </c>
      <c r="I199" s="99">
        <v>15</v>
      </c>
      <c r="J199" s="99">
        <v>15</v>
      </c>
      <c r="K199" s="99">
        <v>15</v>
      </c>
      <c r="L199" s="99">
        <v>15</v>
      </c>
      <c r="M199" s="99">
        <v>15</v>
      </c>
      <c r="N199" s="99">
        <v>15</v>
      </c>
      <c r="O199" s="99">
        <v>15</v>
      </c>
      <c r="P199" s="99"/>
      <c r="Q199" s="99">
        <f>SUM(Tabla38[[#This Row],[Enero]:[ene-26]])</f>
        <v>165</v>
      </c>
    </row>
    <row r="200" spans="1:17" ht="15" customHeight="1">
      <c r="A200" s="30" t="s">
        <v>2244</v>
      </c>
      <c r="B200" s="30">
        <v>196</v>
      </c>
      <c r="C200" s="27" t="s">
        <v>2295</v>
      </c>
      <c r="D200" s="99">
        <v>15</v>
      </c>
      <c r="E200" s="99">
        <v>15</v>
      </c>
      <c r="F200" s="99">
        <v>15</v>
      </c>
      <c r="G200" s="99">
        <v>15</v>
      </c>
      <c r="H200" s="99">
        <v>15</v>
      </c>
      <c r="I200" s="99">
        <v>15</v>
      </c>
      <c r="J200" s="99">
        <v>15</v>
      </c>
      <c r="K200" s="99">
        <v>15</v>
      </c>
      <c r="L200" s="99">
        <v>15</v>
      </c>
      <c r="M200" s="99">
        <v>15</v>
      </c>
      <c r="N200" s="99">
        <v>15</v>
      </c>
      <c r="O200" s="99">
        <v>15</v>
      </c>
      <c r="P200" s="99"/>
      <c r="Q200" s="99">
        <f>SUM(Tabla38[[#This Row],[Enero]:[ene-26]])</f>
        <v>180</v>
      </c>
    </row>
    <row r="201" spans="1:17" ht="15" customHeight="1">
      <c r="A201" s="30" t="s">
        <v>2237</v>
      </c>
      <c r="B201" s="30">
        <v>197</v>
      </c>
      <c r="C201" s="28" t="s">
        <v>2296</v>
      </c>
      <c r="D201" s="99">
        <v>15</v>
      </c>
      <c r="E201" s="99">
        <v>15</v>
      </c>
      <c r="F201" s="99">
        <v>15</v>
      </c>
      <c r="G201" s="99">
        <v>15</v>
      </c>
      <c r="H201" s="99">
        <v>15</v>
      </c>
      <c r="I201" s="99">
        <v>15</v>
      </c>
      <c r="J201" s="99">
        <v>15</v>
      </c>
      <c r="K201" s="99">
        <v>15</v>
      </c>
      <c r="L201" s="99">
        <v>15</v>
      </c>
      <c r="M201" s="99">
        <v>15</v>
      </c>
      <c r="N201" s="99">
        <v>15</v>
      </c>
      <c r="O201" s="99">
        <v>15</v>
      </c>
      <c r="P201" s="99"/>
      <c r="Q201" s="99">
        <f>SUM(Tabla38[[#This Row],[Enero]:[ene-26]])</f>
        <v>180</v>
      </c>
    </row>
    <row r="202" spans="1:17" ht="15" customHeight="1">
      <c r="A202" s="30" t="s">
        <v>2237</v>
      </c>
      <c r="B202" s="30">
        <v>198</v>
      </c>
      <c r="C202" s="27" t="s">
        <v>2297</v>
      </c>
      <c r="D202" s="99">
        <v>15</v>
      </c>
      <c r="E202" s="99">
        <v>15</v>
      </c>
      <c r="F202" s="99">
        <v>15</v>
      </c>
      <c r="G202" s="99">
        <v>15</v>
      </c>
      <c r="H202" s="99">
        <v>15</v>
      </c>
      <c r="I202" s="99">
        <v>15</v>
      </c>
      <c r="J202" s="99">
        <v>15</v>
      </c>
      <c r="K202" s="99">
        <v>15</v>
      </c>
      <c r="L202" s="99">
        <v>15</v>
      </c>
      <c r="M202" s="99">
        <v>15</v>
      </c>
      <c r="N202" s="99">
        <v>15</v>
      </c>
      <c r="O202" s="99">
        <v>15</v>
      </c>
      <c r="P202" s="99">
        <v>15</v>
      </c>
      <c r="Q202" s="99">
        <f>SUM(Tabla38[[#This Row],[Enero]:[ene-26]])</f>
        <v>195</v>
      </c>
    </row>
    <row r="203" spans="1:17" ht="15" customHeight="1">
      <c r="A203" s="30" t="s">
        <v>2237</v>
      </c>
      <c r="B203" s="30">
        <v>199</v>
      </c>
      <c r="C203" s="27" t="s">
        <v>2298</v>
      </c>
      <c r="D203" s="99">
        <v>15</v>
      </c>
      <c r="E203" s="99">
        <v>15</v>
      </c>
      <c r="F203" s="99">
        <v>15</v>
      </c>
      <c r="G203" s="99">
        <v>15</v>
      </c>
      <c r="H203" s="99">
        <v>15</v>
      </c>
      <c r="I203" s="99">
        <v>15</v>
      </c>
      <c r="J203" s="99">
        <v>15</v>
      </c>
      <c r="K203" s="99">
        <v>15</v>
      </c>
      <c r="L203" s="99">
        <v>15</v>
      </c>
      <c r="M203" s="99">
        <v>15</v>
      </c>
      <c r="N203" s="99">
        <v>15</v>
      </c>
      <c r="O203" s="99">
        <v>15</v>
      </c>
      <c r="P203" s="99"/>
      <c r="Q203" s="99">
        <f>SUM(Tabla38[[#This Row],[Enero]:[ene-26]])</f>
        <v>180</v>
      </c>
    </row>
    <row r="204" spans="1:17" ht="15" customHeight="1">
      <c r="A204" s="30" t="s">
        <v>2237</v>
      </c>
      <c r="B204" s="30">
        <v>200</v>
      </c>
      <c r="C204" s="27" t="s">
        <v>2299</v>
      </c>
      <c r="D204" s="99">
        <v>15</v>
      </c>
      <c r="E204" s="99">
        <v>15</v>
      </c>
      <c r="F204" s="99">
        <v>15</v>
      </c>
      <c r="G204" s="99">
        <v>15</v>
      </c>
      <c r="H204" s="99">
        <v>15</v>
      </c>
      <c r="I204" s="99">
        <v>15</v>
      </c>
      <c r="J204" s="99">
        <v>15</v>
      </c>
      <c r="K204" s="99">
        <v>15</v>
      </c>
      <c r="L204" s="99">
        <v>15</v>
      </c>
      <c r="M204" s="99">
        <v>15</v>
      </c>
      <c r="N204" s="99">
        <v>15</v>
      </c>
      <c r="O204" s="99">
        <v>15</v>
      </c>
      <c r="P204" s="99"/>
      <c r="Q204" s="99">
        <f>SUM(Tabla38[[#This Row],[Enero]:[ene-26]])</f>
        <v>180</v>
      </c>
    </row>
    <row r="205" spans="1:17" ht="15" customHeight="1">
      <c r="A205" s="30" t="s">
        <v>2237</v>
      </c>
      <c r="B205" s="30">
        <v>201</v>
      </c>
      <c r="C205" s="27" t="s">
        <v>2300</v>
      </c>
      <c r="D205" s="301"/>
      <c r="E205" s="99">
        <v>15</v>
      </c>
      <c r="F205" s="99">
        <v>15</v>
      </c>
      <c r="G205" s="99">
        <v>15</v>
      </c>
      <c r="H205" s="99">
        <v>15</v>
      </c>
      <c r="I205" s="99">
        <v>15</v>
      </c>
      <c r="J205" s="99">
        <v>15</v>
      </c>
      <c r="K205" s="99">
        <v>15</v>
      </c>
      <c r="L205" s="99">
        <v>15</v>
      </c>
      <c r="M205" s="99">
        <v>15</v>
      </c>
      <c r="N205" s="99">
        <v>15</v>
      </c>
      <c r="O205" s="99">
        <v>15</v>
      </c>
      <c r="P205" s="99"/>
      <c r="Q205" s="99">
        <f>SUM(Tabla38[[#This Row],[Enero]:[ene-26]])</f>
        <v>165</v>
      </c>
    </row>
    <row r="206" spans="1:17" ht="15" customHeight="1">
      <c r="A206" s="30" t="s">
        <v>2237</v>
      </c>
      <c r="B206" s="30">
        <v>202</v>
      </c>
      <c r="C206" s="27" t="s">
        <v>2301</v>
      </c>
      <c r="D206" s="99">
        <v>15</v>
      </c>
      <c r="E206" s="99">
        <v>15</v>
      </c>
      <c r="F206" s="99">
        <v>15</v>
      </c>
      <c r="G206" s="99">
        <v>15</v>
      </c>
      <c r="H206" s="99">
        <v>15</v>
      </c>
      <c r="I206" s="99">
        <v>15</v>
      </c>
      <c r="J206" s="99">
        <v>15</v>
      </c>
      <c r="K206" s="99">
        <v>15</v>
      </c>
      <c r="L206" s="99">
        <v>15</v>
      </c>
      <c r="M206" s="99">
        <v>15</v>
      </c>
      <c r="N206" s="99">
        <v>15</v>
      </c>
      <c r="O206" s="99"/>
      <c r="P206" s="99"/>
      <c r="Q206" s="99">
        <f>SUM(Tabla38[[#This Row],[Enero]:[ene-26]])</f>
        <v>165</v>
      </c>
    </row>
    <row r="207" spans="1:17" ht="15" customHeight="1">
      <c r="A207" s="30" t="s">
        <v>2237</v>
      </c>
      <c r="B207" s="30">
        <v>203</v>
      </c>
      <c r="C207" s="27" t="s">
        <v>2302</v>
      </c>
      <c r="D207" s="99">
        <v>15</v>
      </c>
      <c r="E207" s="99">
        <v>15</v>
      </c>
      <c r="F207" s="99">
        <v>15</v>
      </c>
      <c r="G207" s="99">
        <v>15</v>
      </c>
      <c r="H207" s="99">
        <v>15</v>
      </c>
      <c r="I207" s="99">
        <v>15</v>
      </c>
      <c r="J207" s="99">
        <v>15</v>
      </c>
      <c r="K207" s="99">
        <v>15</v>
      </c>
      <c r="L207" s="99">
        <v>15</v>
      </c>
      <c r="M207" s="99">
        <v>15</v>
      </c>
      <c r="N207" s="99">
        <v>15</v>
      </c>
      <c r="O207" s="99">
        <v>15</v>
      </c>
      <c r="P207" s="99"/>
      <c r="Q207" s="99">
        <f>SUM(Tabla38[[#This Row],[Enero]:[ene-26]])</f>
        <v>180</v>
      </c>
    </row>
    <row r="208" spans="1:17" ht="15" customHeight="1">
      <c r="A208" s="30" t="s">
        <v>2303</v>
      </c>
      <c r="B208" s="30">
        <v>204</v>
      </c>
      <c r="C208" s="27" t="s">
        <v>2304</v>
      </c>
      <c r="D208" s="99">
        <v>15</v>
      </c>
      <c r="E208" s="99">
        <v>15</v>
      </c>
      <c r="F208" s="99">
        <v>15</v>
      </c>
      <c r="G208" s="99">
        <v>15</v>
      </c>
      <c r="H208" s="99">
        <v>15</v>
      </c>
      <c r="I208" s="99">
        <v>15</v>
      </c>
      <c r="J208" s="99">
        <v>15</v>
      </c>
      <c r="K208" s="99">
        <v>15</v>
      </c>
      <c r="L208" s="99">
        <v>15</v>
      </c>
      <c r="M208" s="99">
        <v>15</v>
      </c>
      <c r="N208" s="99">
        <v>15</v>
      </c>
      <c r="O208" s="99">
        <v>15</v>
      </c>
      <c r="P208" s="99"/>
      <c r="Q208" s="99">
        <f>SUM(Tabla38[[#This Row],[Enero]:[ene-26]])</f>
        <v>180</v>
      </c>
    </row>
    <row r="209" spans="1:17" ht="15" customHeight="1">
      <c r="A209" s="30" t="s">
        <v>2303</v>
      </c>
      <c r="B209" s="30">
        <v>205</v>
      </c>
      <c r="C209" s="27" t="s">
        <v>2305</v>
      </c>
      <c r="D209" s="99">
        <v>20</v>
      </c>
      <c r="E209" s="99">
        <f>7+8</f>
        <v>15</v>
      </c>
      <c r="F209" s="99">
        <v>15</v>
      </c>
      <c r="G209" s="99">
        <v>15</v>
      </c>
      <c r="H209" s="99">
        <v>15</v>
      </c>
      <c r="I209" s="99">
        <v>15</v>
      </c>
      <c r="J209" s="99">
        <v>15</v>
      </c>
      <c r="K209" s="99">
        <v>15</v>
      </c>
      <c r="L209" s="99">
        <v>15</v>
      </c>
      <c r="M209" s="99">
        <v>15</v>
      </c>
      <c r="N209" s="99">
        <v>15</v>
      </c>
      <c r="O209" s="99">
        <v>15</v>
      </c>
      <c r="P209" s="99"/>
      <c r="Q209" s="99">
        <f>SUM(Tabla38[[#This Row],[Enero]:[ene-26]])</f>
        <v>185</v>
      </c>
    </row>
    <row r="210" spans="1:17" ht="15" customHeight="1">
      <c r="A210" s="30" t="s">
        <v>2303</v>
      </c>
      <c r="B210" s="30">
        <v>206</v>
      </c>
      <c r="C210" s="27" t="s">
        <v>2306</v>
      </c>
      <c r="D210" s="301"/>
      <c r="E210" s="99">
        <v>15</v>
      </c>
      <c r="F210" s="99">
        <v>15</v>
      </c>
      <c r="G210" s="99">
        <v>15</v>
      </c>
      <c r="H210" s="99">
        <v>15</v>
      </c>
      <c r="I210" s="99">
        <v>15</v>
      </c>
      <c r="J210" s="99">
        <v>15</v>
      </c>
      <c r="K210" s="99">
        <v>15</v>
      </c>
      <c r="L210" s="99">
        <v>15</v>
      </c>
      <c r="M210" s="99">
        <v>15</v>
      </c>
      <c r="N210" s="99">
        <v>15</v>
      </c>
      <c r="O210" s="99"/>
      <c r="P210" s="99"/>
      <c r="Q210" s="99">
        <f>SUM(Tabla38[[#This Row],[Enero]:[ene-26]])</f>
        <v>150</v>
      </c>
    </row>
    <row r="211" spans="1:17" ht="15" customHeight="1">
      <c r="A211" s="30" t="s">
        <v>2303</v>
      </c>
      <c r="B211" s="358">
        <v>207</v>
      </c>
      <c r="C211" s="359" t="s">
        <v>2307</v>
      </c>
      <c r="D211" s="99">
        <v>15</v>
      </c>
      <c r="E211" s="99">
        <v>15</v>
      </c>
      <c r="F211" s="99">
        <v>15</v>
      </c>
      <c r="G211" s="99">
        <v>15</v>
      </c>
      <c r="H211" s="99">
        <v>15</v>
      </c>
      <c r="I211" s="99">
        <v>15</v>
      </c>
      <c r="J211" s="99">
        <v>15</v>
      </c>
      <c r="K211" s="99">
        <v>15</v>
      </c>
      <c r="L211" s="99">
        <v>15</v>
      </c>
      <c r="M211" s="99">
        <v>15</v>
      </c>
      <c r="N211" s="99">
        <v>15</v>
      </c>
      <c r="O211" s="99">
        <v>15</v>
      </c>
      <c r="P211" s="99"/>
      <c r="Q211" s="99">
        <f>SUM(Tabla38[[#This Row],[Enero]:[ene-26]])</f>
        <v>180</v>
      </c>
    </row>
    <row r="212" spans="1:17" ht="15" customHeight="1">
      <c r="A212" s="30" t="s">
        <v>2303</v>
      </c>
      <c r="B212" s="30">
        <v>208</v>
      </c>
      <c r="C212" s="27" t="s">
        <v>2308</v>
      </c>
      <c r="D212" s="99">
        <v>15</v>
      </c>
      <c r="E212" s="99">
        <v>15</v>
      </c>
      <c r="F212" s="99">
        <v>15</v>
      </c>
      <c r="G212" s="99">
        <v>15</v>
      </c>
      <c r="H212" s="99">
        <v>15</v>
      </c>
      <c r="I212" s="99">
        <v>15</v>
      </c>
      <c r="J212" s="99">
        <v>15</v>
      </c>
      <c r="K212" s="99">
        <v>15</v>
      </c>
      <c r="L212" s="99">
        <v>15</v>
      </c>
      <c r="M212" s="99"/>
      <c r="N212" s="99"/>
      <c r="O212" s="99"/>
      <c r="P212" s="99"/>
      <c r="Q212" s="99">
        <f>SUM(Tabla38[[#This Row],[Enero]:[ene-26]])</f>
        <v>135</v>
      </c>
    </row>
    <row r="213" spans="1:17" ht="15" customHeight="1">
      <c r="A213" s="30" t="s">
        <v>2303</v>
      </c>
      <c r="B213" s="30">
        <v>209</v>
      </c>
      <c r="C213" s="27" t="s">
        <v>2309</v>
      </c>
      <c r="D213" s="99">
        <v>15</v>
      </c>
      <c r="E213" s="99">
        <v>15</v>
      </c>
      <c r="F213" s="99">
        <v>15</v>
      </c>
      <c r="G213" s="99">
        <v>15</v>
      </c>
      <c r="H213" s="99">
        <v>15</v>
      </c>
      <c r="I213" s="99">
        <v>15</v>
      </c>
      <c r="J213" s="99">
        <v>15</v>
      </c>
      <c r="K213" s="99">
        <v>15</v>
      </c>
      <c r="L213" s="99">
        <v>15</v>
      </c>
      <c r="M213" s="99">
        <v>15</v>
      </c>
      <c r="N213" s="99"/>
      <c r="O213" s="99"/>
      <c r="P213" s="99"/>
      <c r="Q213" s="99">
        <f>SUM(Tabla38[[#This Row],[Enero]:[ene-26]])</f>
        <v>150</v>
      </c>
    </row>
    <row r="214" spans="1:17" ht="15" customHeight="1">
      <c r="A214" s="30" t="s">
        <v>2303</v>
      </c>
      <c r="B214" s="30">
        <v>210</v>
      </c>
      <c r="C214" s="100" t="s">
        <v>2310</v>
      </c>
      <c r="D214" s="99">
        <v>15</v>
      </c>
      <c r="E214" s="99">
        <v>15</v>
      </c>
      <c r="F214" s="99">
        <v>15</v>
      </c>
      <c r="G214" s="99">
        <v>15</v>
      </c>
      <c r="H214" s="99">
        <v>15</v>
      </c>
      <c r="I214" s="99">
        <v>15</v>
      </c>
      <c r="J214" s="99">
        <v>15</v>
      </c>
      <c r="K214" s="99">
        <v>15</v>
      </c>
      <c r="L214" s="99">
        <v>15</v>
      </c>
      <c r="M214" s="99">
        <v>15</v>
      </c>
      <c r="N214" s="99">
        <v>15</v>
      </c>
      <c r="O214" s="99">
        <v>15</v>
      </c>
      <c r="P214" s="99"/>
      <c r="Q214" s="99">
        <f>SUM(Tabla38[[#This Row],[Enero]:[ene-26]])</f>
        <v>180</v>
      </c>
    </row>
    <row r="215" spans="1:17" ht="15" customHeight="1">
      <c r="A215" s="30" t="s">
        <v>2311</v>
      </c>
      <c r="B215" s="297">
        <v>211</v>
      </c>
      <c r="C215" s="512" t="s">
        <v>2312</v>
      </c>
      <c r="D215" s="99">
        <v>0</v>
      </c>
      <c r="E215" s="99">
        <v>0</v>
      </c>
      <c r="F215" s="99">
        <v>0</v>
      </c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>
        <f>SUM(Tabla38[[#This Row],[Enero]:[ene-26]])</f>
        <v>0</v>
      </c>
    </row>
    <row r="216" spans="1:17" ht="15" customHeight="1">
      <c r="A216" s="30" t="s">
        <v>2311</v>
      </c>
      <c r="B216" s="30">
        <v>212</v>
      </c>
      <c r="C216" s="27" t="s">
        <v>2313</v>
      </c>
      <c r="D216" s="99">
        <v>15</v>
      </c>
      <c r="E216" s="99">
        <v>15</v>
      </c>
      <c r="F216" s="99">
        <v>15</v>
      </c>
      <c r="G216" s="99">
        <v>15</v>
      </c>
      <c r="H216" s="99">
        <v>15</v>
      </c>
      <c r="I216" s="99">
        <v>15</v>
      </c>
      <c r="J216" s="99">
        <v>15</v>
      </c>
      <c r="K216" s="99">
        <v>15</v>
      </c>
      <c r="L216" s="99">
        <v>15</v>
      </c>
      <c r="M216" s="99">
        <v>15</v>
      </c>
      <c r="N216" s="99">
        <v>15</v>
      </c>
      <c r="O216" s="99">
        <v>15</v>
      </c>
      <c r="P216" s="99"/>
      <c r="Q216" s="99">
        <f>SUM(Tabla38[[#This Row],[Enero]:[ene-26]])</f>
        <v>180</v>
      </c>
    </row>
    <row r="217" spans="1:17" ht="15" customHeight="1">
      <c r="A217" s="30" t="s">
        <v>2311</v>
      </c>
      <c r="B217" s="30">
        <v>213</v>
      </c>
      <c r="C217" s="27" t="s">
        <v>2314</v>
      </c>
      <c r="D217" s="99">
        <v>15</v>
      </c>
      <c r="E217" s="99">
        <v>15</v>
      </c>
      <c r="F217" s="99">
        <v>15</v>
      </c>
      <c r="G217" s="99">
        <v>15</v>
      </c>
      <c r="H217" s="99">
        <v>15</v>
      </c>
      <c r="I217" s="99">
        <v>15</v>
      </c>
      <c r="J217" s="99">
        <v>15</v>
      </c>
      <c r="K217" s="99">
        <v>15</v>
      </c>
      <c r="L217" s="99">
        <v>15</v>
      </c>
      <c r="M217" s="99">
        <v>15</v>
      </c>
      <c r="N217" s="99">
        <v>15</v>
      </c>
      <c r="O217" s="99"/>
      <c r="P217" s="99"/>
      <c r="Q217" s="99">
        <f>SUM(Tabla38[[#This Row],[Enero]:[ene-26]])</f>
        <v>165</v>
      </c>
    </row>
    <row r="218" spans="1:17" ht="15" customHeight="1">
      <c r="A218" s="30" t="s">
        <v>2311</v>
      </c>
      <c r="B218" s="30">
        <v>214</v>
      </c>
      <c r="C218" s="27" t="s">
        <v>2315</v>
      </c>
      <c r="D218" s="99">
        <v>15</v>
      </c>
      <c r="E218" s="99">
        <v>15</v>
      </c>
      <c r="F218" s="99">
        <v>15</v>
      </c>
      <c r="G218" s="99">
        <v>15</v>
      </c>
      <c r="H218" s="99">
        <v>15</v>
      </c>
      <c r="I218" s="99">
        <v>15</v>
      </c>
      <c r="J218" s="99">
        <v>15</v>
      </c>
      <c r="K218" s="99"/>
      <c r="L218" s="99"/>
      <c r="M218" s="99"/>
      <c r="N218" s="99"/>
      <c r="O218" s="99"/>
      <c r="P218" s="99"/>
      <c r="Q218" s="99">
        <f>SUM(Tabla38[[#This Row],[Enero]:[ene-26]])</f>
        <v>105</v>
      </c>
    </row>
    <row r="219" spans="1:17" ht="15" customHeight="1">
      <c r="A219" s="30" t="s">
        <v>2311</v>
      </c>
      <c r="B219" s="297">
        <v>215</v>
      </c>
      <c r="C219" s="298" t="s">
        <v>2316</v>
      </c>
      <c r="D219" s="99">
        <v>0</v>
      </c>
      <c r="E219" s="99">
        <v>0</v>
      </c>
      <c r="F219" s="99">
        <v>0</v>
      </c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>
        <f>SUM(Tabla38[[#This Row],[Enero]:[ene-26]])</f>
        <v>0</v>
      </c>
    </row>
    <row r="220" spans="1:17" ht="15" customHeight="1">
      <c r="A220" s="30" t="s">
        <v>2311</v>
      </c>
      <c r="B220" s="297">
        <v>216</v>
      </c>
      <c r="C220" s="298" t="s">
        <v>2317</v>
      </c>
      <c r="D220" s="99">
        <v>0</v>
      </c>
      <c r="E220" s="99">
        <v>0</v>
      </c>
      <c r="F220" s="99">
        <v>0</v>
      </c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>
        <f>SUM(Tabla38[[#This Row],[Enero]:[ene-26]])</f>
        <v>0</v>
      </c>
    </row>
    <row r="221" spans="1:17" ht="15" customHeight="1">
      <c r="A221" s="30" t="s">
        <v>2311</v>
      </c>
      <c r="B221" s="30">
        <v>217</v>
      </c>
      <c r="C221" s="27" t="s">
        <v>2318</v>
      </c>
      <c r="D221" s="99">
        <v>15</v>
      </c>
      <c r="E221" s="99">
        <v>15</v>
      </c>
      <c r="F221" s="99">
        <v>15</v>
      </c>
      <c r="G221" s="99">
        <v>15</v>
      </c>
      <c r="H221" s="99">
        <v>15</v>
      </c>
      <c r="I221" s="99">
        <v>15</v>
      </c>
      <c r="J221" s="99">
        <v>15</v>
      </c>
      <c r="K221" s="99">
        <v>15</v>
      </c>
      <c r="L221" s="99">
        <v>15</v>
      </c>
      <c r="M221" s="99">
        <v>15</v>
      </c>
      <c r="N221" s="99">
        <v>15</v>
      </c>
      <c r="O221" s="99">
        <v>15</v>
      </c>
      <c r="P221" s="99">
        <v>180</v>
      </c>
      <c r="Q221" s="99">
        <f>SUM(Tabla38[[#This Row],[Enero]:[ene-26]])</f>
        <v>360</v>
      </c>
    </row>
    <row r="222" spans="1:17" ht="15" customHeight="1">
      <c r="A222" s="30" t="s">
        <v>2311</v>
      </c>
      <c r="B222" s="30">
        <v>218</v>
      </c>
      <c r="C222" s="27" t="s">
        <v>2319</v>
      </c>
      <c r="D222" s="99">
        <v>15</v>
      </c>
      <c r="E222" s="99">
        <v>15</v>
      </c>
      <c r="F222" s="99">
        <v>15</v>
      </c>
      <c r="G222" s="99">
        <v>15</v>
      </c>
      <c r="H222" s="99">
        <v>15</v>
      </c>
      <c r="I222" s="99">
        <v>15</v>
      </c>
      <c r="J222" s="99">
        <v>15</v>
      </c>
      <c r="K222" s="99">
        <v>15</v>
      </c>
      <c r="L222" s="99">
        <v>15</v>
      </c>
      <c r="M222" s="99">
        <v>15</v>
      </c>
      <c r="N222" s="99">
        <v>15</v>
      </c>
      <c r="O222" s="99">
        <v>15</v>
      </c>
      <c r="P222" s="99">
        <v>45</v>
      </c>
      <c r="Q222" s="99">
        <f>SUM(Tabla38[[#This Row],[Enero]:[ene-26]])</f>
        <v>225</v>
      </c>
    </row>
    <row r="223" spans="1:17" ht="15" customHeight="1">
      <c r="A223" s="30" t="s">
        <v>2311</v>
      </c>
      <c r="B223" s="30">
        <v>219</v>
      </c>
      <c r="C223" s="27" t="s">
        <v>2320</v>
      </c>
      <c r="D223" s="99">
        <v>15</v>
      </c>
      <c r="E223" s="99">
        <v>15</v>
      </c>
      <c r="F223" s="99">
        <v>15</v>
      </c>
      <c r="G223" s="99">
        <v>15</v>
      </c>
      <c r="H223" s="99">
        <v>15</v>
      </c>
      <c r="I223" s="99">
        <v>15</v>
      </c>
      <c r="J223" s="99">
        <v>15</v>
      </c>
      <c r="K223" s="99">
        <v>15</v>
      </c>
      <c r="L223" s="99">
        <v>15</v>
      </c>
      <c r="M223" s="99">
        <v>15</v>
      </c>
      <c r="N223" s="99">
        <v>15</v>
      </c>
      <c r="O223" s="99">
        <v>15</v>
      </c>
      <c r="P223" s="99"/>
      <c r="Q223" s="99">
        <f>SUM(Tabla38[[#This Row],[Enero]:[ene-26]])</f>
        <v>180</v>
      </c>
    </row>
    <row r="224" spans="1:17" ht="15" customHeight="1">
      <c r="A224" s="30" t="s">
        <v>2311</v>
      </c>
      <c r="B224" s="358">
        <v>220</v>
      </c>
      <c r="C224" s="359" t="s">
        <v>2321</v>
      </c>
      <c r="D224" s="301">
        <v>0</v>
      </c>
      <c r="E224" s="301">
        <v>0</v>
      </c>
      <c r="F224" s="99">
        <v>15</v>
      </c>
      <c r="G224" s="99">
        <v>15</v>
      </c>
      <c r="H224" s="99">
        <v>15</v>
      </c>
      <c r="I224" s="99">
        <v>15</v>
      </c>
      <c r="J224" s="99">
        <v>15</v>
      </c>
      <c r="K224" s="99">
        <v>15</v>
      </c>
      <c r="L224" s="99">
        <v>15</v>
      </c>
      <c r="M224" s="99">
        <v>15</v>
      </c>
      <c r="N224" s="99">
        <v>15</v>
      </c>
      <c r="O224" s="99">
        <v>15</v>
      </c>
      <c r="P224" s="99"/>
      <c r="Q224" s="99">
        <f>SUM(Tabla38[[#This Row],[Enero]:[ene-26]])</f>
        <v>150</v>
      </c>
    </row>
    <row r="225" spans="1:17" ht="27" customHeight="1">
      <c r="A225" s="30" t="s">
        <v>2311</v>
      </c>
      <c r="B225" s="358">
        <v>221</v>
      </c>
      <c r="C225" s="516" t="s">
        <v>2322</v>
      </c>
      <c r="D225" s="301"/>
      <c r="E225" s="99">
        <v>15</v>
      </c>
      <c r="F225" s="99">
        <v>15</v>
      </c>
      <c r="G225" s="99">
        <v>15</v>
      </c>
      <c r="H225" s="99">
        <v>15</v>
      </c>
      <c r="I225" s="4">
        <v>15</v>
      </c>
      <c r="J225" s="99">
        <v>15</v>
      </c>
      <c r="K225" s="99">
        <v>15</v>
      </c>
      <c r="L225" s="99">
        <v>15</v>
      </c>
      <c r="M225" s="99">
        <v>15</v>
      </c>
      <c r="N225" s="99">
        <v>15</v>
      </c>
      <c r="O225" s="99">
        <v>15</v>
      </c>
      <c r="P225" s="99"/>
      <c r="Q225" s="99">
        <f>SUM(Tabla38[[#This Row],[Enero]:[ene-26]])</f>
        <v>165</v>
      </c>
    </row>
    <row r="226" spans="1:17" ht="15" customHeight="1">
      <c r="A226" s="30" t="s">
        <v>2311</v>
      </c>
      <c r="B226" s="297">
        <v>222</v>
      </c>
      <c r="C226" s="298" t="s">
        <v>2323</v>
      </c>
      <c r="D226" s="99">
        <v>0</v>
      </c>
      <c r="E226" s="99">
        <v>0</v>
      </c>
      <c r="F226" s="99">
        <v>0</v>
      </c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>
        <f>SUM(Tabla38[[#This Row],[Enero]:[ene-26]])</f>
        <v>0</v>
      </c>
    </row>
    <row r="227" spans="1:17" ht="15" customHeight="1">
      <c r="A227" s="30" t="s">
        <v>2311</v>
      </c>
      <c r="B227" s="30">
        <v>223</v>
      </c>
      <c r="C227" s="28" t="s">
        <v>2324</v>
      </c>
      <c r="D227" s="99">
        <v>15</v>
      </c>
      <c r="E227" s="99">
        <v>15</v>
      </c>
      <c r="F227" s="99">
        <v>15</v>
      </c>
      <c r="G227" s="99">
        <v>15</v>
      </c>
      <c r="H227" s="99">
        <v>15</v>
      </c>
      <c r="I227" s="99">
        <v>15</v>
      </c>
      <c r="J227" s="99">
        <v>15</v>
      </c>
      <c r="K227" s="99">
        <v>15</v>
      </c>
      <c r="L227" s="99">
        <v>15</v>
      </c>
      <c r="M227" s="99">
        <v>15</v>
      </c>
      <c r="N227" s="99">
        <v>15</v>
      </c>
      <c r="O227" s="99">
        <v>15</v>
      </c>
      <c r="P227" s="99"/>
      <c r="Q227" s="99">
        <f>SUM(Tabla38[[#This Row],[Enero]:[ene-26]])</f>
        <v>180</v>
      </c>
    </row>
    <row r="228" spans="1:17" ht="15" customHeight="1">
      <c r="A228" s="30" t="s">
        <v>2311</v>
      </c>
      <c r="B228" s="297">
        <v>224</v>
      </c>
      <c r="C228" s="298" t="s">
        <v>2325</v>
      </c>
      <c r="D228" s="99">
        <v>0</v>
      </c>
      <c r="E228" s="99">
        <v>0</v>
      </c>
      <c r="F228" s="99">
        <v>0</v>
      </c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>
        <f>SUM(Tabla38[[#This Row],[Enero]:[ene-26]])</f>
        <v>0</v>
      </c>
    </row>
    <row r="229" spans="1:17" ht="15" customHeight="1">
      <c r="A229" s="30" t="s">
        <v>2311</v>
      </c>
      <c r="B229" s="297">
        <v>225</v>
      </c>
      <c r="C229" s="298" t="s">
        <v>2326</v>
      </c>
      <c r="D229" s="99">
        <v>0</v>
      </c>
      <c r="E229" s="99">
        <v>0</v>
      </c>
      <c r="F229" s="99">
        <v>0</v>
      </c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>
        <f>SUM(Tabla38[[#This Row],[Enero]:[ene-26]])</f>
        <v>0</v>
      </c>
    </row>
    <row r="230" spans="1:17" ht="15" customHeight="1">
      <c r="A230" s="30" t="s">
        <v>2327</v>
      </c>
      <c r="B230" s="30">
        <v>226</v>
      </c>
      <c r="C230" s="27" t="s">
        <v>2328</v>
      </c>
      <c r="D230" s="99">
        <v>15</v>
      </c>
      <c r="E230" s="99">
        <v>15</v>
      </c>
      <c r="F230" s="99">
        <v>15</v>
      </c>
      <c r="G230" s="99">
        <v>15</v>
      </c>
      <c r="H230" s="99">
        <v>15</v>
      </c>
      <c r="I230" s="99">
        <v>15</v>
      </c>
      <c r="J230" s="99">
        <v>15</v>
      </c>
      <c r="K230" s="99">
        <v>15</v>
      </c>
      <c r="L230" s="99">
        <v>15</v>
      </c>
      <c r="M230" s="99">
        <v>15</v>
      </c>
      <c r="N230" s="99">
        <v>15</v>
      </c>
      <c r="O230" s="99">
        <v>15</v>
      </c>
      <c r="P230" s="99"/>
      <c r="Q230" s="99">
        <f>SUM(Tabla38[[#This Row],[Enero]:[ene-26]])</f>
        <v>180</v>
      </c>
    </row>
    <row r="231" spans="1:17" ht="15" customHeight="1">
      <c r="A231" s="30" t="s">
        <v>2327</v>
      </c>
      <c r="B231" s="30">
        <v>227</v>
      </c>
      <c r="C231" s="27" t="s">
        <v>2329</v>
      </c>
      <c r="D231" s="99">
        <v>15</v>
      </c>
      <c r="E231" s="99">
        <v>15</v>
      </c>
      <c r="F231" s="99">
        <v>15</v>
      </c>
      <c r="G231" s="99">
        <v>15</v>
      </c>
      <c r="H231" s="99">
        <v>15</v>
      </c>
      <c r="I231" s="99">
        <v>15</v>
      </c>
      <c r="J231" s="99">
        <v>15</v>
      </c>
      <c r="K231" s="99">
        <v>15</v>
      </c>
      <c r="L231" s="99">
        <v>15</v>
      </c>
      <c r="M231" s="99">
        <v>15</v>
      </c>
      <c r="N231" s="99">
        <v>15</v>
      </c>
      <c r="O231" s="99">
        <v>15</v>
      </c>
      <c r="P231" s="99"/>
      <c r="Q231" s="99">
        <f>SUM(Tabla38[[#This Row],[Enero]:[ene-26]])</f>
        <v>180</v>
      </c>
    </row>
    <row r="232" spans="1:17" ht="15" customHeight="1">
      <c r="A232" s="30" t="s">
        <v>2327</v>
      </c>
      <c r="B232" s="30">
        <v>228</v>
      </c>
      <c r="C232" s="28" t="s">
        <v>2330</v>
      </c>
      <c r="D232" s="301">
        <v>0</v>
      </c>
      <c r="E232" s="301">
        <v>0</v>
      </c>
      <c r="F232" s="301">
        <v>0</v>
      </c>
      <c r="G232" s="99">
        <v>15</v>
      </c>
      <c r="H232" s="99">
        <v>15</v>
      </c>
      <c r="I232" s="99">
        <v>15</v>
      </c>
      <c r="J232" s="99"/>
      <c r="K232" s="99"/>
      <c r="L232" s="99"/>
      <c r="M232" s="99"/>
      <c r="N232" s="99"/>
      <c r="O232" s="99"/>
      <c r="P232" s="99"/>
      <c r="Q232" s="99">
        <f>SUM(Tabla38[[#This Row],[Enero]:[ene-26]])</f>
        <v>45</v>
      </c>
    </row>
    <row r="233" spans="1:17" ht="15" customHeight="1">
      <c r="A233" s="30" t="s">
        <v>2327</v>
      </c>
      <c r="B233" s="30">
        <v>229</v>
      </c>
      <c r="C233" s="27" t="s">
        <v>2331</v>
      </c>
      <c r="D233" s="99">
        <v>15</v>
      </c>
      <c r="E233" s="99">
        <v>15</v>
      </c>
      <c r="F233" s="99">
        <v>15</v>
      </c>
      <c r="G233" s="99">
        <v>15</v>
      </c>
      <c r="H233" s="99">
        <v>15</v>
      </c>
      <c r="I233" s="99">
        <v>15</v>
      </c>
      <c r="J233" s="99">
        <v>15</v>
      </c>
      <c r="K233" s="99">
        <v>15</v>
      </c>
      <c r="L233" s="99">
        <v>15</v>
      </c>
      <c r="M233" s="99">
        <v>15</v>
      </c>
      <c r="N233" s="99"/>
      <c r="O233" s="99"/>
      <c r="P233" s="99"/>
      <c r="Q233" s="99">
        <f>SUM(Tabla38[[#This Row],[Enero]:[ene-26]])</f>
        <v>150</v>
      </c>
    </row>
    <row r="234" spans="1:17" ht="15" customHeight="1">
      <c r="A234" s="30" t="s">
        <v>2327</v>
      </c>
      <c r="B234" s="30">
        <v>230</v>
      </c>
      <c r="C234" s="27" t="s">
        <v>2332</v>
      </c>
      <c r="D234" s="99">
        <v>15</v>
      </c>
      <c r="E234" s="99">
        <v>15</v>
      </c>
      <c r="F234" s="99">
        <v>15</v>
      </c>
      <c r="G234" s="99">
        <v>15</v>
      </c>
      <c r="H234" s="99">
        <v>15</v>
      </c>
      <c r="I234" s="99">
        <v>15</v>
      </c>
      <c r="J234" s="99">
        <v>15</v>
      </c>
      <c r="K234" s="99">
        <v>15</v>
      </c>
      <c r="L234" s="99">
        <v>15</v>
      </c>
      <c r="M234" s="99">
        <v>15</v>
      </c>
      <c r="N234" s="99">
        <v>15</v>
      </c>
      <c r="O234" s="99">
        <v>15</v>
      </c>
      <c r="P234" s="99"/>
      <c r="Q234" s="99">
        <f>SUM(Tabla38[[#This Row],[Enero]:[ene-26]])</f>
        <v>180</v>
      </c>
    </row>
    <row r="235" spans="1:17" ht="15" customHeight="1">
      <c r="A235" s="30" t="s">
        <v>2327</v>
      </c>
      <c r="B235" s="30">
        <v>231</v>
      </c>
      <c r="C235" s="27" t="s">
        <v>2271</v>
      </c>
      <c r="D235" s="301">
        <v>0</v>
      </c>
      <c r="E235" s="99">
        <v>15</v>
      </c>
      <c r="F235" s="99">
        <v>15</v>
      </c>
      <c r="G235" s="99">
        <v>15.55</v>
      </c>
      <c r="H235" s="99">
        <v>15</v>
      </c>
      <c r="I235" s="99">
        <v>15</v>
      </c>
      <c r="J235" s="99">
        <v>15</v>
      </c>
      <c r="K235" s="99">
        <v>15</v>
      </c>
      <c r="L235" s="99">
        <v>15</v>
      </c>
      <c r="M235" s="99">
        <v>15</v>
      </c>
      <c r="N235" s="99">
        <v>15</v>
      </c>
      <c r="O235" s="99">
        <v>15</v>
      </c>
      <c r="P235" s="99"/>
      <c r="Q235" s="99">
        <f>SUM(Tabla38[[#This Row],[Enero]:[ene-26]])</f>
        <v>165.55</v>
      </c>
    </row>
    <row r="236" spans="1:17" ht="15" customHeight="1">
      <c r="A236" s="30" t="s">
        <v>2327</v>
      </c>
      <c r="B236" s="297">
        <v>232</v>
      </c>
      <c r="C236" s="298" t="s">
        <v>2333</v>
      </c>
      <c r="D236" s="99">
        <v>0</v>
      </c>
      <c r="E236" s="99">
        <v>0</v>
      </c>
      <c r="F236" s="99">
        <v>0</v>
      </c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>
        <f>SUM(Tabla38[[#This Row],[Enero]:[ene-26]])</f>
        <v>0</v>
      </c>
    </row>
    <row r="237" spans="1:17" ht="15" customHeight="1">
      <c r="A237" s="30" t="s">
        <v>2327</v>
      </c>
      <c r="B237" s="297">
        <v>233</v>
      </c>
      <c r="C237" s="298" t="s">
        <v>2334</v>
      </c>
      <c r="D237" s="99">
        <v>0</v>
      </c>
      <c r="E237" s="99">
        <v>0</v>
      </c>
      <c r="F237" s="99">
        <v>0</v>
      </c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>
        <f>SUM(Tabla38[[#This Row],[Enero]:[ene-26]])</f>
        <v>0</v>
      </c>
    </row>
    <row r="238" spans="1:17" ht="15" customHeight="1">
      <c r="A238" s="30" t="s">
        <v>2327</v>
      </c>
      <c r="B238" s="30">
        <v>234</v>
      </c>
      <c r="C238" s="27" t="s">
        <v>2335</v>
      </c>
      <c r="D238" s="301">
        <v>0</v>
      </c>
      <c r="E238" s="99">
        <v>15</v>
      </c>
      <c r="F238" s="99">
        <v>15</v>
      </c>
      <c r="G238" s="99">
        <v>15</v>
      </c>
      <c r="H238" s="99"/>
      <c r="I238" s="99"/>
      <c r="J238" s="99"/>
      <c r="K238" s="99"/>
      <c r="L238" s="99"/>
      <c r="M238" s="99"/>
      <c r="N238" s="99"/>
      <c r="O238" s="99"/>
      <c r="P238" s="99"/>
      <c r="Q238" s="99">
        <f>SUM(Tabla38[[#This Row],[Enero]:[ene-26]])</f>
        <v>45</v>
      </c>
    </row>
    <row r="239" spans="1:17" ht="15" customHeight="1">
      <c r="A239" s="30" t="s">
        <v>2327</v>
      </c>
      <c r="B239" s="297">
        <v>235</v>
      </c>
      <c r="C239" s="512" t="s">
        <v>2336</v>
      </c>
      <c r="D239" s="99">
        <v>0</v>
      </c>
      <c r="E239" s="99">
        <v>0</v>
      </c>
      <c r="F239" s="99">
        <v>0</v>
      </c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>
        <f>SUM(Tabla38[[#This Row],[Enero]:[ene-26]])</f>
        <v>0</v>
      </c>
    </row>
    <row r="240" spans="1:17" ht="15" customHeight="1">
      <c r="A240" s="30" t="s">
        <v>2327</v>
      </c>
      <c r="B240" s="30">
        <v>236</v>
      </c>
      <c r="C240" s="27" t="s">
        <v>2337</v>
      </c>
      <c r="D240" s="99">
        <v>15</v>
      </c>
      <c r="E240" s="99">
        <v>15</v>
      </c>
      <c r="F240" s="99">
        <v>15</v>
      </c>
      <c r="G240" s="99">
        <v>15</v>
      </c>
      <c r="H240" s="99">
        <v>15</v>
      </c>
      <c r="I240" s="99">
        <v>15</v>
      </c>
      <c r="J240" s="99">
        <v>15</v>
      </c>
      <c r="K240" s="99">
        <v>15</v>
      </c>
      <c r="L240" s="99">
        <v>15</v>
      </c>
      <c r="M240" s="99">
        <v>15</v>
      </c>
      <c r="N240" s="99">
        <v>15</v>
      </c>
      <c r="O240" s="99">
        <v>15</v>
      </c>
      <c r="P240" s="99"/>
      <c r="Q240" s="99">
        <f>SUM(Tabla38[[#This Row],[Enero]:[ene-26]])</f>
        <v>180</v>
      </c>
    </row>
    <row r="241" spans="1:17" ht="15" customHeight="1">
      <c r="A241" s="30" t="s">
        <v>2327</v>
      </c>
      <c r="B241" s="297">
        <v>237</v>
      </c>
      <c r="C241" s="298" t="s">
        <v>2338</v>
      </c>
      <c r="D241" s="99">
        <v>0</v>
      </c>
      <c r="E241" s="99">
        <v>0</v>
      </c>
      <c r="F241" s="99">
        <v>0</v>
      </c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>
        <f>SUM(Tabla38[[#This Row],[Enero]:[ene-26]])</f>
        <v>0</v>
      </c>
    </row>
    <row r="242" spans="1:17" ht="15" customHeight="1">
      <c r="A242" s="30" t="s">
        <v>2327</v>
      </c>
      <c r="B242" s="30">
        <v>238</v>
      </c>
      <c r="C242" s="27" t="s">
        <v>2339</v>
      </c>
      <c r="D242" s="99">
        <v>15</v>
      </c>
      <c r="E242" s="99">
        <v>15</v>
      </c>
      <c r="F242" s="99">
        <v>15</v>
      </c>
      <c r="G242" s="99">
        <v>15</v>
      </c>
      <c r="H242" s="99">
        <v>15</v>
      </c>
      <c r="I242" s="99">
        <v>15</v>
      </c>
      <c r="J242" s="99">
        <v>15</v>
      </c>
      <c r="K242" s="99">
        <v>15</v>
      </c>
      <c r="L242" s="99">
        <v>15</v>
      </c>
      <c r="M242" s="99">
        <v>15</v>
      </c>
      <c r="N242" s="99">
        <v>15</v>
      </c>
      <c r="O242" s="99"/>
      <c r="P242" s="99"/>
      <c r="Q242" s="99">
        <f>SUM(Tabla38[[#This Row],[Enero]:[ene-26]])</f>
        <v>165</v>
      </c>
    </row>
    <row r="243" spans="1:17" ht="15" customHeight="1">
      <c r="A243" s="30" t="s">
        <v>2327</v>
      </c>
      <c r="B243" s="30">
        <v>239</v>
      </c>
      <c r="C243" s="28" t="s">
        <v>2340</v>
      </c>
      <c r="D243" s="99">
        <v>15</v>
      </c>
      <c r="E243" s="99">
        <v>15</v>
      </c>
      <c r="F243" s="99">
        <v>15</v>
      </c>
      <c r="G243" s="99">
        <v>15</v>
      </c>
      <c r="H243" s="99">
        <v>15</v>
      </c>
      <c r="I243" s="99">
        <v>15</v>
      </c>
      <c r="J243" s="99">
        <v>15</v>
      </c>
      <c r="K243" s="99">
        <v>15</v>
      </c>
      <c r="L243" s="99">
        <v>15</v>
      </c>
      <c r="M243" s="99">
        <v>15</v>
      </c>
      <c r="N243" s="99">
        <v>15</v>
      </c>
      <c r="O243" s="99"/>
      <c r="P243" s="99"/>
      <c r="Q243" s="99">
        <f>SUM(Tabla38[[#This Row],[Enero]:[ene-26]])</f>
        <v>165</v>
      </c>
    </row>
    <row r="244" spans="1:17" ht="15" customHeight="1">
      <c r="A244" s="30" t="s">
        <v>2327</v>
      </c>
      <c r="B244" s="30">
        <v>240</v>
      </c>
      <c r="C244" s="27" t="s">
        <v>2341</v>
      </c>
      <c r="D244" s="99">
        <f>2+13</f>
        <v>15</v>
      </c>
      <c r="E244" s="99">
        <f>2+13</f>
        <v>15</v>
      </c>
      <c r="F244" s="99">
        <v>15</v>
      </c>
      <c r="G244" s="99">
        <v>15</v>
      </c>
      <c r="H244" s="99">
        <v>15</v>
      </c>
      <c r="I244" s="99">
        <f>13+2</f>
        <v>15</v>
      </c>
      <c r="J244" s="99">
        <v>15</v>
      </c>
      <c r="K244" s="99">
        <v>15</v>
      </c>
      <c r="L244" s="99">
        <v>15</v>
      </c>
      <c r="M244" s="99">
        <v>15</v>
      </c>
      <c r="N244" s="99">
        <v>15</v>
      </c>
      <c r="O244" s="99">
        <v>15</v>
      </c>
      <c r="P244" s="99"/>
      <c r="Q244" s="99">
        <f>SUM(Tabla38[[#This Row],[Enero]:[ene-26]])</f>
        <v>180</v>
      </c>
    </row>
    <row r="245" spans="1:17" ht="15" customHeight="1">
      <c r="A245" s="30" t="s">
        <v>2327</v>
      </c>
      <c r="B245" s="30">
        <v>241</v>
      </c>
      <c r="C245" s="27" t="s">
        <v>2342</v>
      </c>
      <c r="D245" s="301">
        <v>0</v>
      </c>
      <c r="E245" s="99">
        <v>15</v>
      </c>
      <c r="F245" s="99">
        <v>15</v>
      </c>
      <c r="G245" s="99">
        <v>15</v>
      </c>
      <c r="H245" s="99">
        <v>15</v>
      </c>
      <c r="I245" s="99">
        <v>15</v>
      </c>
      <c r="J245" s="99">
        <v>15</v>
      </c>
      <c r="K245" s="99">
        <v>15</v>
      </c>
      <c r="L245" s="99">
        <v>15</v>
      </c>
      <c r="M245" s="99">
        <v>15</v>
      </c>
      <c r="N245" s="99"/>
      <c r="O245" s="99"/>
      <c r="P245" s="99"/>
      <c r="Q245" s="99">
        <f>SUM(Tabla38[[#This Row],[Enero]:[ene-26]])</f>
        <v>135</v>
      </c>
    </row>
    <row r="246" spans="1:17" ht="15" customHeight="1">
      <c r="A246" s="30" t="s">
        <v>2327</v>
      </c>
      <c r="B246" s="30">
        <v>242</v>
      </c>
      <c r="C246" s="27" t="s">
        <v>2343</v>
      </c>
      <c r="D246" s="301">
        <v>0</v>
      </c>
      <c r="E246" s="99">
        <v>15</v>
      </c>
      <c r="F246" s="99">
        <v>15</v>
      </c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>
        <f>SUM(Tabla38[[#This Row],[Enero]:[ene-26]])</f>
        <v>30</v>
      </c>
    </row>
    <row r="247" spans="1:17" ht="15" customHeight="1">
      <c r="A247" s="30" t="s">
        <v>2327</v>
      </c>
      <c r="B247" s="297">
        <v>243</v>
      </c>
      <c r="C247" s="298" t="s">
        <v>2344</v>
      </c>
      <c r="D247" s="99">
        <v>0</v>
      </c>
      <c r="E247" s="99">
        <v>0</v>
      </c>
      <c r="F247" s="99">
        <v>0</v>
      </c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>
        <f>SUM(Tabla38[[#This Row],[Enero]:[ene-26]])</f>
        <v>0</v>
      </c>
    </row>
    <row r="248" spans="1:17" ht="15" customHeight="1">
      <c r="A248" s="30" t="s">
        <v>2327</v>
      </c>
      <c r="B248" s="30">
        <v>244</v>
      </c>
      <c r="C248" s="27" t="s">
        <v>2345</v>
      </c>
      <c r="D248" s="99">
        <v>15</v>
      </c>
      <c r="E248" s="99">
        <v>15</v>
      </c>
      <c r="F248" s="99">
        <v>15</v>
      </c>
      <c r="G248" s="99">
        <v>15</v>
      </c>
      <c r="H248" s="99">
        <v>15</v>
      </c>
      <c r="I248" s="99">
        <v>15</v>
      </c>
      <c r="J248" s="99">
        <v>15</v>
      </c>
      <c r="K248" s="99">
        <v>15</v>
      </c>
      <c r="L248" s="99">
        <v>15</v>
      </c>
      <c r="M248" s="99">
        <v>15</v>
      </c>
      <c r="N248" s="99">
        <v>15</v>
      </c>
      <c r="O248" s="99">
        <v>15</v>
      </c>
      <c r="P248" s="99"/>
      <c r="Q248" s="99">
        <f>SUM(Tabla38[[#This Row],[Enero]:[ene-26]])</f>
        <v>180</v>
      </c>
    </row>
    <row r="249" spans="1:17" ht="15" customHeight="1">
      <c r="A249" s="30" t="s">
        <v>2327</v>
      </c>
      <c r="B249" s="30">
        <v>245</v>
      </c>
      <c r="C249" s="27" t="s">
        <v>2346</v>
      </c>
      <c r="D249" s="99">
        <v>15</v>
      </c>
      <c r="E249" s="99">
        <v>15</v>
      </c>
      <c r="F249" s="99">
        <v>15</v>
      </c>
      <c r="G249" s="99">
        <v>15</v>
      </c>
      <c r="H249" s="99">
        <v>15</v>
      </c>
      <c r="I249" s="99">
        <v>15</v>
      </c>
      <c r="J249" s="99">
        <v>15</v>
      </c>
      <c r="K249" s="99">
        <v>15</v>
      </c>
      <c r="L249" s="99">
        <v>15</v>
      </c>
      <c r="M249" s="99">
        <v>15</v>
      </c>
      <c r="N249" s="99">
        <v>15</v>
      </c>
      <c r="O249" s="99">
        <v>15</v>
      </c>
      <c r="P249" s="99"/>
      <c r="Q249" s="99">
        <f>SUM(Tabla38[[#This Row],[Enero]:[ene-26]])</f>
        <v>180</v>
      </c>
    </row>
    <row r="250" spans="1:17" ht="15" customHeight="1">
      <c r="A250" s="30" t="s">
        <v>2327</v>
      </c>
      <c r="B250" s="30">
        <v>246</v>
      </c>
      <c r="C250" s="27" t="s">
        <v>2347</v>
      </c>
      <c r="D250" s="99">
        <v>15</v>
      </c>
      <c r="E250" s="99">
        <v>15</v>
      </c>
      <c r="F250" s="99">
        <v>15</v>
      </c>
      <c r="G250" s="99">
        <v>15</v>
      </c>
      <c r="H250" s="99">
        <v>15</v>
      </c>
      <c r="I250" s="99">
        <v>15</v>
      </c>
      <c r="J250" s="99">
        <v>15</v>
      </c>
      <c r="K250" s="99">
        <v>15</v>
      </c>
      <c r="L250" s="99">
        <v>15</v>
      </c>
      <c r="M250" s="99">
        <v>15</v>
      </c>
      <c r="N250" s="99">
        <v>15</v>
      </c>
      <c r="O250" s="99">
        <v>15</v>
      </c>
      <c r="P250" s="99"/>
      <c r="Q250" s="99">
        <f>SUM(Tabla38[[#This Row],[Enero]:[ene-26]])</f>
        <v>180</v>
      </c>
    </row>
    <row r="251" spans="1:17" ht="15" customHeight="1">
      <c r="A251" s="30" t="s">
        <v>2327</v>
      </c>
      <c r="B251" s="30">
        <v>247</v>
      </c>
      <c r="C251" s="27" t="s">
        <v>2348</v>
      </c>
      <c r="D251" s="99">
        <v>15</v>
      </c>
      <c r="E251" s="99">
        <v>15</v>
      </c>
      <c r="F251" s="99">
        <v>15</v>
      </c>
      <c r="G251" s="99">
        <v>15</v>
      </c>
      <c r="H251" s="99">
        <v>15</v>
      </c>
      <c r="I251" s="99">
        <v>15</v>
      </c>
      <c r="J251" s="99">
        <v>15</v>
      </c>
      <c r="K251" s="99">
        <v>15</v>
      </c>
      <c r="L251" s="99">
        <v>15</v>
      </c>
      <c r="M251" s="99">
        <v>15</v>
      </c>
      <c r="N251" s="99">
        <v>15</v>
      </c>
      <c r="O251" s="99">
        <v>15</v>
      </c>
      <c r="P251" s="99"/>
      <c r="Q251" s="99">
        <f>SUM(Tabla38[[#This Row],[Enero]:[ene-26]])</f>
        <v>180</v>
      </c>
    </row>
    <row r="252" spans="1:17" ht="15" customHeight="1">
      <c r="A252" s="30" t="s">
        <v>2327</v>
      </c>
      <c r="B252" s="297">
        <v>248</v>
      </c>
      <c r="C252" s="298" t="s">
        <v>2349</v>
      </c>
      <c r="D252" s="99">
        <v>0</v>
      </c>
      <c r="E252" s="99">
        <v>0</v>
      </c>
      <c r="F252" s="99">
        <v>0</v>
      </c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>
        <f>SUM(Tabla38[[#This Row],[Enero]:[ene-26]])</f>
        <v>0</v>
      </c>
    </row>
    <row r="253" spans="1:17" ht="15" customHeight="1">
      <c r="A253" s="30" t="s">
        <v>2327</v>
      </c>
      <c r="B253" s="30">
        <v>249</v>
      </c>
      <c r="C253" s="27" t="s">
        <v>2350</v>
      </c>
      <c r="D253" s="99">
        <v>15</v>
      </c>
      <c r="E253" s="99">
        <v>15</v>
      </c>
      <c r="F253" s="99">
        <v>15</v>
      </c>
      <c r="G253" s="99">
        <v>15</v>
      </c>
      <c r="H253" s="99"/>
      <c r="I253" s="99"/>
      <c r="J253" s="99"/>
      <c r="K253" s="99"/>
      <c r="L253" s="99"/>
      <c r="M253" s="99"/>
      <c r="N253" s="99"/>
      <c r="O253" s="99"/>
      <c r="P253" s="99"/>
      <c r="Q253" s="99">
        <f>SUM(Tabla38[[#This Row],[Enero]:[ene-26]])</f>
        <v>60</v>
      </c>
    </row>
    <row r="254" spans="1:17" ht="15" customHeight="1">
      <c r="A254" s="30" t="s">
        <v>2327</v>
      </c>
      <c r="B254" s="30">
        <v>250</v>
      </c>
      <c r="C254" s="27" t="s">
        <v>2351</v>
      </c>
      <c r="D254" s="99">
        <v>15</v>
      </c>
      <c r="E254" s="99">
        <v>15</v>
      </c>
      <c r="F254" s="99">
        <v>15</v>
      </c>
      <c r="G254" s="99">
        <v>15</v>
      </c>
      <c r="H254" s="99">
        <v>15</v>
      </c>
      <c r="I254" s="99">
        <v>15</v>
      </c>
      <c r="J254" s="99">
        <v>15</v>
      </c>
      <c r="K254" s="99">
        <v>15</v>
      </c>
      <c r="L254" s="99">
        <v>15</v>
      </c>
      <c r="M254" s="99">
        <v>15</v>
      </c>
      <c r="N254" s="99"/>
      <c r="O254" s="99"/>
      <c r="P254" s="99"/>
      <c r="Q254" s="99">
        <f>SUM(Tabla38[[#This Row],[Enero]:[ene-26]])</f>
        <v>150</v>
      </c>
    </row>
    <row r="255" spans="1:17" ht="15" customHeight="1">
      <c r="A255" s="30" t="s">
        <v>2327</v>
      </c>
      <c r="B255" s="30">
        <v>251</v>
      </c>
      <c r="C255" s="27" t="s">
        <v>2352</v>
      </c>
      <c r="D255" s="301">
        <v>0</v>
      </c>
      <c r="E255" s="99">
        <v>15</v>
      </c>
      <c r="F255" s="99">
        <v>15</v>
      </c>
      <c r="G255" s="99">
        <v>15</v>
      </c>
      <c r="H255" s="99">
        <v>15</v>
      </c>
      <c r="I255" s="99">
        <v>15</v>
      </c>
      <c r="J255" s="99">
        <v>15</v>
      </c>
      <c r="K255" s="99">
        <v>15</v>
      </c>
      <c r="L255" s="99">
        <v>15</v>
      </c>
      <c r="M255" s="99">
        <v>15</v>
      </c>
      <c r="N255" s="99">
        <v>15</v>
      </c>
      <c r="O255" s="99">
        <v>15</v>
      </c>
      <c r="P255" s="99"/>
      <c r="Q255" s="99">
        <f>SUM(Tabla38[[#This Row],[Enero]:[ene-26]])</f>
        <v>165</v>
      </c>
    </row>
    <row r="256" spans="1:17" ht="15" customHeight="1">
      <c r="A256" s="30" t="s">
        <v>2311</v>
      </c>
      <c r="B256" s="30">
        <v>252</v>
      </c>
      <c r="C256" s="27" t="s">
        <v>2353</v>
      </c>
      <c r="D256" s="99">
        <v>15</v>
      </c>
      <c r="E256" s="99">
        <v>15</v>
      </c>
      <c r="F256" s="99">
        <v>15</v>
      </c>
      <c r="G256" s="99">
        <v>15</v>
      </c>
      <c r="H256" s="99">
        <v>15</v>
      </c>
      <c r="I256" s="99">
        <v>15</v>
      </c>
      <c r="J256" s="99">
        <v>15</v>
      </c>
      <c r="K256" s="99">
        <v>15</v>
      </c>
      <c r="L256" s="99">
        <v>15</v>
      </c>
      <c r="M256" s="99">
        <v>15</v>
      </c>
      <c r="N256" s="99"/>
      <c r="O256" s="99"/>
      <c r="P256" s="99"/>
      <c r="Q256" s="99">
        <f>SUM(Tabla38[[#This Row],[Enero]:[ene-26]])</f>
        <v>150</v>
      </c>
    </row>
    <row r="257" spans="1:17">
      <c r="A257" s="30" t="s">
        <v>2311</v>
      </c>
      <c r="B257" s="30">
        <v>253</v>
      </c>
      <c r="C257" s="28" t="s">
        <v>2354</v>
      </c>
      <c r="D257" s="99">
        <v>15</v>
      </c>
      <c r="E257" s="99">
        <v>15</v>
      </c>
      <c r="F257" s="99">
        <v>15</v>
      </c>
      <c r="G257" s="99">
        <v>15</v>
      </c>
      <c r="H257" s="99">
        <v>15</v>
      </c>
      <c r="I257" s="99">
        <v>15</v>
      </c>
      <c r="J257" s="99">
        <v>15</v>
      </c>
      <c r="K257" s="99">
        <v>15</v>
      </c>
      <c r="L257" s="99">
        <v>15</v>
      </c>
      <c r="M257" s="301"/>
      <c r="N257" s="99">
        <v>15</v>
      </c>
      <c r="O257" s="99">
        <v>15</v>
      </c>
      <c r="P257" s="99"/>
      <c r="Q257" s="99">
        <f>SUM(Tabla38[[#This Row],[Enero]:[ene-26]])</f>
        <v>165</v>
      </c>
    </row>
    <row r="258" spans="1:17">
      <c r="A258" s="30" t="s">
        <v>2311</v>
      </c>
      <c r="B258" s="30">
        <v>254</v>
      </c>
      <c r="C258" s="27" t="s">
        <v>2355</v>
      </c>
      <c r="D258" s="99">
        <v>15</v>
      </c>
      <c r="E258" s="99">
        <v>15</v>
      </c>
      <c r="F258" s="99">
        <v>15</v>
      </c>
      <c r="G258" s="99">
        <v>15</v>
      </c>
      <c r="H258" s="99">
        <v>15</v>
      </c>
      <c r="I258" s="99">
        <v>15</v>
      </c>
      <c r="J258" s="99"/>
      <c r="K258" s="99"/>
      <c r="L258" s="99"/>
      <c r="M258" s="99"/>
      <c r="N258" s="99"/>
      <c r="O258" s="99"/>
      <c r="P258" s="99"/>
      <c r="Q258" s="99">
        <f>SUM(Tabla38[[#This Row],[Enero]:[ene-26]])</f>
        <v>90</v>
      </c>
    </row>
    <row r="259" spans="1:17">
      <c r="A259" s="30" t="s">
        <v>2311</v>
      </c>
      <c r="B259" s="30">
        <v>255</v>
      </c>
      <c r="C259" s="27" t="s">
        <v>2356</v>
      </c>
      <c r="D259" s="99">
        <v>15</v>
      </c>
      <c r="E259" s="99">
        <v>15</v>
      </c>
      <c r="F259" s="99">
        <v>15</v>
      </c>
      <c r="G259" s="99">
        <v>15</v>
      </c>
      <c r="H259" s="99">
        <v>15</v>
      </c>
      <c r="I259" s="99">
        <v>15</v>
      </c>
      <c r="J259" s="99">
        <v>15</v>
      </c>
      <c r="K259" s="99"/>
      <c r="L259" s="99"/>
      <c r="M259" s="99"/>
      <c r="N259" s="99"/>
      <c r="O259" s="99"/>
      <c r="P259" s="99"/>
      <c r="Q259" s="99">
        <f>SUM(Tabla38[[#This Row],[Enero]:[ene-26]])</f>
        <v>105</v>
      </c>
    </row>
    <row r="260" spans="1:17">
      <c r="A260" s="30" t="s">
        <v>2311</v>
      </c>
      <c r="B260" s="297">
        <v>256</v>
      </c>
      <c r="C260" s="298" t="s">
        <v>2357</v>
      </c>
      <c r="D260" s="99">
        <v>0</v>
      </c>
      <c r="E260" s="99">
        <v>0</v>
      </c>
      <c r="F260" s="99">
        <v>0</v>
      </c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>
        <f>SUM(Tabla38[[#This Row],[Enero]:[ene-26]])</f>
        <v>0</v>
      </c>
    </row>
    <row r="261" spans="1:17">
      <c r="A261" s="30" t="s">
        <v>2311</v>
      </c>
      <c r="B261" s="30">
        <v>257</v>
      </c>
      <c r="C261" s="28" t="s">
        <v>2358</v>
      </c>
      <c r="D261" s="99">
        <v>15</v>
      </c>
      <c r="E261" s="99">
        <v>15</v>
      </c>
      <c r="F261" s="99">
        <v>15</v>
      </c>
      <c r="G261" s="99">
        <v>15</v>
      </c>
      <c r="H261" s="99">
        <v>15</v>
      </c>
      <c r="I261" s="99">
        <v>15</v>
      </c>
      <c r="J261" s="99">
        <v>15</v>
      </c>
      <c r="K261" s="99">
        <v>15</v>
      </c>
      <c r="L261" s="99">
        <v>15</v>
      </c>
      <c r="M261" s="99">
        <v>15</v>
      </c>
      <c r="N261" s="99">
        <v>15</v>
      </c>
      <c r="O261" s="99">
        <v>15</v>
      </c>
      <c r="P261" s="99"/>
      <c r="Q261" s="99">
        <f>SUM(Tabla38[[#This Row],[Enero]:[ene-26]])</f>
        <v>180</v>
      </c>
    </row>
    <row r="262" spans="1:17">
      <c r="A262" s="30" t="s">
        <v>2311</v>
      </c>
      <c r="B262" s="30">
        <v>258</v>
      </c>
      <c r="C262" s="27" t="s">
        <v>2359</v>
      </c>
      <c r="D262" s="99">
        <v>15</v>
      </c>
      <c r="E262" s="99">
        <v>15</v>
      </c>
      <c r="F262" s="99">
        <v>15</v>
      </c>
      <c r="G262" s="99">
        <v>15</v>
      </c>
      <c r="H262" s="99">
        <v>15</v>
      </c>
      <c r="I262" s="99">
        <v>15</v>
      </c>
      <c r="J262" s="99">
        <v>15</v>
      </c>
      <c r="K262" s="99">
        <v>15</v>
      </c>
      <c r="L262" s="99">
        <v>15</v>
      </c>
      <c r="M262" s="99">
        <v>15</v>
      </c>
      <c r="N262" s="99">
        <v>15</v>
      </c>
      <c r="O262" s="99"/>
      <c r="P262" s="99"/>
      <c r="Q262" s="99">
        <f>SUM(Tabla38[[#This Row],[Enero]:[ene-26]])</f>
        <v>165</v>
      </c>
    </row>
    <row r="263" spans="1:17">
      <c r="A263" s="30" t="s">
        <v>2311</v>
      </c>
      <c r="B263" s="30">
        <v>259</v>
      </c>
      <c r="C263" s="27" t="s">
        <v>2360</v>
      </c>
      <c r="D263" s="99">
        <v>15</v>
      </c>
      <c r="E263" s="99">
        <v>15</v>
      </c>
      <c r="F263" s="99">
        <v>15</v>
      </c>
      <c r="G263" s="99">
        <v>15</v>
      </c>
      <c r="H263" s="99">
        <v>15</v>
      </c>
      <c r="I263" s="99">
        <v>15</v>
      </c>
      <c r="J263" s="99">
        <v>15</v>
      </c>
      <c r="K263" s="99">
        <v>15</v>
      </c>
      <c r="L263" s="99">
        <v>15</v>
      </c>
      <c r="M263" s="99">
        <v>15</v>
      </c>
      <c r="N263" s="99">
        <v>15</v>
      </c>
      <c r="O263" s="99"/>
      <c r="P263" s="99"/>
      <c r="Q263" s="99">
        <f>SUM(Tabla38[[#This Row],[Enero]:[ene-26]])</f>
        <v>165</v>
      </c>
    </row>
    <row r="264" spans="1:17">
      <c r="A264" s="30" t="s">
        <v>2311</v>
      </c>
      <c r="B264" s="30">
        <v>260</v>
      </c>
      <c r="C264" s="27" t="s">
        <v>2361</v>
      </c>
      <c r="D264" s="301">
        <v>0</v>
      </c>
      <c r="E264" s="301">
        <v>0</v>
      </c>
      <c r="F264" s="99">
        <v>15</v>
      </c>
      <c r="G264" s="99">
        <v>15</v>
      </c>
      <c r="H264" s="99">
        <v>15</v>
      </c>
      <c r="I264" s="99">
        <v>15</v>
      </c>
      <c r="J264" s="99">
        <v>15</v>
      </c>
      <c r="K264" s="99">
        <v>15</v>
      </c>
      <c r="L264" s="99">
        <v>15</v>
      </c>
      <c r="M264" s="99">
        <v>15</v>
      </c>
      <c r="N264" s="99">
        <v>15</v>
      </c>
      <c r="O264" s="99">
        <v>15</v>
      </c>
      <c r="P264" s="99"/>
      <c r="Q264" s="99">
        <f>SUM(Tabla38[[#This Row],[Enero]:[ene-26]])</f>
        <v>150</v>
      </c>
    </row>
    <row r="265" spans="1:17">
      <c r="A265" s="30" t="s">
        <v>2311</v>
      </c>
      <c r="B265" s="30">
        <v>261</v>
      </c>
      <c r="C265" s="28" t="s">
        <v>2362</v>
      </c>
      <c r="D265" s="301">
        <v>0</v>
      </c>
      <c r="E265" s="99">
        <v>15</v>
      </c>
      <c r="F265" s="99">
        <v>15</v>
      </c>
      <c r="G265" s="99">
        <v>15</v>
      </c>
      <c r="H265" s="99">
        <v>15</v>
      </c>
      <c r="I265" s="99">
        <v>15</v>
      </c>
      <c r="J265" s="99">
        <v>15</v>
      </c>
      <c r="K265" s="99">
        <v>15</v>
      </c>
      <c r="L265" s="99">
        <v>15</v>
      </c>
      <c r="M265" s="99">
        <v>15</v>
      </c>
      <c r="N265" s="99">
        <v>15</v>
      </c>
      <c r="O265" s="99">
        <v>15</v>
      </c>
      <c r="P265" s="99"/>
      <c r="Q265" s="99">
        <f>SUM(Tabla38[[#This Row],[Enero]:[ene-26]])</f>
        <v>165</v>
      </c>
    </row>
    <row r="266" spans="1:17">
      <c r="A266" s="30" t="s">
        <v>2311</v>
      </c>
      <c r="B266" s="297">
        <v>262</v>
      </c>
      <c r="C266" s="298" t="s">
        <v>2363</v>
      </c>
      <c r="D266" s="99">
        <v>0</v>
      </c>
      <c r="E266" s="99">
        <v>0</v>
      </c>
      <c r="F266" s="99">
        <v>0</v>
      </c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>
        <f>SUM(Tabla38[[#This Row],[Enero]:[ene-26]])</f>
        <v>0</v>
      </c>
    </row>
    <row r="267" spans="1:17">
      <c r="A267" s="30" t="s">
        <v>2311</v>
      </c>
      <c r="B267" s="30">
        <v>263</v>
      </c>
      <c r="C267" s="27" t="s">
        <v>2364</v>
      </c>
      <c r="D267" s="99">
        <v>15</v>
      </c>
      <c r="E267" s="99">
        <v>15</v>
      </c>
      <c r="F267" s="99">
        <v>15</v>
      </c>
      <c r="G267" s="99">
        <v>15</v>
      </c>
      <c r="H267" s="99">
        <v>15</v>
      </c>
      <c r="I267" s="99">
        <v>15</v>
      </c>
      <c r="J267" s="99">
        <v>15</v>
      </c>
      <c r="K267" s="99">
        <v>15</v>
      </c>
      <c r="L267" s="99">
        <v>15</v>
      </c>
      <c r="M267" s="99">
        <v>15</v>
      </c>
      <c r="N267" s="99">
        <v>10</v>
      </c>
      <c r="O267" s="99"/>
      <c r="P267" s="99"/>
      <c r="Q267" s="99">
        <f>SUM(Tabla38[[#This Row],[Enero]:[ene-26]])</f>
        <v>160</v>
      </c>
    </row>
    <row r="268" spans="1:17">
      <c r="A268" s="30" t="s">
        <v>2311</v>
      </c>
      <c r="B268" s="297">
        <v>264</v>
      </c>
      <c r="C268" s="298" t="s">
        <v>2365</v>
      </c>
      <c r="D268" s="99">
        <v>0</v>
      </c>
      <c r="E268" s="99">
        <v>0</v>
      </c>
      <c r="F268" s="99">
        <v>0</v>
      </c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>
        <f>SUM(Tabla38[[#This Row],[Enero]:[ene-26]])</f>
        <v>0</v>
      </c>
    </row>
    <row r="269" spans="1:17">
      <c r="A269" s="30" t="s">
        <v>2311</v>
      </c>
      <c r="B269" s="30">
        <v>265</v>
      </c>
      <c r="C269" s="28" t="s">
        <v>2366</v>
      </c>
      <c r="D269" s="301">
        <v>0</v>
      </c>
      <c r="E269" s="99">
        <v>15</v>
      </c>
      <c r="F269" s="99">
        <v>15</v>
      </c>
      <c r="G269" s="99">
        <v>15</v>
      </c>
      <c r="H269" s="99">
        <v>15</v>
      </c>
      <c r="I269" s="99">
        <v>15</v>
      </c>
      <c r="J269" s="99">
        <v>15</v>
      </c>
      <c r="K269" s="99">
        <v>15</v>
      </c>
      <c r="L269" s="99">
        <v>15</v>
      </c>
      <c r="M269" s="99">
        <v>15</v>
      </c>
      <c r="N269" s="99">
        <v>15</v>
      </c>
      <c r="O269" s="99">
        <v>15</v>
      </c>
      <c r="P269" s="99"/>
      <c r="Q269" s="99">
        <f>SUM(Tabla38[[#This Row],[Enero]:[ene-26]])</f>
        <v>165</v>
      </c>
    </row>
    <row r="270" spans="1:17">
      <c r="A270" s="30" t="s">
        <v>2311</v>
      </c>
      <c r="B270" s="297">
        <v>266</v>
      </c>
      <c r="C270" s="298" t="s">
        <v>2367</v>
      </c>
      <c r="D270" s="99">
        <v>0</v>
      </c>
      <c r="E270" s="99">
        <v>0</v>
      </c>
      <c r="F270" s="99">
        <v>0</v>
      </c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>
        <f>SUM(Tabla38[[#This Row],[Enero]:[ene-26]])</f>
        <v>0</v>
      </c>
    </row>
    <row r="271" spans="1:17">
      <c r="A271" s="30" t="s">
        <v>2303</v>
      </c>
      <c r="B271" s="30">
        <v>267</v>
      </c>
      <c r="C271" s="27" t="s">
        <v>2368</v>
      </c>
      <c r="D271" s="301">
        <v>0</v>
      </c>
      <c r="E271" s="99">
        <v>15</v>
      </c>
      <c r="F271" s="99">
        <v>15</v>
      </c>
      <c r="G271" s="99">
        <v>15</v>
      </c>
      <c r="H271" s="99">
        <v>15</v>
      </c>
      <c r="I271" s="99">
        <v>15</v>
      </c>
      <c r="J271" s="99">
        <v>15</v>
      </c>
      <c r="K271" s="99"/>
      <c r="L271" s="99"/>
      <c r="M271" s="99"/>
      <c r="N271" s="99"/>
      <c r="O271" s="99"/>
      <c r="P271" s="99"/>
      <c r="Q271" s="99">
        <f>SUM(Tabla38[[#This Row],[Enero]:[ene-26]])</f>
        <v>90</v>
      </c>
    </row>
    <row r="272" spans="1:17">
      <c r="A272" s="30" t="s">
        <v>2303</v>
      </c>
      <c r="B272" s="297">
        <v>268</v>
      </c>
      <c r="C272" s="298" t="s">
        <v>2369</v>
      </c>
      <c r="D272" s="99">
        <v>0</v>
      </c>
      <c r="E272" s="99">
        <v>0</v>
      </c>
      <c r="F272" s="99">
        <v>0</v>
      </c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>
        <f>SUM(Tabla38[[#This Row],[Enero]:[ene-26]])</f>
        <v>0</v>
      </c>
    </row>
    <row r="273" spans="1:17">
      <c r="A273" s="30" t="s">
        <v>2303</v>
      </c>
      <c r="B273" s="30">
        <v>269</v>
      </c>
      <c r="C273" s="27" t="s">
        <v>2370</v>
      </c>
      <c r="D273" s="301">
        <v>0</v>
      </c>
      <c r="E273" s="301">
        <v>0</v>
      </c>
      <c r="F273" s="99">
        <v>15</v>
      </c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>
        <f>SUM(Tabla38[[#This Row],[Enero]:[ene-26]])</f>
        <v>15</v>
      </c>
    </row>
    <row r="274" spans="1:17">
      <c r="A274" s="30" t="s">
        <v>2303</v>
      </c>
      <c r="B274" s="30">
        <v>270</v>
      </c>
      <c r="C274" s="28" t="s">
        <v>2371</v>
      </c>
      <c r="D274" s="301">
        <v>0</v>
      </c>
      <c r="E274" s="99">
        <v>15</v>
      </c>
      <c r="F274" s="99">
        <v>15</v>
      </c>
      <c r="G274" s="99">
        <v>15</v>
      </c>
      <c r="H274" s="99">
        <v>15</v>
      </c>
      <c r="I274" s="99">
        <v>15</v>
      </c>
      <c r="J274" s="99">
        <v>15</v>
      </c>
      <c r="K274" s="99">
        <v>15</v>
      </c>
      <c r="L274" s="99">
        <v>15</v>
      </c>
      <c r="M274" s="99">
        <v>15</v>
      </c>
      <c r="N274" s="99"/>
      <c r="O274" s="99"/>
      <c r="P274" s="99"/>
      <c r="Q274" s="99">
        <f>SUM(Tabla38[[#This Row],[Enero]:[ene-26]])</f>
        <v>135</v>
      </c>
    </row>
    <row r="275" spans="1:17">
      <c r="A275" s="30" t="s">
        <v>2303</v>
      </c>
      <c r="B275" s="30">
        <v>271</v>
      </c>
      <c r="C275" s="27" t="s">
        <v>2372</v>
      </c>
      <c r="D275" s="99">
        <v>20</v>
      </c>
      <c r="E275" s="99">
        <v>20</v>
      </c>
      <c r="F275" s="99">
        <v>20</v>
      </c>
      <c r="G275" s="99">
        <v>20</v>
      </c>
      <c r="H275" s="99">
        <v>20</v>
      </c>
      <c r="I275" s="99">
        <v>20</v>
      </c>
      <c r="J275" s="99">
        <v>20</v>
      </c>
      <c r="K275" s="99">
        <v>20</v>
      </c>
      <c r="L275" s="99">
        <v>20</v>
      </c>
      <c r="M275" s="99">
        <v>20</v>
      </c>
      <c r="N275" s="99">
        <v>20</v>
      </c>
      <c r="O275" s="99">
        <v>20</v>
      </c>
      <c r="P275" s="99"/>
      <c r="Q275" s="99">
        <f>SUM(Tabla38[[#This Row],[Enero]:[ene-26]])</f>
        <v>240</v>
      </c>
    </row>
    <row r="276" spans="1:17">
      <c r="A276" s="30" t="s">
        <v>2303</v>
      </c>
      <c r="B276" s="30">
        <v>272</v>
      </c>
      <c r="C276" s="27" t="s">
        <v>2373</v>
      </c>
      <c r="D276" s="99">
        <v>15</v>
      </c>
      <c r="E276" s="99">
        <v>15</v>
      </c>
      <c r="F276" s="99">
        <v>15</v>
      </c>
      <c r="G276" s="99">
        <v>15</v>
      </c>
      <c r="H276" s="99">
        <v>15</v>
      </c>
      <c r="I276" s="99">
        <v>15</v>
      </c>
      <c r="J276" s="99">
        <v>15</v>
      </c>
      <c r="K276" s="99">
        <v>15</v>
      </c>
      <c r="L276" s="99"/>
      <c r="M276" s="99"/>
      <c r="N276" s="99"/>
      <c r="O276" s="99"/>
      <c r="P276" s="99"/>
      <c r="Q276" s="99">
        <f>SUM(Tabla38[[#This Row],[Enero]:[ene-26]])</f>
        <v>120</v>
      </c>
    </row>
    <row r="277" spans="1:17">
      <c r="A277" s="30" t="s">
        <v>2303</v>
      </c>
      <c r="B277" s="30">
        <v>273</v>
      </c>
      <c r="C277" s="28" t="s">
        <v>2374</v>
      </c>
      <c r="D277" s="99">
        <v>15</v>
      </c>
      <c r="E277" s="99">
        <v>15</v>
      </c>
      <c r="F277" s="99">
        <v>15</v>
      </c>
      <c r="G277" s="99">
        <v>15</v>
      </c>
      <c r="H277" s="99">
        <v>15</v>
      </c>
      <c r="I277" s="99">
        <v>15</v>
      </c>
      <c r="J277" s="99">
        <v>15</v>
      </c>
      <c r="K277" s="99">
        <v>15</v>
      </c>
      <c r="L277" s="99">
        <v>15</v>
      </c>
      <c r="M277" s="99">
        <v>15</v>
      </c>
      <c r="N277" s="99"/>
      <c r="O277" s="99"/>
      <c r="P277" s="99"/>
      <c r="Q277" s="99">
        <f>SUM(Tabla38[[#This Row],[Enero]:[ene-26]])</f>
        <v>150</v>
      </c>
    </row>
    <row r="278" spans="1:17">
      <c r="A278" s="30" t="s">
        <v>2375</v>
      </c>
      <c r="B278" s="30">
        <v>274</v>
      </c>
      <c r="C278" s="27" t="s">
        <v>2376</v>
      </c>
      <c r="D278" s="301"/>
      <c r="E278" s="99">
        <v>15</v>
      </c>
      <c r="F278" s="99">
        <v>15</v>
      </c>
      <c r="G278" s="99">
        <v>15</v>
      </c>
      <c r="H278" s="99">
        <v>15</v>
      </c>
      <c r="I278" s="99">
        <v>15</v>
      </c>
      <c r="J278" s="99">
        <v>15</v>
      </c>
      <c r="K278" s="99">
        <v>15</v>
      </c>
      <c r="L278" s="99">
        <v>15</v>
      </c>
      <c r="M278" s="99"/>
      <c r="N278" s="99"/>
      <c r="O278" s="99"/>
      <c r="P278" s="99"/>
      <c r="Q278" s="99">
        <f>SUM(Tabla38[[#This Row],[Enero]:[ene-26]])</f>
        <v>120</v>
      </c>
    </row>
    <row r="279" spans="1:17">
      <c r="A279" s="30" t="s">
        <v>2375</v>
      </c>
      <c r="B279" s="358">
        <v>275</v>
      </c>
      <c r="C279" s="359" t="s">
        <v>2377</v>
      </c>
      <c r="D279" s="99">
        <v>0</v>
      </c>
      <c r="E279" s="301">
        <v>0</v>
      </c>
      <c r="F279" s="99">
        <v>15</v>
      </c>
      <c r="G279" s="99">
        <v>15</v>
      </c>
      <c r="H279" s="4">
        <v>15</v>
      </c>
      <c r="I279" s="99">
        <v>15</v>
      </c>
      <c r="J279" s="99"/>
      <c r="K279" s="99"/>
      <c r="L279" s="99"/>
      <c r="M279" s="99"/>
      <c r="N279" s="99"/>
      <c r="O279" s="99"/>
      <c r="P279" s="99"/>
      <c r="Q279" s="99">
        <f>SUM(Tabla38[[#This Row],[Enero]:[ene-26]])</f>
        <v>60</v>
      </c>
    </row>
    <row r="280" spans="1:17">
      <c r="A280" s="30" t="s">
        <v>2378</v>
      </c>
      <c r="B280" s="297">
        <v>276</v>
      </c>
      <c r="C280" s="298" t="s">
        <v>2379</v>
      </c>
      <c r="D280" s="99">
        <v>0</v>
      </c>
      <c r="E280" s="99">
        <v>0</v>
      </c>
      <c r="F280" s="99">
        <v>0</v>
      </c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>
        <f>SUM(Tabla38[[#This Row],[Enero]:[ene-26]])</f>
        <v>0</v>
      </c>
    </row>
    <row r="281" spans="1:17">
      <c r="A281" s="30" t="s">
        <v>2378</v>
      </c>
      <c r="B281" s="30">
        <v>277</v>
      </c>
      <c r="C281" s="28" t="s">
        <v>2380</v>
      </c>
      <c r="D281" s="99">
        <v>15</v>
      </c>
      <c r="E281" s="99">
        <v>15</v>
      </c>
      <c r="F281" s="99">
        <v>15</v>
      </c>
      <c r="G281" s="99">
        <v>15</v>
      </c>
      <c r="H281" s="99">
        <v>15</v>
      </c>
      <c r="I281" s="99">
        <v>15</v>
      </c>
      <c r="J281" s="99">
        <v>15</v>
      </c>
      <c r="K281" s="99">
        <v>15</v>
      </c>
      <c r="L281" s="99">
        <v>15</v>
      </c>
      <c r="M281" s="99">
        <v>15</v>
      </c>
      <c r="N281" s="99">
        <v>15</v>
      </c>
      <c r="O281" s="99">
        <v>15</v>
      </c>
      <c r="P281" s="99"/>
      <c r="Q281" s="99">
        <f>SUM(Tabla38[[#This Row],[Enero]:[ene-26]])</f>
        <v>180</v>
      </c>
    </row>
    <row r="282" spans="1:17">
      <c r="A282" s="30" t="s">
        <v>2378</v>
      </c>
      <c r="B282" s="30">
        <v>278</v>
      </c>
      <c r="C282" s="27" t="s">
        <v>2381</v>
      </c>
      <c r="D282" s="301"/>
      <c r="E282" s="99">
        <v>15</v>
      </c>
      <c r="F282" s="99">
        <v>15</v>
      </c>
      <c r="G282" s="99">
        <v>15</v>
      </c>
      <c r="H282" s="99">
        <v>15</v>
      </c>
      <c r="I282" s="99">
        <v>15</v>
      </c>
      <c r="J282" s="99">
        <v>15</v>
      </c>
      <c r="K282" s="99">
        <v>15</v>
      </c>
      <c r="L282" s="99">
        <v>15</v>
      </c>
      <c r="M282" s="99">
        <v>15</v>
      </c>
      <c r="N282" s="99">
        <v>15</v>
      </c>
      <c r="O282" s="99"/>
      <c r="P282" s="99"/>
      <c r="Q282" s="99">
        <f>SUM(Tabla38[[#This Row],[Enero]:[ene-26]])</f>
        <v>150</v>
      </c>
    </row>
    <row r="283" spans="1:17">
      <c r="A283" s="30" t="s">
        <v>2378</v>
      </c>
      <c r="B283" s="30">
        <v>279</v>
      </c>
      <c r="C283" s="27" t="s">
        <v>2382</v>
      </c>
      <c r="D283" s="99">
        <v>15</v>
      </c>
      <c r="E283" s="99">
        <v>15</v>
      </c>
      <c r="F283" s="99">
        <v>15</v>
      </c>
      <c r="G283" s="99">
        <v>15</v>
      </c>
      <c r="H283" s="99">
        <v>15</v>
      </c>
      <c r="I283" s="99">
        <v>15</v>
      </c>
      <c r="J283" s="99">
        <v>15</v>
      </c>
      <c r="K283" s="99">
        <v>15</v>
      </c>
      <c r="L283" s="99">
        <v>15</v>
      </c>
      <c r="M283" s="99">
        <v>15</v>
      </c>
      <c r="N283" s="99">
        <v>15</v>
      </c>
      <c r="O283" s="99">
        <v>15</v>
      </c>
      <c r="P283" s="99"/>
      <c r="Q283" s="99">
        <f>SUM(Tabla38[[#This Row],[Enero]:[ene-26]])</f>
        <v>180</v>
      </c>
    </row>
    <row r="284" spans="1:17">
      <c r="A284" s="30" t="s">
        <v>2378</v>
      </c>
      <c r="B284" s="30">
        <v>280</v>
      </c>
      <c r="C284" s="27" t="s">
        <v>2383</v>
      </c>
      <c r="D284" s="99">
        <v>15</v>
      </c>
      <c r="E284" s="99">
        <v>15</v>
      </c>
      <c r="F284" s="99">
        <v>15</v>
      </c>
      <c r="G284" s="99">
        <v>15</v>
      </c>
      <c r="H284" s="99">
        <v>15</v>
      </c>
      <c r="I284" s="99">
        <v>15</v>
      </c>
      <c r="J284" s="99">
        <v>15</v>
      </c>
      <c r="K284" s="99">
        <v>15</v>
      </c>
      <c r="L284" s="99">
        <v>15</v>
      </c>
      <c r="M284" s="99">
        <v>15</v>
      </c>
      <c r="N284" s="99">
        <v>15</v>
      </c>
      <c r="O284" s="99">
        <v>15</v>
      </c>
      <c r="P284" s="99"/>
      <c r="Q284" s="99">
        <f>SUM(Tabla38[[#This Row],[Enero]:[ene-26]])</f>
        <v>180</v>
      </c>
    </row>
    <row r="285" spans="1:17">
      <c r="A285" s="30" t="s">
        <v>2384</v>
      </c>
      <c r="B285" s="30">
        <v>281</v>
      </c>
      <c r="C285" s="28" t="s">
        <v>2385</v>
      </c>
      <c r="D285" s="99">
        <v>15</v>
      </c>
      <c r="E285" s="99">
        <v>15</v>
      </c>
      <c r="F285" s="99">
        <v>15</v>
      </c>
      <c r="G285" s="99">
        <v>15</v>
      </c>
      <c r="H285" s="99">
        <v>15</v>
      </c>
      <c r="I285" s="99">
        <v>15</v>
      </c>
      <c r="J285" s="99">
        <v>15</v>
      </c>
      <c r="K285" s="99">
        <v>15</v>
      </c>
      <c r="L285" s="99">
        <v>15</v>
      </c>
      <c r="M285" s="99">
        <v>15</v>
      </c>
      <c r="N285" s="99">
        <v>15</v>
      </c>
      <c r="O285" s="99">
        <v>15</v>
      </c>
      <c r="P285" s="99"/>
      <c r="Q285" s="99">
        <f>SUM(Tabla38[[#This Row],[Enero]:[ene-26]])</f>
        <v>180</v>
      </c>
    </row>
    <row r="286" spans="1:17">
      <c r="A286" s="30" t="s">
        <v>2384</v>
      </c>
      <c r="B286" s="297">
        <v>282</v>
      </c>
      <c r="C286" s="298" t="s">
        <v>2386</v>
      </c>
      <c r="D286" s="99">
        <v>0</v>
      </c>
      <c r="E286" s="99">
        <v>0</v>
      </c>
      <c r="F286" s="99">
        <v>0</v>
      </c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>
        <f>SUM(Tabla38[[#This Row],[Enero]:[ene-26]])</f>
        <v>0</v>
      </c>
    </row>
    <row r="287" spans="1:17">
      <c r="A287" s="30" t="s">
        <v>2387</v>
      </c>
      <c r="B287" s="30">
        <v>283</v>
      </c>
      <c r="C287" s="27" t="s">
        <v>2388</v>
      </c>
      <c r="D287" s="99">
        <v>15</v>
      </c>
      <c r="E287" s="99">
        <v>15</v>
      </c>
      <c r="F287" s="99">
        <v>15</v>
      </c>
      <c r="G287" s="99">
        <v>15</v>
      </c>
      <c r="H287" s="99">
        <v>15</v>
      </c>
      <c r="I287" s="99"/>
      <c r="J287" s="99"/>
      <c r="K287" s="99"/>
      <c r="L287" s="99"/>
      <c r="M287" s="99"/>
      <c r="N287" s="99"/>
      <c r="O287" s="99"/>
      <c r="P287" s="99"/>
      <c r="Q287" s="99">
        <f>SUM(Tabla38[[#This Row],[Enero]:[ene-26]])</f>
        <v>75</v>
      </c>
    </row>
    <row r="288" spans="1:17">
      <c r="A288" s="30" t="s">
        <v>2387</v>
      </c>
      <c r="B288" s="297">
        <v>284</v>
      </c>
      <c r="C288" s="298" t="s">
        <v>2389</v>
      </c>
      <c r="D288" s="99">
        <v>0</v>
      </c>
      <c r="E288" s="99">
        <v>0</v>
      </c>
      <c r="F288" s="99">
        <v>0</v>
      </c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>
        <f>SUM(Tabla38[[#This Row],[Enero]:[ene-26]])</f>
        <v>0</v>
      </c>
    </row>
    <row r="289" spans="1:17">
      <c r="A289" s="30" t="s">
        <v>2387</v>
      </c>
      <c r="B289" s="30">
        <v>285</v>
      </c>
      <c r="C289" s="28" t="s">
        <v>2390</v>
      </c>
      <c r="D289" s="99">
        <v>15</v>
      </c>
      <c r="E289" s="99">
        <v>15</v>
      </c>
      <c r="F289" s="99">
        <v>15</v>
      </c>
      <c r="G289" s="99">
        <v>15</v>
      </c>
      <c r="H289" s="99">
        <v>15</v>
      </c>
      <c r="I289" s="99">
        <v>15</v>
      </c>
      <c r="J289" s="99">
        <v>15</v>
      </c>
      <c r="K289" s="99">
        <v>15</v>
      </c>
      <c r="L289" s="99">
        <v>15</v>
      </c>
      <c r="M289" s="99">
        <v>15</v>
      </c>
      <c r="N289" s="99">
        <v>15</v>
      </c>
      <c r="O289" s="99">
        <v>15</v>
      </c>
      <c r="P289" s="99"/>
      <c r="Q289" s="99">
        <f>SUM(Tabla38[[#This Row],[Enero]:[ene-26]])</f>
        <v>180</v>
      </c>
    </row>
    <row r="290" spans="1:17">
      <c r="A290" s="30" t="s">
        <v>2387</v>
      </c>
      <c r="B290" s="358">
        <v>286</v>
      </c>
      <c r="C290" s="359" t="s">
        <v>2391</v>
      </c>
      <c r="D290" s="301"/>
      <c r="E290" s="301"/>
      <c r="F290" s="99">
        <v>15</v>
      </c>
      <c r="G290" s="99">
        <v>15</v>
      </c>
      <c r="H290" s="99">
        <v>15</v>
      </c>
      <c r="I290" s="99">
        <v>15</v>
      </c>
      <c r="J290" s="99">
        <v>15</v>
      </c>
      <c r="K290" s="99">
        <v>15</v>
      </c>
      <c r="L290" s="99">
        <v>15</v>
      </c>
      <c r="M290" s="99">
        <v>15</v>
      </c>
      <c r="N290" s="99">
        <v>15</v>
      </c>
      <c r="O290" s="99">
        <v>15</v>
      </c>
      <c r="P290" s="99"/>
      <c r="Q290" s="99">
        <f>SUM(Tabla38[[#This Row],[Enero]:[ene-26]])</f>
        <v>150</v>
      </c>
    </row>
    <row r="291" spans="1:17">
      <c r="A291" s="30" t="s">
        <v>2387</v>
      </c>
      <c r="B291" s="297">
        <v>287</v>
      </c>
      <c r="C291" s="298" t="s">
        <v>2392</v>
      </c>
      <c r="D291" s="99">
        <v>0</v>
      </c>
      <c r="E291" s="99">
        <v>0</v>
      </c>
      <c r="F291" s="99">
        <v>0</v>
      </c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>
        <f>SUM(Tabla38[[#This Row],[Enero]:[ene-26]])</f>
        <v>0</v>
      </c>
    </row>
    <row r="292" spans="1:17">
      <c r="A292" s="30" t="s">
        <v>2387</v>
      </c>
      <c r="B292" s="30">
        <v>288</v>
      </c>
      <c r="C292" s="28" t="s">
        <v>2393</v>
      </c>
      <c r="D292" s="99">
        <v>15</v>
      </c>
      <c r="E292" s="99">
        <v>15</v>
      </c>
      <c r="F292" s="99">
        <v>15</v>
      </c>
      <c r="G292" s="99">
        <v>15</v>
      </c>
      <c r="H292" s="99">
        <v>15</v>
      </c>
      <c r="I292" s="99">
        <v>15</v>
      </c>
      <c r="J292" s="4">
        <v>15</v>
      </c>
      <c r="K292" s="4">
        <v>15</v>
      </c>
      <c r="L292" s="4">
        <v>15</v>
      </c>
      <c r="M292" s="99">
        <v>15</v>
      </c>
      <c r="N292" s="99">
        <v>15</v>
      </c>
      <c r="O292" s="99">
        <v>15</v>
      </c>
      <c r="P292" s="99"/>
      <c r="Q292" s="99">
        <f>SUM(Tabla38[[#This Row],[Enero]:[ene-26]])</f>
        <v>180</v>
      </c>
    </row>
    <row r="293" spans="1:17">
      <c r="A293" s="30" t="s">
        <v>2387</v>
      </c>
      <c r="B293" s="30">
        <v>289</v>
      </c>
      <c r="C293" s="28" t="s">
        <v>2394</v>
      </c>
      <c r="D293" s="99">
        <v>15</v>
      </c>
      <c r="E293" s="99">
        <v>15</v>
      </c>
      <c r="F293" s="99">
        <v>15</v>
      </c>
      <c r="G293" s="99">
        <v>15</v>
      </c>
      <c r="H293" s="99">
        <v>15</v>
      </c>
      <c r="I293" s="99">
        <v>15</v>
      </c>
      <c r="J293" s="99">
        <v>15</v>
      </c>
      <c r="K293" s="99">
        <v>15</v>
      </c>
      <c r="L293" s="99">
        <v>15</v>
      </c>
      <c r="M293" s="99">
        <v>15</v>
      </c>
      <c r="N293" s="99">
        <v>15</v>
      </c>
      <c r="O293" s="99">
        <v>15</v>
      </c>
      <c r="P293" s="99">
        <v>15</v>
      </c>
      <c r="Q293" s="99">
        <f>SUM(Tabla38[[#This Row],[Enero]:[ene-26]])</f>
        <v>195</v>
      </c>
    </row>
    <row r="294" spans="1:17">
      <c r="A294" s="30" t="s">
        <v>2387</v>
      </c>
      <c r="B294" s="297">
        <v>290</v>
      </c>
      <c r="C294" s="298" t="s">
        <v>2395</v>
      </c>
      <c r="D294" s="99">
        <v>0</v>
      </c>
      <c r="E294" s="99">
        <v>0</v>
      </c>
      <c r="F294" s="99">
        <v>0</v>
      </c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>
        <f>SUM(Tabla38[[#This Row],[Enero]:[ene-26]])</f>
        <v>0</v>
      </c>
    </row>
    <row r="295" spans="1:17">
      <c r="A295" s="30" t="s">
        <v>2387</v>
      </c>
      <c r="B295" s="30">
        <v>291</v>
      </c>
      <c r="C295" s="27" t="s">
        <v>2396</v>
      </c>
      <c r="D295" s="99">
        <v>15</v>
      </c>
      <c r="E295" s="99">
        <v>15</v>
      </c>
      <c r="F295" s="99">
        <v>15</v>
      </c>
      <c r="G295" s="99">
        <v>15</v>
      </c>
      <c r="H295" s="99">
        <v>15</v>
      </c>
      <c r="I295" s="99">
        <v>15</v>
      </c>
      <c r="J295" s="99">
        <v>15</v>
      </c>
      <c r="K295" s="99">
        <v>15</v>
      </c>
      <c r="L295" s="99">
        <v>15</v>
      </c>
      <c r="M295" s="99">
        <v>15</v>
      </c>
      <c r="N295" s="99">
        <v>15</v>
      </c>
      <c r="O295" s="99">
        <v>15</v>
      </c>
      <c r="P295" s="99">
        <v>180</v>
      </c>
      <c r="Q295" s="99">
        <f>SUM(Tabla38[[#This Row],[Enero]:[ene-26]])</f>
        <v>360</v>
      </c>
    </row>
    <row r="296" spans="1:17">
      <c r="A296" s="30" t="s">
        <v>2387</v>
      </c>
      <c r="B296" s="30">
        <v>292</v>
      </c>
      <c r="C296" s="27" t="s">
        <v>2397</v>
      </c>
      <c r="D296" s="99">
        <v>15</v>
      </c>
      <c r="E296" s="99">
        <v>15</v>
      </c>
      <c r="F296" s="99">
        <v>15</v>
      </c>
      <c r="G296" s="99">
        <v>15</v>
      </c>
      <c r="H296" s="99">
        <v>15</v>
      </c>
      <c r="I296" s="99">
        <v>15</v>
      </c>
      <c r="J296" s="99">
        <v>15</v>
      </c>
      <c r="K296" s="99">
        <v>15</v>
      </c>
      <c r="L296" s="4">
        <v>15</v>
      </c>
      <c r="M296" s="99">
        <v>15</v>
      </c>
      <c r="N296" s="99">
        <v>15</v>
      </c>
      <c r="O296" s="99">
        <v>15</v>
      </c>
      <c r="P296" s="99"/>
      <c r="Q296" s="99">
        <f>SUM(Tabla38[[#This Row],[Enero]:[ene-26]])</f>
        <v>180</v>
      </c>
    </row>
    <row r="297" spans="1:17">
      <c r="A297" s="30" t="s">
        <v>2387</v>
      </c>
      <c r="B297" s="30">
        <v>293</v>
      </c>
      <c r="C297" s="28" t="s">
        <v>2398</v>
      </c>
      <c r="D297" s="99"/>
      <c r="E297" s="99">
        <v>15</v>
      </c>
      <c r="F297" s="99">
        <v>15</v>
      </c>
      <c r="G297" s="99">
        <v>15</v>
      </c>
      <c r="H297" s="99">
        <v>15</v>
      </c>
      <c r="I297" s="99">
        <v>15</v>
      </c>
      <c r="J297" s="99">
        <v>15</v>
      </c>
      <c r="K297" s="99">
        <v>15</v>
      </c>
      <c r="L297" s="99">
        <v>15</v>
      </c>
      <c r="M297" s="99"/>
      <c r="N297" s="99"/>
      <c r="O297" s="99"/>
      <c r="P297" s="99"/>
      <c r="Q297" s="99">
        <f>SUM(Tabla38[[#This Row],[Enero]:[ene-26]])</f>
        <v>120</v>
      </c>
    </row>
    <row r="298" spans="1:17">
      <c r="A298" s="30" t="s">
        <v>2387</v>
      </c>
      <c r="B298" s="30">
        <v>294</v>
      </c>
      <c r="C298" s="28" t="s">
        <v>2399</v>
      </c>
      <c r="D298" s="99">
        <v>15</v>
      </c>
      <c r="E298" s="99">
        <v>15</v>
      </c>
      <c r="F298" s="99">
        <v>15</v>
      </c>
      <c r="G298" s="99">
        <v>15</v>
      </c>
      <c r="H298" s="99">
        <v>15</v>
      </c>
      <c r="I298" s="99">
        <v>15</v>
      </c>
      <c r="J298" s="99">
        <v>15</v>
      </c>
      <c r="K298" s="99">
        <v>15</v>
      </c>
      <c r="L298" s="99">
        <v>15</v>
      </c>
      <c r="M298" s="99">
        <v>15</v>
      </c>
      <c r="N298" s="99">
        <v>15</v>
      </c>
      <c r="O298" s="99">
        <v>15</v>
      </c>
      <c r="P298" s="99"/>
      <c r="Q298" s="99">
        <f>SUM(Tabla38[[#This Row],[Enero]:[ene-26]])</f>
        <v>180</v>
      </c>
    </row>
    <row r="299" spans="1:17">
      <c r="A299" s="30" t="s">
        <v>2387</v>
      </c>
      <c r="B299" s="30">
        <v>295</v>
      </c>
      <c r="C299" s="27" t="s">
        <v>2400</v>
      </c>
      <c r="D299" s="99">
        <v>15</v>
      </c>
      <c r="E299" s="99">
        <v>15</v>
      </c>
      <c r="F299" s="99">
        <v>15</v>
      </c>
      <c r="G299" s="99">
        <v>15</v>
      </c>
      <c r="H299" s="99">
        <v>15</v>
      </c>
      <c r="I299" s="99">
        <v>15</v>
      </c>
      <c r="J299" s="99">
        <v>15</v>
      </c>
      <c r="K299" s="99">
        <v>15</v>
      </c>
      <c r="L299" s="99">
        <v>15</v>
      </c>
      <c r="M299" s="99"/>
      <c r="N299" s="99"/>
      <c r="O299" s="99"/>
      <c r="P299" s="99"/>
      <c r="Q299" s="99">
        <f>SUM(Tabla38[[#This Row],[Enero]:[ene-26]])</f>
        <v>135</v>
      </c>
    </row>
    <row r="300" spans="1:17">
      <c r="A300" s="30" t="s">
        <v>2401</v>
      </c>
      <c r="B300" s="30">
        <v>296</v>
      </c>
      <c r="C300" s="28" t="s">
        <v>2402</v>
      </c>
      <c r="D300" s="99">
        <v>15</v>
      </c>
      <c r="E300" s="99">
        <v>15</v>
      </c>
      <c r="F300" s="99">
        <v>15</v>
      </c>
      <c r="G300" s="99">
        <v>15</v>
      </c>
      <c r="H300" s="99">
        <v>15</v>
      </c>
      <c r="I300" s="99">
        <v>15</v>
      </c>
      <c r="J300" s="99">
        <v>15</v>
      </c>
      <c r="K300" s="99">
        <v>15</v>
      </c>
      <c r="L300" s="99">
        <v>15</v>
      </c>
      <c r="M300" s="99">
        <v>15</v>
      </c>
      <c r="N300" s="99">
        <v>15</v>
      </c>
      <c r="O300" s="99">
        <v>15</v>
      </c>
      <c r="P300" s="99">
        <f>15</f>
        <v>15</v>
      </c>
      <c r="Q300" s="99">
        <f>SUM(Tabla38[[#This Row],[Enero]:[ene-26]])</f>
        <v>195</v>
      </c>
    </row>
    <row r="301" spans="1:17">
      <c r="A301" s="30" t="s">
        <v>2401</v>
      </c>
      <c r="B301" s="358">
        <v>297</v>
      </c>
      <c r="C301" s="359" t="s">
        <v>2403</v>
      </c>
      <c r="D301" s="301">
        <v>0</v>
      </c>
      <c r="E301" s="301">
        <v>0</v>
      </c>
      <c r="F301" s="99">
        <v>15</v>
      </c>
      <c r="G301" s="99">
        <v>15</v>
      </c>
      <c r="H301" s="99">
        <v>15</v>
      </c>
      <c r="I301" s="99">
        <v>15</v>
      </c>
      <c r="J301" s="99">
        <v>15</v>
      </c>
      <c r="K301" s="99">
        <v>15</v>
      </c>
      <c r="L301" s="99">
        <v>15</v>
      </c>
      <c r="M301" s="99">
        <v>15</v>
      </c>
      <c r="N301" s="99"/>
      <c r="O301" s="99"/>
      <c r="P301" s="99"/>
      <c r="Q301" s="99">
        <f>SUM(Tabla38[[#This Row],[Enero]:[ene-26]])</f>
        <v>120</v>
      </c>
    </row>
    <row r="302" spans="1:17">
      <c r="A302" s="30" t="s">
        <v>2404</v>
      </c>
      <c r="B302" s="30">
        <v>298</v>
      </c>
      <c r="C302" s="27" t="s">
        <v>2405</v>
      </c>
      <c r="D302" s="301">
        <v>0</v>
      </c>
      <c r="E302" s="301">
        <v>0</v>
      </c>
      <c r="F302" s="301">
        <v>0</v>
      </c>
      <c r="G302" s="99">
        <v>15</v>
      </c>
      <c r="H302" s="99">
        <v>15</v>
      </c>
      <c r="I302" s="99">
        <v>15</v>
      </c>
      <c r="J302" s="99">
        <v>15</v>
      </c>
      <c r="K302" s="99">
        <v>15</v>
      </c>
      <c r="L302" s="99">
        <v>15</v>
      </c>
      <c r="M302" s="99">
        <v>15</v>
      </c>
      <c r="N302" s="99">
        <v>15</v>
      </c>
      <c r="O302" s="99">
        <v>15</v>
      </c>
      <c r="P302" s="99"/>
      <c r="Q302" s="99">
        <f>SUM(Tabla38[[#This Row],[Enero]:[ene-26]])</f>
        <v>135</v>
      </c>
    </row>
    <row r="303" spans="1:17">
      <c r="A303" s="30" t="s">
        <v>2404</v>
      </c>
      <c r="B303" s="297">
        <v>299</v>
      </c>
      <c r="C303" s="298" t="s">
        <v>2406</v>
      </c>
      <c r="D303" s="99">
        <v>0</v>
      </c>
      <c r="E303" s="99">
        <v>0</v>
      </c>
      <c r="F303" s="99">
        <v>0</v>
      </c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>
        <f>SUM(Tabla38[[#This Row],[Enero]:[ene-26]])</f>
        <v>0</v>
      </c>
    </row>
    <row r="304" spans="1:17">
      <c r="A304" s="30" t="s">
        <v>2404</v>
      </c>
      <c r="B304" s="297">
        <v>300</v>
      </c>
      <c r="C304" s="298" t="s">
        <v>2407</v>
      </c>
      <c r="D304" s="99">
        <v>0</v>
      </c>
      <c r="E304" s="99">
        <v>0</v>
      </c>
      <c r="F304" s="99">
        <v>0</v>
      </c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>
        <f>SUM(Tabla38[[#This Row],[Enero]:[ene-26]])</f>
        <v>0</v>
      </c>
    </row>
    <row r="305" spans="1:17">
      <c r="A305" s="30" t="s">
        <v>2404</v>
      </c>
      <c r="B305" s="30">
        <v>301</v>
      </c>
      <c r="C305" s="27" t="s">
        <v>2408</v>
      </c>
      <c r="D305" s="301">
        <v>0</v>
      </c>
      <c r="E305" s="301"/>
      <c r="F305" s="301">
        <v>0</v>
      </c>
      <c r="G305" s="301"/>
      <c r="H305" s="301"/>
      <c r="I305" s="301"/>
      <c r="J305" s="99">
        <v>15</v>
      </c>
      <c r="K305" s="99">
        <v>15</v>
      </c>
      <c r="L305" s="99">
        <v>15</v>
      </c>
      <c r="M305" s="99">
        <v>15</v>
      </c>
      <c r="N305" s="99">
        <v>15</v>
      </c>
      <c r="O305" s="99"/>
      <c r="P305" s="99"/>
      <c r="Q305" s="99">
        <f>SUM(Tabla38[[#This Row],[Enero]:[ene-26]])</f>
        <v>75</v>
      </c>
    </row>
    <row r="306" spans="1:17">
      <c r="A306" s="30" t="s">
        <v>2404</v>
      </c>
      <c r="B306" s="30">
        <v>302</v>
      </c>
      <c r="C306" s="27" t="s">
        <v>2409</v>
      </c>
      <c r="D306" s="99">
        <v>15</v>
      </c>
      <c r="E306" s="99">
        <v>15</v>
      </c>
      <c r="F306" s="99">
        <v>15</v>
      </c>
      <c r="G306" s="99">
        <v>15</v>
      </c>
      <c r="H306" s="99">
        <v>15</v>
      </c>
      <c r="I306" s="99">
        <v>15</v>
      </c>
      <c r="J306" s="99">
        <v>15</v>
      </c>
      <c r="K306" s="99">
        <v>15</v>
      </c>
      <c r="L306" s="99">
        <v>15</v>
      </c>
      <c r="M306" s="99">
        <v>15</v>
      </c>
      <c r="N306" s="99">
        <v>15</v>
      </c>
      <c r="O306" s="99">
        <v>15</v>
      </c>
      <c r="P306" s="99"/>
      <c r="Q306" s="99">
        <f>SUM(Tabla38[[#This Row],[Enero]:[ene-26]])</f>
        <v>180</v>
      </c>
    </row>
    <row r="307" spans="1:17" ht="27.75" customHeight="1">
      <c r="A307" s="30" t="s">
        <v>2404</v>
      </c>
      <c r="B307" s="30">
        <v>303</v>
      </c>
      <c r="C307" s="28" t="s">
        <v>2410</v>
      </c>
      <c r="D307" s="99">
        <v>15</v>
      </c>
      <c r="E307" s="99">
        <v>15</v>
      </c>
      <c r="F307" s="99">
        <v>15</v>
      </c>
      <c r="G307" s="99">
        <v>15</v>
      </c>
      <c r="H307" s="99">
        <v>15</v>
      </c>
      <c r="I307" s="99">
        <v>15</v>
      </c>
      <c r="J307" s="99">
        <v>15</v>
      </c>
      <c r="K307" s="99">
        <v>15</v>
      </c>
      <c r="L307" s="99">
        <v>15</v>
      </c>
      <c r="M307" s="99">
        <v>15</v>
      </c>
      <c r="N307" s="99">
        <v>15</v>
      </c>
      <c r="O307" s="99">
        <v>15</v>
      </c>
      <c r="P307" s="99"/>
      <c r="Q307" s="99">
        <f>SUM(Tabla38[[#This Row],[Enero]:[ene-26]])</f>
        <v>180</v>
      </c>
    </row>
    <row r="308" spans="1:17">
      <c r="A308" s="30" t="s">
        <v>2404</v>
      </c>
      <c r="B308" s="30">
        <v>304</v>
      </c>
      <c r="C308" s="27" t="s">
        <v>2411</v>
      </c>
      <c r="D308" s="99">
        <v>15</v>
      </c>
      <c r="E308" s="99">
        <v>15</v>
      </c>
      <c r="F308" s="99">
        <v>15</v>
      </c>
      <c r="G308" s="99">
        <v>15</v>
      </c>
      <c r="H308" s="99">
        <v>15</v>
      </c>
      <c r="I308" s="99">
        <v>15</v>
      </c>
      <c r="J308" s="99">
        <v>15</v>
      </c>
      <c r="K308" s="99">
        <v>15</v>
      </c>
      <c r="L308" s="99">
        <v>15</v>
      </c>
      <c r="M308" s="99">
        <v>15</v>
      </c>
      <c r="N308" s="99">
        <v>15</v>
      </c>
      <c r="O308" s="99">
        <v>15</v>
      </c>
      <c r="P308" s="99"/>
      <c r="Q308" s="99">
        <f>SUM(Tabla38[[#This Row],[Enero]:[ene-26]])</f>
        <v>180</v>
      </c>
    </row>
    <row r="309" spans="1:17">
      <c r="A309" s="30" t="s">
        <v>2404</v>
      </c>
      <c r="B309" s="297">
        <v>305</v>
      </c>
      <c r="C309" s="298" t="s">
        <v>2412</v>
      </c>
      <c r="D309" s="99">
        <v>0</v>
      </c>
      <c r="E309" s="99">
        <v>0</v>
      </c>
      <c r="F309" s="99">
        <v>0</v>
      </c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>
        <f>SUM(Tabla38[[#This Row],[Enero]:[ene-26]])</f>
        <v>0</v>
      </c>
    </row>
    <row r="310" spans="1:17">
      <c r="A310" s="30" t="s">
        <v>2404</v>
      </c>
      <c r="B310" s="30">
        <v>306</v>
      </c>
      <c r="C310" s="27" t="s">
        <v>2413</v>
      </c>
      <c r="D310" s="99">
        <v>15</v>
      </c>
      <c r="E310" s="99">
        <v>15</v>
      </c>
      <c r="F310" s="99">
        <v>15</v>
      </c>
      <c r="G310" s="99">
        <v>15</v>
      </c>
      <c r="H310" s="99">
        <v>15</v>
      </c>
      <c r="I310" s="99">
        <v>15</v>
      </c>
      <c r="J310" s="99">
        <v>15</v>
      </c>
      <c r="K310" s="99">
        <v>15</v>
      </c>
      <c r="L310" s="99">
        <v>15</v>
      </c>
      <c r="M310" s="99">
        <v>15</v>
      </c>
      <c r="N310" s="99">
        <v>15</v>
      </c>
      <c r="O310" s="99">
        <v>15</v>
      </c>
      <c r="P310" s="99"/>
      <c r="Q310" s="99">
        <f>SUM(Tabla38[[#This Row],[Enero]:[ene-26]])</f>
        <v>180</v>
      </c>
    </row>
    <row r="311" spans="1:17">
      <c r="A311" s="30" t="s">
        <v>2404</v>
      </c>
      <c r="B311" s="30">
        <v>307</v>
      </c>
      <c r="C311" s="27" t="s">
        <v>2414</v>
      </c>
      <c r="D311" s="99">
        <v>15</v>
      </c>
      <c r="E311" s="99">
        <v>15</v>
      </c>
      <c r="F311" s="99">
        <v>15</v>
      </c>
      <c r="G311" s="99">
        <v>15</v>
      </c>
      <c r="H311" s="99">
        <v>15</v>
      </c>
      <c r="I311" s="99">
        <v>15</v>
      </c>
      <c r="J311" s="99">
        <v>15</v>
      </c>
      <c r="K311" s="99">
        <v>15</v>
      </c>
      <c r="L311" s="99">
        <v>15</v>
      </c>
      <c r="M311" s="99">
        <v>15</v>
      </c>
      <c r="N311" s="99">
        <v>15</v>
      </c>
      <c r="O311" s="99">
        <v>15</v>
      </c>
      <c r="P311" s="99">
        <v>15</v>
      </c>
      <c r="Q311" s="99">
        <f>SUM(Tabla38[[#This Row],[Enero]:[ene-26]])</f>
        <v>195</v>
      </c>
    </row>
    <row r="312" spans="1:17">
      <c r="A312" s="30" t="s">
        <v>2404</v>
      </c>
      <c r="B312" s="297">
        <v>308</v>
      </c>
      <c r="C312" s="298" t="s">
        <v>2415</v>
      </c>
      <c r="D312" s="99">
        <v>0</v>
      </c>
      <c r="E312" s="99">
        <v>0</v>
      </c>
      <c r="F312" s="99">
        <v>0</v>
      </c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>
        <f>SUM(Tabla38[[#This Row],[Enero]:[ene-26]])</f>
        <v>0</v>
      </c>
    </row>
    <row r="313" spans="1:17">
      <c r="A313" s="30" t="s">
        <v>2404</v>
      </c>
      <c r="B313" s="30">
        <v>309</v>
      </c>
      <c r="C313" s="28" t="s">
        <v>2416</v>
      </c>
      <c r="D313" s="99">
        <v>15</v>
      </c>
      <c r="E313" s="99">
        <v>15</v>
      </c>
      <c r="F313" s="99">
        <v>15</v>
      </c>
      <c r="G313" s="99">
        <v>15</v>
      </c>
      <c r="H313" s="99">
        <v>15</v>
      </c>
      <c r="I313" s="99">
        <v>15</v>
      </c>
      <c r="J313" s="99">
        <v>15</v>
      </c>
      <c r="K313" s="99">
        <v>15</v>
      </c>
      <c r="L313" s="99">
        <v>15</v>
      </c>
      <c r="M313" s="99">
        <v>15</v>
      </c>
      <c r="N313" s="99">
        <v>15</v>
      </c>
      <c r="O313" s="99">
        <v>15</v>
      </c>
      <c r="P313" s="99"/>
      <c r="Q313" s="99">
        <f>SUM(Tabla38[[#This Row],[Enero]:[ene-26]])</f>
        <v>180</v>
      </c>
    </row>
    <row r="314" spans="1:17">
      <c r="A314" s="30" t="s">
        <v>2404</v>
      </c>
      <c r="B314" s="30">
        <v>310</v>
      </c>
      <c r="C314" s="27" t="s">
        <v>2417</v>
      </c>
      <c r="D314" s="99">
        <v>15</v>
      </c>
      <c r="E314" s="99">
        <v>15</v>
      </c>
      <c r="F314" s="99">
        <v>15</v>
      </c>
      <c r="G314" s="99">
        <v>15</v>
      </c>
      <c r="H314" s="99">
        <v>15</v>
      </c>
      <c r="I314" s="99">
        <v>15</v>
      </c>
      <c r="J314" s="99">
        <v>15</v>
      </c>
      <c r="K314" s="99">
        <v>15</v>
      </c>
      <c r="L314" s="99">
        <v>15</v>
      </c>
      <c r="M314" s="99">
        <v>15</v>
      </c>
      <c r="N314" s="99">
        <v>15</v>
      </c>
      <c r="O314" s="99">
        <v>15</v>
      </c>
      <c r="P314" s="99">
        <v>15</v>
      </c>
      <c r="Q314" s="99">
        <f>SUM(Tabla38[[#This Row],[Enero]:[ene-26]])</f>
        <v>195</v>
      </c>
    </row>
    <row r="315" spans="1:17">
      <c r="A315" s="30" t="s">
        <v>2418</v>
      </c>
      <c r="B315" s="30">
        <v>311</v>
      </c>
      <c r="C315" s="27" t="s">
        <v>2419</v>
      </c>
      <c r="D315" s="99">
        <v>15</v>
      </c>
      <c r="E315" s="99">
        <v>15</v>
      </c>
      <c r="F315" s="99">
        <v>15</v>
      </c>
      <c r="G315" s="99">
        <v>15</v>
      </c>
      <c r="H315" s="99">
        <v>15</v>
      </c>
      <c r="I315" s="99">
        <v>15</v>
      </c>
      <c r="J315" s="99">
        <v>15</v>
      </c>
      <c r="K315" s="99">
        <v>15</v>
      </c>
      <c r="L315" s="99">
        <v>15</v>
      </c>
      <c r="M315" s="99">
        <v>15</v>
      </c>
      <c r="N315" s="99">
        <v>15</v>
      </c>
      <c r="O315" s="99">
        <v>15</v>
      </c>
      <c r="P315" s="99"/>
      <c r="Q315" s="99">
        <f>SUM(Tabla38[[#This Row],[Enero]:[ene-26]])</f>
        <v>180</v>
      </c>
    </row>
    <row r="316" spans="1:17">
      <c r="A316" s="30" t="s">
        <v>2418</v>
      </c>
      <c r="B316" s="30">
        <v>312</v>
      </c>
      <c r="C316" s="27" t="s">
        <v>2420</v>
      </c>
      <c r="D316" s="99">
        <v>15</v>
      </c>
      <c r="E316" s="99">
        <v>15</v>
      </c>
      <c r="F316" s="99">
        <v>0</v>
      </c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>
        <f>SUM(Tabla38[[#This Row],[Enero]:[ene-26]])</f>
        <v>30</v>
      </c>
    </row>
    <row r="317" spans="1:17">
      <c r="A317" s="30" t="s">
        <v>2418</v>
      </c>
      <c r="B317" s="30">
        <v>313</v>
      </c>
      <c r="C317" s="28" t="s">
        <v>2421</v>
      </c>
      <c r="D317" s="99">
        <v>15</v>
      </c>
      <c r="E317" s="99">
        <v>15</v>
      </c>
      <c r="F317" s="99">
        <v>15</v>
      </c>
      <c r="G317" s="99">
        <v>15</v>
      </c>
      <c r="H317" s="99">
        <v>15</v>
      </c>
      <c r="I317" s="99">
        <v>15</v>
      </c>
      <c r="J317" s="99">
        <v>15</v>
      </c>
      <c r="K317" s="99">
        <v>15</v>
      </c>
      <c r="L317" s="99">
        <v>15</v>
      </c>
      <c r="M317" s="99">
        <v>15</v>
      </c>
      <c r="N317" s="99">
        <v>15</v>
      </c>
      <c r="O317" s="99">
        <v>15</v>
      </c>
      <c r="P317" s="99">
        <v>30</v>
      </c>
      <c r="Q317" s="99">
        <f>SUM(Tabla38[[#This Row],[Enero]:[ene-26]])</f>
        <v>210</v>
      </c>
    </row>
    <row r="318" spans="1:17">
      <c r="A318" s="30" t="s">
        <v>2418</v>
      </c>
      <c r="B318" s="30">
        <v>314</v>
      </c>
      <c r="C318" s="27" t="s">
        <v>2422</v>
      </c>
      <c r="D318" s="99">
        <v>15</v>
      </c>
      <c r="E318" s="99">
        <v>15</v>
      </c>
      <c r="F318" s="99">
        <v>0</v>
      </c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>
        <f>SUM(Tabla38[[#This Row],[Enero]:[ene-26]])</f>
        <v>30</v>
      </c>
    </row>
    <row r="319" spans="1:17">
      <c r="A319" s="30" t="s">
        <v>2418</v>
      </c>
      <c r="B319" s="30">
        <v>315</v>
      </c>
      <c r="C319" s="28" t="s">
        <v>2423</v>
      </c>
      <c r="D319" s="99">
        <v>15</v>
      </c>
      <c r="E319" s="99">
        <v>15</v>
      </c>
      <c r="F319" s="99">
        <v>15</v>
      </c>
      <c r="G319" s="99">
        <v>15</v>
      </c>
      <c r="H319" s="99">
        <v>15</v>
      </c>
      <c r="I319" s="99">
        <v>15</v>
      </c>
      <c r="J319" s="99">
        <v>15</v>
      </c>
      <c r="K319" s="99">
        <v>15</v>
      </c>
      <c r="L319" s="99">
        <v>15</v>
      </c>
      <c r="M319" s="99">
        <v>15</v>
      </c>
      <c r="N319" s="99">
        <v>15</v>
      </c>
      <c r="O319" s="99">
        <v>15</v>
      </c>
      <c r="P319" s="99"/>
      <c r="Q319" s="99">
        <f>SUM(Tabla38[[#This Row],[Enero]:[ene-26]])</f>
        <v>180</v>
      </c>
    </row>
    <row r="320" spans="1:17">
      <c r="A320" s="30" t="s">
        <v>2418</v>
      </c>
      <c r="B320" s="30">
        <v>316</v>
      </c>
      <c r="C320" s="27" t="s">
        <v>2424</v>
      </c>
      <c r="D320" s="99">
        <v>15</v>
      </c>
      <c r="E320" s="99">
        <v>15</v>
      </c>
      <c r="F320" s="99">
        <v>15</v>
      </c>
      <c r="G320" s="99">
        <v>15</v>
      </c>
      <c r="H320" s="99">
        <v>15</v>
      </c>
      <c r="I320" s="99">
        <v>15</v>
      </c>
      <c r="J320" s="99">
        <v>15</v>
      </c>
      <c r="K320" s="99">
        <v>15</v>
      </c>
      <c r="L320" s="99">
        <v>15</v>
      </c>
      <c r="M320" s="99">
        <v>15</v>
      </c>
      <c r="N320" s="99">
        <v>15</v>
      </c>
      <c r="O320" s="99">
        <v>15</v>
      </c>
      <c r="P320" s="99"/>
      <c r="Q320" s="99">
        <f>SUM(Tabla38[[#This Row],[Enero]:[ene-26]])</f>
        <v>180</v>
      </c>
    </row>
    <row r="321" spans="1:17">
      <c r="A321" s="30" t="s">
        <v>2418</v>
      </c>
      <c r="B321" s="30">
        <v>317</v>
      </c>
      <c r="C321" s="27" t="s">
        <v>2425</v>
      </c>
      <c r="D321" s="99">
        <v>15</v>
      </c>
      <c r="E321" s="99">
        <v>15</v>
      </c>
      <c r="F321" s="99">
        <v>15</v>
      </c>
      <c r="G321" s="99">
        <v>15</v>
      </c>
      <c r="H321" s="99">
        <v>15</v>
      </c>
      <c r="I321" s="99">
        <v>15</v>
      </c>
      <c r="J321" s="99">
        <v>15</v>
      </c>
      <c r="K321" s="99">
        <v>15</v>
      </c>
      <c r="L321" s="99">
        <v>15</v>
      </c>
      <c r="M321" s="99">
        <v>15</v>
      </c>
      <c r="N321" s="99">
        <v>15</v>
      </c>
      <c r="O321" s="99">
        <f>15</f>
        <v>15</v>
      </c>
      <c r="P321" s="99">
        <f>15+15</f>
        <v>30</v>
      </c>
      <c r="Q321" s="99">
        <f>SUM(Tabla38[[#This Row],[Enero]:[ene-26]])</f>
        <v>210</v>
      </c>
    </row>
    <row r="322" spans="1:17">
      <c r="A322" s="30" t="s">
        <v>2418</v>
      </c>
      <c r="B322" s="30">
        <v>318</v>
      </c>
      <c r="C322" s="27" t="s">
        <v>2426</v>
      </c>
      <c r="D322" s="99">
        <v>15</v>
      </c>
      <c r="E322" s="99">
        <v>15</v>
      </c>
      <c r="F322" s="99">
        <v>15</v>
      </c>
      <c r="G322" s="99">
        <v>15</v>
      </c>
      <c r="H322" s="99">
        <v>15</v>
      </c>
      <c r="I322" s="99">
        <v>15</v>
      </c>
      <c r="J322" s="99">
        <v>15</v>
      </c>
      <c r="K322" s="99">
        <v>15</v>
      </c>
      <c r="L322" s="99">
        <v>15</v>
      </c>
      <c r="M322" s="99">
        <v>15</v>
      </c>
      <c r="N322" s="99">
        <v>15</v>
      </c>
      <c r="O322" s="99">
        <v>15</v>
      </c>
      <c r="P322" s="99"/>
      <c r="Q322" s="99">
        <f>SUM(Tabla38[[#This Row],[Enero]:[ene-26]])</f>
        <v>180</v>
      </c>
    </row>
    <row r="323" spans="1:17">
      <c r="A323" s="30" t="s">
        <v>2418</v>
      </c>
      <c r="B323" s="30">
        <v>319</v>
      </c>
      <c r="C323" s="27" t="s">
        <v>2427</v>
      </c>
      <c r="D323" s="99">
        <v>15</v>
      </c>
      <c r="E323" s="99">
        <v>15</v>
      </c>
      <c r="F323" s="99">
        <v>15</v>
      </c>
      <c r="G323" s="99">
        <v>15</v>
      </c>
      <c r="H323" s="99">
        <v>15</v>
      </c>
      <c r="I323" s="99">
        <v>15</v>
      </c>
      <c r="J323" s="99">
        <v>15</v>
      </c>
      <c r="K323" s="99">
        <v>15</v>
      </c>
      <c r="L323" s="99">
        <v>15</v>
      </c>
      <c r="M323" s="99">
        <v>15</v>
      </c>
      <c r="N323" s="99">
        <v>15</v>
      </c>
      <c r="O323" s="99">
        <v>15</v>
      </c>
      <c r="P323" s="99"/>
      <c r="Q323" s="99">
        <f>SUM(Tabla38[[#This Row],[Enero]:[ene-26]])</f>
        <v>180</v>
      </c>
    </row>
    <row r="324" spans="1:17">
      <c r="A324" s="30" t="s">
        <v>2418</v>
      </c>
      <c r="B324" s="297">
        <v>320</v>
      </c>
      <c r="C324" s="298" t="s">
        <v>2428</v>
      </c>
      <c r="D324" s="99">
        <v>0</v>
      </c>
      <c r="E324" s="99">
        <v>0</v>
      </c>
      <c r="F324" s="99">
        <v>0</v>
      </c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>
        <f>SUM(Tabla38[[#This Row],[Enero]:[ene-26]])</f>
        <v>0</v>
      </c>
    </row>
    <row r="325" spans="1:17">
      <c r="A325" s="30" t="s">
        <v>2418</v>
      </c>
      <c r="B325" s="297">
        <v>321</v>
      </c>
      <c r="C325" s="298" t="s">
        <v>2429</v>
      </c>
      <c r="D325" s="99">
        <v>0</v>
      </c>
      <c r="E325" s="99">
        <v>0</v>
      </c>
      <c r="F325" s="99">
        <v>0</v>
      </c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>
        <f>SUM(Tabla38[[#This Row],[Enero]:[ene-26]])</f>
        <v>0</v>
      </c>
    </row>
    <row r="326" spans="1:17">
      <c r="A326" s="30" t="s">
        <v>2418</v>
      </c>
      <c r="B326" s="297">
        <v>322</v>
      </c>
      <c r="C326" s="298" t="s">
        <v>2430</v>
      </c>
      <c r="D326" s="99">
        <v>0</v>
      </c>
      <c r="E326" s="99">
        <v>0</v>
      </c>
      <c r="F326" s="99">
        <v>0</v>
      </c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>
        <f>SUM(Tabla38[[#This Row],[Enero]:[ene-26]])</f>
        <v>0</v>
      </c>
    </row>
    <row r="327" spans="1:17">
      <c r="A327" s="30" t="s">
        <v>2418</v>
      </c>
      <c r="B327" s="30">
        <v>323</v>
      </c>
      <c r="C327" s="27" t="s">
        <v>2431</v>
      </c>
      <c r="D327" s="99">
        <v>15</v>
      </c>
      <c r="E327" s="99">
        <v>15</v>
      </c>
      <c r="F327" s="99">
        <v>15</v>
      </c>
      <c r="G327" s="99">
        <v>15</v>
      </c>
      <c r="H327" s="99">
        <v>15</v>
      </c>
      <c r="I327" s="99">
        <v>15</v>
      </c>
      <c r="J327" s="99">
        <v>15</v>
      </c>
      <c r="K327" s="99">
        <v>15</v>
      </c>
      <c r="L327" s="99">
        <v>15</v>
      </c>
      <c r="M327" s="99">
        <v>15</v>
      </c>
      <c r="N327" s="99">
        <v>15</v>
      </c>
      <c r="O327" s="99">
        <v>15</v>
      </c>
      <c r="P327" s="99"/>
      <c r="Q327" s="99">
        <f>SUM(Tabla38[[#This Row],[Enero]:[ene-26]])</f>
        <v>180</v>
      </c>
    </row>
    <row r="328" spans="1:17">
      <c r="A328" s="30" t="s">
        <v>2418</v>
      </c>
      <c r="B328" s="30">
        <v>324</v>
      </c>
      <c r="C328" s="27" t="s">
        <v>2432</v>
      </c>
      <c r="D328" s="99">
        <v>15</v>
      </c>
      <c r="E328" s="99">
        <v>15</v>
      </c>
      <c r="F328" s="99">
        <v>15</v>
      </c>
      <c r="G328" s="99">
        <v>15</v>
      </c>
      <c r="H328" s="99">
        <v>15</v>
      </c>
      <c r="I328" s="99">
        <v>15</v>
      </c>
      <c r="J328" s="99">
        <v>15</v>
      </c>
      <c r="K328" s="99">
        <v>15</v>
      </c>
      <c r="L328" s="99">
        <v>15</v>
      </c>
      <c r="M328" s="99">
        <v>15</v>
      </c>
      <c r="N328" s="99">
        <v>15</v>
      </c>
      <c r="O328" s="99">
        <v>15</v>
      </c>
      <c r="P328" s="99"/>
      <c r="Q328" s="99">
        <f>SUM(Tabla38[[#This Row],[Enero]:[ene-26]])</f>
        <v>180</v>
      </c>
    </row>
    <row r="329" spans="1:17">
      <c r="A329" s="30" t="s">
        <v>2418</v>
      </c>
      <c r="B329" s="297">
        <v>325</v>
      </c>
      <c r="C329" s="298" t="s">
        <v>2433</v>
      </c>
      <c r="D329" s="99">
        <v>0</v>
      </c>
      <c r="E329" s="99">
        <v>0</v>
      </c>
      <c r="F329" s="99">
        <v>0</v>
      </c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>
        <f>SUM(Tabla38[[#This Row],[Enero]:[ene-26]])</f>
        <v>0</v>
      </c>
    </row>
    <row r="330" spans="1:17">
      <c r="A330" s="30" t="s">
        <v>2418</v>
      </c>
      <c r="B330" s="30">
        <v>326</v>
      </c>
      <c r="C330" s="27" t="s">
        <v>2434</v>
      </c>
      <c r="D330" s="99">
        <v>15</v>
      </c>
      <c r="E330" s="99">
        <v>15</v>
      </c>
      <c r="F330" s="99">
        <v>15</v>
      </c>
      <c r="G330" s="99">
        <v>15</v>
      </c>
      <c r="H330" s="99">
        <v>15</v>
      </c>
      <c r="I330" s="99">
        <v>15</v>
      </c>
      <c r="J330" s="99">
        <v>15</v>
      </c>
      <c r="K330" s="99">
        <v>15</v>
      </c>
      <c r="L330" s="99">
        <v>15</v>
      </c>
      <c r="M330" s="99">
        <v>15</v>
      </c>
      <c r="N330" s="99"/>
      <c r="O330" s="99"/>
      <c r="P330" s="99"/>
      <c r="Q330" s="99">
        <f>SUM(Tabla38[[#This Row],[Enero]:[ene-26]])</f>
        <v>150</v>
      </c>
    </row>
    <row r="331" spans="1:17">
      <c r="A331" s="30" t="s">
        <v>2418</v>
      </c>
      <c r="B331" s="30">
        <v>327</v>
      </c>
      <c r="C331" s="28" t="s">
        <v>2435</v>
      </c>
      <c r="D331" s="99">
        <v>15</v>
      </c>
      <c r="E331" s="99">
        <v>15</v>
      </c>
      <c r="F331" s="99">
        <v>15</v>
      </c>
      <c r="G331" s="99">
        <v>15</v>
      </c>
      <c r="H331" s="99">
        <v>15</v>
      </c>
      <c r="I331" s="99">
        <v>15</v>
      </c>
      <c r="J331" s="99">
        <v>15</v>
      </c>
      <c r="K331" s="99">
        <v>15</v>
      </c>
      <c r="L331" s="99">
        <v>15</v>
      </c>
      <c r="M331" s="99">
        <v>15</v>
      </c>
      <c r="N331" s="99">
        <v>15</v>
      </c>
      <c r="O331" s="99">
        <v>15</v>
      </c>
      <c r="P331" s="99"/>
      <c r="Q331" s="99">
        <f>SUM(Tabla38[[#This Row],[Enero]:[ene-26]])</f>
        <v>180</v>
      </c>
    </row>
    <row r="332" spans="1:17">
      <c r="A332" s="30" t="s">
        <v>2418</v>
      </c>
      <c r="B332" s="30">
        <v>328</v>
      </c>
      <c r="C332" s="27" t="s">
        <v>2436</v>
      </c>
      <c r="D332" s="99">
        <v>15</v>
      </c>
      <c r="E332" s="99">
        <v>15</v>
      </c>
      <c r="F332" s="99">
        <v>15</v>
      </c>
      <c r="G332" s="99">
        <v>15</v>
      </c>
      <c r="H332" s="99">
        <v>15</v>
      </c>
      <c r="I332" s="99">
        <v>15</v>
      </c>
      <c r="J332" s="99">
        <v>15</v>
      </c>
      <c r="K332" s="99">
        <v>15</v>
      </c>
      <c r="L332" s="99">
        <v>15</v>
      </c>
      <c r="M332" s="99">
        <v>15</v>
      </c>
      <c r="N332" s="99">
        <v>15</v>
      </c>
      <c r="O332" s="99">
        <v>15</v>
      </c>
      <c r="P332" s="99"/>
      <c r="Q332" s="99">
        <f>SUM(Tabla38[[#This Row],[Enero]:[ene-26]])</f>
        <v>180</v>
      </c>
    </row>
    <row r="333" spans="1:17">
      <c r="A333" s="30" t="s">
        <v>2375</v>
      </c>
      <c r="B333" s="30">
        <v>329</v>
      </c>
      <c r="C333" s="27" t="s">
        <v>2437</v>
      </c>
      <c r="D333" s="99">
        <v>15</v>
      </c>
      <c r="E333" s="99">
        <v>15</v>
      </c>
      <c r="F333" s="99">
        <v>15</v>
      </c>
      <c r="G333" s="99">
        <v>15</v>
      </c>
      <c r="H333" s="99">
        <v>15</v>
      </c>
      <c r="I333" s="99">
        <v>15</v>
      </c>
      <c r="J333" s="99">
        <v>15</v>
      </c>
      <c r="K333" s="99">
        <v>15</v>
      </c>
      <c r="L333" s="99">
        <v>15</v>
      </c>
      <c r="M333" s="99">
        <v>15</v>
      </c>
      <c r="N333" s="99">
        <v>15</v>
      </c>
      <c r="O333" s="99">
        <v>15</v>
      </c>
      <c r="P333" s="99">
        <v>15</v>
      </c>
      <c r="Q333" s="99">
        <f>SUM(Tabla38[[#This Row],[Enero]:[ene-26]])</f>
        <v>195</v>
      </c>
    </row>
    <row r="334" spans="1:17">
      <c r="A334" s="30" t="s">
        <v>2375</v>
      </c>
      <c r="B334" s="30">
        <v>330</v>
      </c>
      <c r="C334" s="27" t="s">
        <v>2438</v>
      </c>
      <c r="D334" s="99">
        <v>15</v>
      </c>
      <c r="E334" s="99">
        <v>15</v>
      </c>
      <c r="F334" s="99">
        <v>15</v>
      </c>
      <c r="G334" s="99">
        <v>15</v>
      </c>
      <c r="H334" s="99">
        <v>15</v>
      </c>
      <c r="I334" s="99">
        <v>15</v>
      </c>
      <c r="J334" s="99">
        <v>15</v>
      </c>
      <c r="K334" s="99">
        <v>15</v>
      </c>
      <c r="L334" s="99"/>
      <c r="M334" s="99"/>
      <c r="N334" s="99"/>
      <c r="O334" s="99"/>
      <c r="P334" s="99"/>
      <c r="Q334" s="99">
        <f>SUM(Tabla38[[#This Row],[Enero]:[ene-26]])</f>
        <v>120</v>
      </c>
    </row>
    <row r="335" spans="1:17">
      <c r="A335" s="30" t="s">
        <v>2378</v>
      </c>
      <c r="B335" s="30">
        <v>331</v>
      </c>
      <c r="C335" s="27" t="s">
        <v>2439</v>
      </c>
      <c r="D335" s="99">
        <v>15</v>
      </c>
      <c r="E335" s="99">
        <v>15</v>
      </c>
      <c r="F335" s="99">
        <v>15</v>
      </c>
      <c r="G335" s="99">
        <v>15</v>
      </c>
      <c r="H335" s="99">
        <v>15</v>
      </c>
      <c r="I335" s="99">
        <v>15</v>
      </c>
      <c r="J335" s="99"/>
      <c r="K335" s="99"/>
      <c r="L335" s="99"/>
      <c r="M335" s="99"/>
      <c r="N335" s="99"/>
      <c r="O335" s="99"/>
      <c r="P335" s="99"/>
      <c r="Q335" s="99">
        <f>SUM(Tabla38[[#This Row],[Enero]:[ene-26]])</f>
        <v>90</v>
      </c>
    </row>
    <row r="336" spans="1:17">
      <c r="A336" s="30" t="s">
        <v>2378</v>
      </c>
      <c r="B336" s="30">
        <v>332</v>
      </c>
      <c r="C336" s="28" t="s">
        <v>2440</v>
      </c>
      <c r="D336" s="99">
        <v>15</v>
      </c>
      <c r="E336" s="99">
        <v>15</v>
      </c>
      <c r="F336" s="99">
        <v>15</v>
      </c>
      <c r="G336" s="99">
        <v>15</v>
      </c>
      <c r="H336" s="99">
        <v>15</v>
      </c>
      <c r="I336" s="99">
        <v>15</v>
      </c>
      <c r="J336" s="99">
        <v>15</v>
      </c>
      <c r="K336" s="99">
        <v>15</v>
      </c>
      <c r="L336" s="99">
        <v>15</v>
      </c>
      <c r="M336" s="99">
        <v>15</v>
      </c>
      <c r="N336" s="99">
        <v>15</v>
      </c>
      <c r="O336" s="99">
        <v>15</v>
      </c>
      <c r="P336" s="99"/>
      <c r="Q336" s="99">
        <f>SUM(Tabla38[[#This Row],[Enero]:[ene-26]])</f>
        <v>180</v>
      </c>
    </row>
    <row r="337" spans="1:20">
      <c r="A337" s="30" t="s">
        <v>2378</v>
      </c>
      <c r="B337" s="30">
        <v>333</v>
      </c>
      <c r="C337" s="27" t="s">
        <v>2441</v>
      </c>
      <c r="D337" s="99">
        <v>15</v>
      </c>
      <c r="E337" s="99">
        <v>15</v>
      </c>
      <c r="F337" s="99">
        <v>10</v>
      </c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>
        <f>SUM(Tabla38[[#This Row],[Enero]:[ene-26]])</f>
        <v>40</v>
      </c>
    </row>
    <row r="338" spans="1:20">
      <c r="A338" s="30" t="s">
        <v>2378</v>
      </c>
      <c r="B338" s="30">
        <v>334</v>
      </c>
      <c r="C338" s="27" t="s">
        <v>2442</v>
      </c>
      <c r="D338" s="99">
        <v>15</v>
      </c>
      <c r="E338" s="99">
        <v>15</v>
      </c>
      <c r="F338" s="99">
        <v>15</v>
      </c>
      <c r="G338" s="99">
        <v>15</v>
      </c>
      <c r="H338" s="99"/>
      <c r="I338" s="99"/>
      <c r="J338" s="99"/>
      <c r="K338" s="99"/>
      <c r="L338" s="99"/>
      <c r="M338" s="99"/>
      <c r="N338" s="99"/>
      <c r="O338" s="99"/>
      <c r="P338" s="99"/>
      <c r="Q338" s="99">
        <f>SUM(Tabla38[[#This Row],[Enero]:[ene-26]])</f>
        <v>60</v>
      </c>
    </row>
    <row r="339" spans="1:20">
      <c r="A339" s="30" t="s">
        <v>2443</v>
      </c>
      <c r="B339" s="30" t="s">
        <v>132</v>
      </c>
      <c r="C339" s="27" t="s">
        <v>2444</v>
      </c>
      <c r="D339" s="99">
        <v>15</v>
      </c>
      <c r="E339" s="99">
        <v>15</v>
      </c>
      <c r="F339" s="99">
        <v>15</v>
      </c>
      <c r="G339" s="99">
        <v>15</v>
      </c>
      <c r="H339" s="99">
        <v>15</v>
      </c>
      <c r="I339" s="99">
        <v>15</v>
      </c>
      <c r="J339" s="99">
        <v>15</v>
      </c>
      <c r="K339" s="99">
        <v>15</v>
      </c>
      <c r="L339" s="99">
        <v>15</v>
      </c>
      <c r="M339" s="99">
        <v>15</v>
      </c>
      <c r="N339" s="99">
        <v>15</v>
      </c>
      <c r="O339" s="99">
        <v>15</v>
      </c>
      <c r="P339" s="99"/>
      <c r="Q339" s="99">
        <f>SUM(Tabla38[[#This Row],[Enero]:[ene-26]])</f>
        <v>180</v>
      </c>
    </row>
    <row r="340" spans="1:20">
      <c r="A340" s="30" t="s">
        <v>2443</v>
      </c>
      <c r="B340" s="358" t="s">
        <v>1962</v>
      </c>
      <c r="C340" s="359" t="s">
        <v>2445</v>
      </c>
      <c r="D340" s="4">
        <v>15</v>
      </c>
      <c r="E340" s="4">
        <v>15</v>
      </c>
      <c r="F340" s="4">
        <v>15</v>
      </c>
      <c r="G340" s="4">
        <v>15</v>
      </c>
      <c r="H340" s="4">
        <v>15</v>
      </c>
      <c r="I340" s="4">
        <v>15</v>
      </c>
      <c r="J340" s="4">
        <v>15</v>
      </c>
      <c r="K340" s="4">
        <v>15</v>
      </c>
      <c r="L340" s="4">
        <v>15</v>
      </c>
      <c r="M340" s="4">
        <v>15</v>
      </c>
      <c r="N340" s="4">
        <v>15</v>
      </c>
      <c r="O340" s="4">
        <v>15</v>
      </c>
      <c r="P340" s="99"/>
      <c r="Q340" s="99">
        <f>SUM(Tabla38[[#This Row],[Enero]:[ene-26]])</f>
        <v>180</v>
      </c>
    </row>
    <row r="341" spans="1:20">
      <c r="A341" s="30" t="s">
        <v>2443</v>
      </c>
      <c r="B341" s="30" t="s">
        <v>1964</v>
      </c>
      <c r="C341" s="27" t="s">
        <v>2446</v>
      </c>
      <c r="D341" s="301"/>
      <c r="E341" s="99">
        <v>15</v>
      </c>
      <c r="F341" s="99">
        <v>15</v>
      </c>
      <c r="G341" s="99">
        <v>15</v>
      </c>
      <c r="H341" s="99">
        <v>15</v>
      </c>
      <c r="I341" s="99">
        <v>15</v>
      </c>
      <c r="J341" s="99">
        <v>15</v>
      </c>
      <c r="K341" s="99">
        <v>15</v>
      </c>
      <c r="L341" s="99">
        <v>15</v>
      </c>
      <c r="M341" s="99">
        <v>15</v>
      </c>
      <c r="N341" s="99">
        <v>15</v>
      </c>
      <c r="O341" s="99">
        <v>15</v>
      </c>
      <c r="P341" s="99"/>
      <c r="Q341" s="99">
        <f>SUM(Tabla38[[#This Row],[Enero]:[ene-26]])</f>
        <v>165</v>
      </c>
    </row>
    <row r="342" spans="1:20">
      <c r="A342" s="30" t="s">
        <v>2443</v>
      </c>
      <c r="B342" s="30" t="s">
        <v>618</v>
      </c>
      <c r="C342" s="27" t="s">
        <v>2447</v>
      </c>
      <c r="D342" s="99">
        <v>15</v>
      </c>
      <c r="E342" s="99">
        <v>15</v>
      </c>
      <c r="F342" s="99">
        <v>15</v>
      </c>
      <c r="G342" s="99">
        <v>15</v>
      </c>
      <c r="H342" s="511"/>
      <c r="I342" s="511"/>
      <c r="J342" s="511"/>
      <c r="K342" s="511"/>
      <c r="L342" s="99">
        <v>15</v>
      </c>
      <c r="M342" s="99">
        <v>15</v>
      </c>
      <c r="N342" s="99">
        <v>15</v>
      </c>
      <c r="O342" s="99">
        <v>15</v>
      </c>
      <c r="P342" s="99">
        <v>60</v>
      </c>
      <c r="Q342" s="99">
        <f>SUM(Tabla38[[#This Row],[Enero]:[ene-26]])</f>
        <v>180</v>
      </c>
    </row>
    <row r="343" spans="1:20">
      <c r="A343" s="30" t="s">
        <v>2443</v>
      </c>
      <c r="B343" s="30" t="s">
        <v>68</v>
      </c>
      <c r="C343" s="27" t="s">
        <v>2448</v>
      </c>
      <c r="D343" s="99">
        <v>15</v>
      </c>
      <c r="E343" s="99">
        <v>15</v>
      </c>
      <c r="F343" s="99">
        <v>15</v>
      </c>
      <c r="G343" s="99">
        <v>15</v>
      </c>
      <c r="H343" s="99">
        <v>15</v>
      </c>
      <c r="I343" s="99">
        <v>15</v>
      </c>
      <c r="J343" s="99">
        <v>15</v>
      </c>
      <c r="K343" s="99">
        <v>15</v>
      </c>
      <c r="L343" s="99">
        <v>15</v>
      </c>
      <c r="M343" s="99">
        <v>15</v>
      </c>
      <c r="N343" s="99">
        <v>15</v>
      </c>
      <c r="O343" s="99">
        <v>15</v>
      </c>
      <c r="P343" s="99"/>
      <c r="Q343" s="99">
        <f>SUM(Tabla38[[#This Row],[Enero]:[ene-26]])</f>
        <v>180</v>
      </c>
    </row>
    <row r="344" spans="1:20">
      <c r="A344" s="30" t="s">
        <v>2443</v>
      </c>
      <c r="B344" s="30" t="s">
        <v>238</v>
      </c>
      <c r="C344" s="28" t="s">
        <v>2449</v>
      </c>
      <c r="D344" s="99">
        <v>15</v>
      </c>
      <c r="E344" s="99">
        <v>15</v>
      </c>
      <c r="F344" s="99">
        <v>15</v>
      </c>
      <c r="G344" s="99">
        <v>15</v>
      </c>
      <c r="H344" s="99">
        <v>15</v>
      </c>
      <c r="I344" s="99">
        <v>15</v>
      </c>
      <c r="J344" s="99">
        <v>15</v>
      </c>
      <c r="K344" s="99">
        <v>15</v>
      </c>
      <c r="L344" s="99">
        <v>15</v>
      </c>
      <c r="M344" s="99">
        <v>15</v>
      </c>
      <c r="N344" s="99">
        <v>15</v>
      </c>
      <c r="O344" s="99">
        <v>15</v>
      </c>
      <c r="P344" s="99"/>
      <c r="Q344" s="99">
        <f>SUM(Tabla38[[#This Row],[Enero]:[ene-26]])</f>
        <v>180</v>
      </c>
    </row>
    <row r="345" spans="1:20" ht="17.25" customHeight="1">
      <c r="A345" s="30" t="s">
        <v>2443</v>
      </c>
      <c r="B345" s="30" t="s">
        <v>2000</v>
      </c>
      <c r="C345" s="27" t="s">
        <v>2450</v>
      </c>
      <c r="D345" s="99">
        <v>15</v>
      </c>
      <c r="E345" s="99">
        <v>15</v>
      </c>
      <c r="F345" s="99">
        <v>15</v>
      </c>
      <c r="G345" s="99">
        <v>15</v>
      </c>
      <c r="H345" s="99">
        <v>15</v>
      </c>
      <c r="I345" s="99">
        <v>15</v>
      </c>
      <c r="J345" s="99">
        <v>15</v>
      </c>
      <c r="K345" s="99">
        <v>15</v>
      </c>
      <c r="L345" s="99">
        <v>15</v>
      </c>
      <c r="M345" s="99">
        <v>15</v>
      </c>
      <c r="N345" s="99"/>
      <c r="O345" s="99"/>
      <c r="P345" s="99"/>
      <c r="Q345" s="99">
        <f>SUM(Tabla38[[#This Row],[Enero]:[ene-26]])</f>
        <v>150</v>
      </c>
    </row>
    <row r="346" spans="1:20">
      <c r="A346" s="30" t="s">
        <v>2443</v>
      </c>
      <c r="B346" s="297" t="s">
        <v>2451</v>
      </c>
      <c r="C346" s="298" t="s">
        <v>2452</v>
      </c>
      <c r="D346" s="99">
        <v>0</v>
      </c>
      <c r="E346" s="99">
        <v>0</v>
      </c>
      <c r="F346" s="99">
        <v>0</v>
      </c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>
        <f>SUM(Tabla38[[#This Row],[Enero]:[ene-26]])</f>
        <v>0</v>
      </c>
    </row>
    <row r="347" spans="1:20">
      <c r="A347" s="30" t="s">
        <v>2443</v>
      </c>
      <c r="B347" s="30" t="s">
        <v>328</v>
      </c>
      <c r="C347" s="28" t="s">
        <v>2453</v>
      </c>
      <c r="D347" s="99">
        <v>15</v>
      </c>
      <c r="E347" s="99">
        <v>15</v>
      </c>
      <c r="F347" s="99">
        <v>15</v>
      </c>
      <c r="G347" s="99">
        <v>15</v>
      </c>
      <c r="H347" s="99">
        <v>15</v>
      </c>
      <c r="I347" s="99">
        <f>5+10</f>
        <v>15</v>
      </c>
      <c r="J347" s="99">
        <v>10</v>
      </c>
      <c r="K347" s="99">
        <v>15</v>
      </c>
      <c r="L347" s="99">
        <v>15</v>
      </c>
      <c r="M347" s="99"/>
      <c r="N347" s="99"/>
      <c r="O347" s="99"/>
      <c r="P347" s="99"/>
      <c r="Q347" s="99">
        <f>SUM(Tabla38[[#This Row],[Enero]:[ene-26]])</f>
        <v>130</v>
      </c>
    </row>
    <row r="348" spans="1:20">
      <c r="A348" s="30" t="s">
        <v>2443</v>
      </c>
      <c r="B348" s="30" t="s">
        <v>148</v>
      </c>
      <c r="C348" s="28" t="s">
        <v>2454</v>
      </c>
      <c r="D348" s="99">
        <v>15</v>
      </c>
      <c r="E348" s="99">
        <v>15</v>
      </c>
      <c r="F348" s="99">
        <v>15</v>
      </c>
      <c r="G348" s="99">
        <v>15</v>
      </c>
      <c r="H348" s="99">
        <v>15</v>
      </c>
      <c r="I348" s="99">
        <v>15</v>
      </c>
      <c r="J348" s="99">
        <v>15</v>
      </c>
      <c r="K348" s="99">
        <v>15</v>
      </c>
      <c r="L348" s="99">
        <v>15</v>
      </c>
      <c r="M348" s="99">
        <v>15</v>
      </c>
      <c r="N348" s="99">
        <v>15</v>
      </c>
      <c r="O348" s="99">
        <v>15</v>
      </c>
      <c r="P348" s="99"/>
      <c r="Q348" s="99">
        <f>SUM(Tabla38[[#This Row],[Enero]:[ene-26]])</f>
        <v>180</v>
      </c>
    </row>
    <row r="349" spans="1:20">
      <c r="A349" s="30" t="s">
        <v>2443</v>
      </c>
      <c r="B349" s="297" t="s">
        <v>2455</v>
      </c>
      <c r="C349" s="298" t="s">
        <v>2456</v>
      </c>
      <c r="D349" s="99">
        <v>0</v>
      </c>
      <c r="E349" s="99">
        <v>0</v>
      </c>
      <c r="F349" s="99">
        <v>0</v>
      </c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>
        <f>SUM(Tabla38[[#This Row],[Enero]:[ene-26]])</f>
        <v>0</v>
      </c>
    </row>
    <row r="350" spans="1:20">
      <c r="A350" s="30" t="s">
        <v>2443</v>
      </c>
      <c r="B350" s="30" t="s">
        <v>71</v>
      </c>
      <c r="C350" s="27" t="s">
        <v>2457</v>
      </c>
      <c r="D350" s="99">
        <v>15</v>
      </c>
      <c r="E350" s="99">
        <v>15</v>
      </c>
      <c r="F350" s="99">
        <v>15</v>
      </c>
      <c r="G350" s="99">
        <v>15</v>
      </c>
      <c r="H350" s="99">
        <v>15</v>
      </c>
      <c r="I350" s="99">
        <v>15</v>
      </c>
      <c r="J350" s="99">
        <v>15</v>
      </c>
      <c r="K350" s="99">
        <v>15</v>
      </c>
      <c r="L350" s="99">
        <v>15</v>
      </c>
      <c r="M350" s="99">
        <v>15</v>
      </c>
      <c r="N350" s="99">
        <v>15</v>
      </c>
      <c r="O350" s="99">
        <v>15</v>
      </c>
      <c r="P350" s="99"/>
      <c r="Q350" s="99">
        <f>SUM(Tabla38[[#This Row],[Enero]:[ene-26]])</f>
        <v>180</v>
      </c>
      <c r="T350" s="31"/>
    </row>
    <row r="351" spans="1:20">
      <c r="A351" s="30" t="s">
        <v>2443</v>
      </c>
      <c r="B351" s="297" t="s">
        <v>2458</v>
      </c>
      <c r="C351" s="298" t="s">
        <v>2459</v>
      </c>
      <c r="D351" s="99">
        <v>0</v>
      </c>
      <c r="E351" s="99">
        <v>0</v>
      </c>
      <c r="F351" s="99">
        <v>0</v>
      </c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>
        <f>SUM(Tabla38[[#This Row],[Enero]:[ene-26]])</f>
        <v>0</v>
      </c>
      <c r="T351" s="31"/>
    </row>
    <row r="352" spans="1:20">
      <c r="A352" s="30" t="s">
        <v>2443</v>
      </c>
      <c r="B352" s="30" t="s">
        <v>255</v>
      </c>
      <c r="C352" s="27" t="s">
        <v>2460</v>
      </c>
      <c r="D352" s="99">
        <v>15</v>
      </c>
      <c r="E352" s="99">
        <v>15</v>
      </c>
      <c r="F352" s="99">
        <v>15</v>
      </c>
      <c r="G352" s="99">
        <v>15</v>
      </c>
      <c r="H352" s="99">
        <v>15</v>
      </c>
      <c r="I352" s="99">
        <v>15</v>
      </c>
      <c r="J352" s="99">
        <v>15</v>
      </c>
      <c r="K352" s="99">
        <v>15</v>
      </c>
      <c r="L352" s="99">
        <v>15</v>
      </c>
      <c r="M352" s="99">
        <v>15</v>
      </c>
      <c r="N352" s="99">
        <v>15</v>
      </c>
      <c r="O352" s="99"/>
      <c r="P352" s="99"/>
      <c r="Q352" s="99">
        <f>SUM(Tabla38[[#This Row],[Enero]:[ene-26]])</f>
        <v>165</v>
      </c>
      <c r="T352" s="31"/>
    </row>
    <row r="353" spans="1:20">
      <c r="A353" s="30" t="s">
        <v>2443</v>
      </c>
      <c r="B353" s="297" t="s">
        <v>2461</v>
      </c>
      <c r="C353" s="298" t="s">
        <v>2462</v>
      </c>
      <c r="D353" s="99">
        <v>0</v>
      </c>
      <c r="E353" s="99">
        <v>0</v>
      </c>
      <c r="F353" s="99">
        <v>0</v>
      </c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>
        <f>SUM(Tabla38[[#This Row],[Enero]:[ene-26]])</f>
        <v>0</v>
      </c>
      <c r="T353" s="31"/>
    </row>
    <row r="354" spans="1:20">
      <c r="A354" s="30" t="s">
        <v>2443</v>
      </c>
      <c r="B354" s="358" t="s">
        <v>1980</v>
      </c>
      <c r="C354" s="359" t="s">
        <v>2463</v>
      </c>
      <c r="D354" s="301">
        <v>0</v>
      </c>
      <c r="E354" s="301">
        <v>0</v>
      </c>
      <c r="F354" s="99">
        <v>15</v>
      </c>
      <c r="G354" s="99">
        <v>15</v>
      </c>
      <c r="H354" s="99">
        <v>15</v>
      </c>
      <c r="I354" s="99">
        <v>15</v>
      </c>
      <c r="J354" s="99">
        <v>15</v>
      </c>
      <c r="K354" s="99">
        <v>15</v>
      </c>
      <c r="L354" s="99">
        <v>15</v>
      </c>
      <c r="M354" s="99">
        <v>15</v>
      </c>
      <c r="N354" s="99">
        <v>15</v>
      </c>
      <c r="O354" s="99">
        <v>15</v>
      </c>
      <c r="P354" s="99"/>
      <c r="Q354" s="99">
        <f>SUM(Tabla38[[#This Row],[Enero]:[ene-26]])</f>
        <v>150</v>
      </c>
      <c r="T354" s="31"/>
    </row>
    <row r="355" spans="1:20">
      <c r="A355" s="30" t="s">
        <v>2443</v>
      </c>
      <c r="B355" s="297" t="s">
        <v>2464</v>
      </c>
      <c r="C355" s="298" t="s">
        <v>2465</v>
      </c>
      <c r="D355" s="99">
        <v>0</v>
      </c>
      <c r="E355" s="99">
        <v>0</v>
      </c>
      <c r="F355" s="99">
        <v>0</v>
      </c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>
        <f>SUM(Tabla38[[#This Row],[Enero]:[ene-26]])</f>
        <v>0</v>
      </c>
    </row>
    <row r="356" spans="1:20">
      <c r="A356" s="30" t="s">
        <v>2443</v>
      </c>
      <c r="B356" s="297" t="s">
        <v>2466</v>
      </c>
      <c r="C356" s="298" t="s">
        <v>2467</v>
      </c>
      <c r="D356" s="99">
        <v>0</v>
      </c>
      <c r="E356" s="99">
        <v>0</v>
      </c>
      <c r="F356" s="99">
        <v>0</v>
      </c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>
        <f>SUM(Tabla38[[#This Row],[Enero]:[ene-26]])</f>
        <v>0</v>
      </c>
    </row>
    <row r="357" spans="1:20">
      <c r="A357" s="30" t="s">
        <v>2443</v>
      </c>
      <c r="B357" s="30" t="s">
        <v>294</v>
      </c>
      <c r="C357" s="27" t="s">
        <v>2468</v>
      </c>
      <c r="D357" s="301">
        <v>0</v>
      </c>
      <c r="E357" s="301">
        <v>0</v>
      </c>
      <c r="F357" s="99">
        <v>15</v>
      </c>
      <c r="G357" s="99">
        <v>15</v>
      </c>
      <c r="H357" s="99">
        <v>15</v>
      </c>
      <c r="I357" s="99">
        <v>15</v>
      </c>
      <c r="J357" s="99">
        <v>15</v>
      </c>
      <c r="K357" s="99">
        <v>15</v>
      </c>
      <c r="L357" s="99">
        <v>15</v>
      </c>
      <c r="M357" s="99">
        <v>15</v>
      </c>
      <c r="N357" s="99">
        <v>15</v>
      </c>
      <c r="O357" s="99">
        <v>15</v>
      </c>
      <c r="P357" s="99"/>
      <c r="Q357" s="99">
        <f>SUM(Tabla38[[#This Row],[Enero]:[ene-26]])</f>
        <v>150</v>
      </c>
    </row>
    <row r="358" spans="1:20">
      <c r="A358" s="30" t="s">
        <v>2443</v>
      </c>
      <c r="B358" s="30" t="s">
        <v>731</v>
      </c>
      <c r="C358" s="27" t="s">
        <v>2469</v>
      </c>
      <c r="D358" s="99">
        <v>15</v>
      </c>
      <c r="E358" s="99">
        <v>15</v>
      </c>
      <c r="F358" s="99">
        <v>15</v>
      </c>
      <c r="G358" s="99">
        <v>15</v>
      </c>
      <c r="H358" s="99">
        <v>15</v>
      </c>
      <c r="I358" s="99">
        <v>15</v>
      </c>
      <c r="J358" s="99"/>
      <c r="K358" s="99"/>
      <c r="L358" s="99"/>
      <c r="M358" s="99"/>
      <c r="N358" s="99"/>
      <c r="O358" s="99"/>
      <c r="P358" s="99"/>
      <c r="Q358" s="99">
        <f>SUM(Tabla38[[#This Row],[Enero]:[ene-26]])</f>
        <v>90</v>
      </c>
    </row>
    <row r="359" spans="1:20">
      <c r="A359" s="30" t="s">
        <v>2443</v>
      </c>
      <c r="B359" s="297" t="s">
        <v>2470</v>
      </c>
      <c r="C359" s="298" t="s">
        <v>2471</v>
      </c>
      <c r="D359" s="99">
        <v>0</v>
      </c>
      <c r="E359" s="99">
        <v>0</v>
      </c>
      <c r="F359" s="99">
        <v>0</v>
      </c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>
        <f>SUM(Tabla38[[#This Row],[Enero]:[ene-26]])</f>
        <v>0</v>
      </c>
    </row>
    <row r="360" spans="1:20">
      <c r="A360" s="30" t="s">
        <v>2443</v>
      </c>
      <c r="B360" s="30" t="s">
        <v>1035</v>
      </c>
      <c r="C360" s="27" t="s">
        <v>2472</v>
      </c>
      <c r="D360" s="99">
        <v>15</v>
      </c>
      <c r="E360" s="99">
        <v>15</v>
      </c>
      <c r="F360" s="99">
        <v>15</v>
      </c>
      <c r="G360" s="99">
        <v>15</v>
      </c>
      <c r="H360" s="99"/>
      <c r="I360" s="99"/>
      <c r="J360" s="99"/>
      <c r="K360" s="99"/>
      <c r="L360" s="99"/>
      <c r="M360" s="99"/>
      <c r="N360" s="99"/>
      <c r="O360" s="99"/>
      <c r="P360" s="99"/>
      <c r="Q360" s="99">
        <f>SUM(Tabla38[[#This Row],[Enero]:[ene-26]])</f>
        <v>60</v>
      </c>
    </row>
    <row r="361" spans="1:20">
      <c r="A361" s="30" t="s">
        <v>2443</v>
      </c>
      <c r="B361" s="297" t="s">
        <v>2473</v>
      </c>
      <c r="C361" s="298" t="s">
        <v>2474</v>
      </c>
      <c r="D361" s="99">
        <v>0</v>
      </c>
      <c r="E361" s="99">
        <v>0</v>
      </c>
      <c r="F361" s="99">
        <v>0</v>
      </c>
      <c r="G361" s="99"/>
      <c r="H361" s="99"/>
      <c r="I361" s="99"/>
      <c r="J361" s="99"/>
      <c r="K361" s="99"/>
      <c r="L361" s="99"/>
      <c r="M361" s="99"/>
      <c r="N361" s="99"/>
      <c r="O361" s="155"/>
      <c r="P361" s="155"/>
      <c r="Q361" s="99">
        <f>SUM(Tabla38[[#This Row],[Enero]:[ene-26]])</f>
        <v>0</v>
      </c>
    </row>
    <row r="362" spans="1:20">
      <c r="A362" s="30" t="s">
        <v>2443</v>
      </c>
      <c r="B362" s="30" t="s">
        <v>106</v>
      </c>
      <c r="C362" s="28" t="s">
        <v>2475</v>
      </c>
      <c r="D362" s="99">
        <v>15</v>
      </c>
      <c r="E362" s="99">
        <v>15</v>
      </c>
      <c r="F362" s="99">
        <v>15</v>
      </c>
      <c r="G362" s="99">
        <v>15</v>
      </c>
      <c r="H362" s="99">
        <v>15</v>
      </c>
      <c r="I362" s="99">
        <v>15</v>
      </c>
      <c r="J362" s="99">
        <v>15</v>
      </c>
      <c r="K362" s="99">
        <v>15</v>
      </c>
      <c r="L362" s="99">
        <v>15</v>
      </c>
      <c r="M362" s="99">
        <v>15</v>
      </c>
      <c r="N362" s="99">
        <v>15</v>
      </c>
      <c r="O362" s="99">
        <v>15</v>
      </c>
      <c r="P362" s="99"/>
      <c r="Q362" s="99">
        <f>SUM(Tabla38[[#This Row],[Enero]:[ene-26]])</f>
        <v>180</v>
      </c>
    </row>
    <row r="363" spans="1:20">
      <c r="A363" s="715"/>
      <c r="B363" s="71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99">
        <f>SUM(Tabla38[[#This Row],[Enero]:[ene-26]])</f>
        <v>0</v>
      </c>
    </row>
    <row r="364" spans="1:20">
      <c r="A364" s="56" t="s">
        <v>2476</v>
      </c>
      <c r="B364" s="176" t="s">
        <v>2476</v>
      </c>
      <c r="C364" s="177"/>
      <c r="D364" s="178">
        <f>SUM(D5:D362)</f>
        <v>3310</v>
      </c>
      <c r="E364" s="178">
        <f t="shared" ref="E364:P364" si="0">SUM(E5:E362)</f>
        <v>3860</v>
      </c>
      <c r="F364" s="178">
        <f>SUM(F5:F362)</f>
        <v>3930</v>
      </c>
      <c r="G364" s="178">
        <f t="shared" si="0"/>
        <v>3875.55</v>
      </c>
      <c r="H364" s="178">
        <f t="shared" si="0"/>
        <v>3750</v>
      </c>
      <c r="I364" s="178">
        <f t="shared" si="0"/>
        <v>3675</v>
      </c>
      <c r="J364" s="178">
        <f t="shared" si="0"/>
        <v>3545</v>
      </c>
      <c r="K364" s="178">
        <f t="shared" si="0"/>
        <v>3415</v>
      </c>
      <c r="L364" s="178">
        <f t="shared" si="0"/>
        <v>3260</v>
      </c>
      <c r="M364" s="178">
        <f t="shared" si="0"/>
        <v>3050</v>
      </c>
      <c r="N364" s="178">
        <f t="shared" si="0"/>
        <v>2820</v>
      </c>
      <c r="O364" s="178">
        <f t="shared" si="0"/>
        <v>2345</v>
      </c>
      <c r="P364" s="178">
        <f t="shared" si="0"/>
        <v>935</v>
      </c>
      <c r="Q364" s="178">
        <f>SUM(Tabla38[[#This Row],[Enero]:[ene-26]])</f>
        <v>41770.550000000003</v>
      </c>
    </row>
    <row r="365" spans="1:20">
      <c r="A365" s="715"/>
      <c r="B365" s="6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254"/>
      <c r="Q365" s="1"/>
    </row>
    <row r="366" spans="1:20">
      <c r="A366" s="715"/>
      <c r="B366" s="6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54"/>
      <c r="Q366" s="4">
        <f>15+30+45+15+15</f>
        <v>120</v>
      </c>
      <c r="R366" t="s">
        <v>2477</v>
      </c>
    </row>
    <row r="367" spans="1:20" ht="21.75" customHeight="1">
      <c r="A367" s="715"/>
      <c r="B367" s="6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4"/>
      <c r="P367" s="605" t="s">
        <v>2478</v>
      </c>
      <c r="Q367" s="609">
        <f>0.56+3.42+5.36+6.55+4.88+3.6+2.7+3.21+2.71+1.93+2.48</f>
        <v>37.4</v>
      </c>
    </row>
    <row r="368" spans="1:20">
      <c r="A368" s="715"/>
      <c r="B368" s="6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4"/>
      <c r="P368" s="602" t="s">
        <v>2479</v>
      </c>
      <c r="Q368" s="4">
        <v>52</v>
      </c>
    </row>
    <row r="369" spans="1:20">
      <c r="A369" s="715"/>
      <c r="B369" s="6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 t="s">
        <v>2480</v>
      </c>
      <c r="Q369" s="4">
        <f>10+10+10+30+30+10+20+10+10+20+20+20+30+10+50+10+10+20+30+10+120+10+10+10+10+10-200+10+40+10+10+10+10+100+40+20+30+20+10+10-40.66+20+20</f>
        <v>659.34</v>
      </c>
      <c r="S369" s="736"/>
      <c r="T369" s="736"/>
    </row>
    <row r="370" spans="1:20">
      <c r="A370" s="715"/>
      <c r="B370" s="6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02" t="s">
        <v>2481</v>
      </c>
      <c r="Q370" s="4">
        <f>20+20+10+10+10+10+10+20+10+10+10+10+10+10+10+10+10+20+80+20+10+10+30+30+10+10+20+10+10+30+10+30+20+10+10+10+10+10+10+30</f>
        <v>640</v>
      </c>
      <c r="S370" s="319"/>
      <c r="T370" s="319"/>
    </row>
    <row r="371" spans="1:20">
      <c r="A371" s="715"/>
      <c r="B371" s="6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02" t="s">
        <v>2482</v>
      </c>
      <c r="Q371" s="4">
        <f>24+12+12+72+36+12+36+12+12+60+12+24+12+12+12+12+24+24+12+22+24+24+24+12+12+24+12+24+24-24-24+12+180+12+12+24+151+24+24+12</f>
        <v>1037</v>
      </c>
      <c r="S371" s="319"/>
      <c r="T371" s="319"/>
    </row>
    <row r="372" spans="1:20" ht="18" customHeight="1">
      <c r="A372" s="715"/>
      <c r="B372" s="6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657"/>
      <c r="O372" s="4"/>
      <c r="P372" s="602" t="s">
        <v>2483</v>
      </c>
      <c r="Q372" s="662">
        <f>5+5+15+10+30+5+5+20+30+25+5+5+15+5+20+5+20+25+45+5+10+20+25+20+5+5+10+5+15+5+60+20-100-100</f>
        <v>300</v>
      </c>
      <c r="S372" s="319"/>
      <c r="T372" s="319"/>
    </row>
    <row r="373" spans="1:20" ht="18" customHeight="1">
      <c r="A373" s="715"/>
      <c r="B373" s="6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657"/>
      <c r="O373" s="4"/>
      <c r="P373" s="602" t="s">
        <v>2484</v>
      </c>
      <c r="Q373" s="4">
        <v>700</v>
      </c>
      <c r="S373" s="319"/>
      <c r="T373" s="319"/>
    </row>
    <row r="374" spans="1:20">
      <c r="A374" s="715"/>
      <c r="B374" s="6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>
        <f>+Q364+Q366+Q367+Q368+Q369+Q370+Q371+Q372+Q373</f>
        <v>45316.29</v>
      </c>
      <c r="S374" s="319"/>
      <c r="T374" s="319"/>
    </row>
    <row r="375" spans="1:20">
      <c r="A375" s="715"/>
      <c r="B375" s="6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79" t="s">
        <v>2485</v>
      </c>
      <c r="Q375" s="4"/>
    </row>
    <row r="376" spans="1:20" ht="25.5">
      <c r="A376" s="715"/>
      <c r="B376" s="6"/>
      <c r="C376" s="27" t="s">
        <v>2486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4"/>
      <c r="P376" s="4" t="s">
        <v>2487</v>
      </c>
      <c r="Q376" s="254">
        <f>-eeff!B33</f>
        <v>-553.14</v>
      </c>
    </row>
    <row r="377" spans="1:20">
      <c r="A377" s="715"/>
      <c r="B377" s="6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4"/>
      <c r="P377" s="1" t="s">
        <v>2488</v>
      </c>
      <c r="Q377" s="254">
        <f>-eeff!C33-eeff!C46</f>
        <v>-3413.9100000000003</v>
      </c>
    </row>
    <row r="378" spans="1:20">
      <c r="A378" s="715"/>
      <c r="B378" s="6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 t="s">
        <v>2489</v>
      </c>
      <c r="Q378" s="4">
        <f>-eeff!D33-eeff!D46</f>
        <v>-653.6400000000001</v>
      </c>
    </row>
    <row r="379" spans="1:20">
      <c r="A379" s="715"/>
      <c r="B379" s="6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 t="s">
        <v>2490</v>
      </c>
      <c r="Q379" s="4">
        <f>-1819-85-82.97-95.99-150-39.66-100-60-25.07-39.66-96.94-1555-423</f>
        <v>-4572.29</v>
      </c>
    </row>
    <row r="380" spans="1:20">
      <c r="A380" s="715"/>
      <c r="B380" s="6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 t="s">
        <v>2491</v>
      </c>
      <c r="Q380" s="4">
        <f>-1819-150-188-12.38-22-60-182.95-117-136.1-777.5-39.66-113.26-25.25-29-1819-282</f>
        <v>-5773.1</v>
      </c>
    </row>
    <row r="381" spans="1:20">
      <c r="A381" s="715"/>
      <c r="B381" s="6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 t="s">
        <v>885</v>
      </c>
      <c r="Q381" s="4">
        <f>-41.2-100-100-210-400-385.8-150-23.57-60-100-6.41-175.2-257.5-255.71-150+100-38-23.93-103.16-39.66-389.27-150-220</f>
        <v>-3279.4099999999994</v>
      </c>
    </row>
    <row r="382" spans="1:20">
      <c r="A382" s="715"/>
      <c r="B382" s="6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 t="s">
        <v>2492</v>
      </c>
      <c r="Q382" s="4">
        <f>-1819-30-150-210-60-17.11-15-120-100-113.79-125-200-12.3-60-353.54-170-435-200-90-86.18-30.87-39.66-95.21-20-150-150</f>
        <v>-4852.66</v>
      </c>
    </row>
    <row r="383" spans="1:20">
      <c r="A383" s="715"/>
      <c r="B383" s="6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 t="s">
        <v>2493</v>
      </c>
      <c r="Q383" s="4">
        <f>-1819-50-60-70-15-13.3-60-210.59-113.79-10-155-242-50-98.83-39.66-36.11-110-150-5.82</f>
        <v>-3309.1000000000004</v>
      </c>
    </row>
    <row r="384" spans="1:20">
      <c r="A384" s="715"/>
      <c r="B384" s="6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 t="s">
        <v>2494</v>
      </c>
      <c r="Q384" s="4">
        <f>-1819-15-213.52-60-70-70-70-150-150-275-41.25-40.56-39.66-67.08-14-100-80-100-275-400-315-350+60</f>
        <v>-4655.07</v>
      </c>
    </row>
    <row r="385" spans="1:17">
      <c r="A385" s="715"/>
      <c r="B385" s="6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 t="s">
        <v>2495</v>
      </c>
      <c r="Q385" s="4">
        <f>-1819-628.16-130-100-300-74.9-85-350-74-250-160-42.81-38.45-33.54-39.66-5</f>
        <v>-4130.5199999999995</v>
      </c>
    </row>
    <row r="386" spans="1:17">
      <c r="A386" s="715"/>
      <c r="B386" s="6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 t="s">
        <v>2496</v>
      </c>
      <c r="Q386" s="4">
        <f>-1819-300-100-100-210-60-31.25-17.1-50-16.05-227.1-50-385.61-100-671.93-60-205-150-50-37.5-22-5-131-67.5-49.7-31.6-165-105.67-9.53-210-39.66-38.12-33.54-41.28-200</f>
        <v>-5790.1399999999994</v>
      </c>
    </row>
    <row r="387" spans="1:17">
      <c r="A387" s="715"/>
      <c r="B387" s="6"/>
      <c r="C387" s="2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4"/>
      <c r="P387" s="1"/>
      <c r="Q387" s="98">
        <f>+Q364+Q366+Q376+Q377+Q378+Q367+Q368+Q379+Q380+Q381+Q382+Q369+Q370+Q383+Q384+Q371+Q385+Q372+Q386+Q373</f>
        <v>4333.3100000000013</v>
      </c>
    </row>
    <row r="388" spans="1:17">
      <c r="A388" s="715"/>
      <c r="B388" s="6"/>
      <c r="C388" s="2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4"/>
      <c r="P388" s="4"/>
      <c r="Q388" s="4"/>
    </row>
    <row r="389" spans="1:17">
      <c r="A389" s="715"/>
      <c r="B389" s="6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80" t="s">
        <v>2497</v>
      </c>
      <c r="Q389" s="181">
        <v>4333.3100000000004</v>
      </c>
    </row>
    <row r="390" spans="1:17">
      <c r="A390" s="715"/>
      <c r="B390" s="6"/>
      <c r="C390" s="2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1"/>
      <c r="P390" s="254"/>
      <c r="Q390" s="1"/>
    </row>
    <row r="391" spans="1:17">
      <c r="A391" s="715"/>
      <c r="B391" s="6"/>
      <c r="C391" s="2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1"/>
      <c r="P391" s="254"/>
      <c r="Q391" s="4"/>
    </row>
    <row r="392" spans="1:17">
      <c r="A392" s="715"/>
      <c r="B392" s="6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1"/>
      <c r="P392" s="254"/>
      <c r="Q392" s="254">
        <f>+Q387-Q389</f>
        <v>0</v>
      </c>
    </row>
    <row r="393" spans="1:17">
      <c r="A393" s="715"/>
      <c r="B393" s="715"/>
      <c r="Q393" s="31"/>
    </row>
    <row r="394" spans="1:17">
      <c r="A394" s="715"/>
      <c r="B394" s="715"/>
      <c r="Q394" s="31"/>
    </row>
    <row r="395" spans="1:17">
      <c r="A395" s="715"/>
      <c r="B395" s="715"/>
      <c r="Q395" s="31"/>
    </row>
    <row r="396" spans="1:17">
      <c r="A396" s="715"/>
      <c r="B396" s="715"/>
      <c r="Q396" s="31"/>
    </row>
    <row r="400" spans="1:17">
      <c r="A400" s="715"/>
      <c r="B400" s="715"/>
      <c r="Q400" s="31"/>
    </row>
  </sheetData>
  <autoFilter ref="A3" xr:uid="{8E1C5892-FAB7-4AF8-AFC6-46C1EE6E9766}"/>
  <mergeCells count="3">
    <mergeCell ref="B1:Q1"/>
    <mergeCell ref="B2:Q2"/>
    <mergeCell ref="S369:T369"/>
  </mergeCells>
  <phoneticPr fontId="11" type="noConversion"/>
  <pageMargins left="0.23622047244094491" right="0.23622047244094491" top="0.74803149606299213" bottom="0.74803149606299213" header="0.31496062992125984" footer="0.31496062992125984"/>
  <pageSetup paperSize="5" scale="75" fitToWidth="0" fitToHeight="0" orientation="landscape" horizontalDpi="360" verticalDpi="360" r:id="rId1"/>
  <legacy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D7CF-1F29-4E9E-965B-315CEC920CF1}">
  <dimension ref="A1:H172"/>
  <sheetViews>
    <sheetView tabSelected="1" topLeftCell="A77" workbookViewId="0">
      <selection activeCell="C82" sqref="C82"/>
    </sheetView>
  </sheetViews>
  <sheetFormatPr defaultRowHeight="15"/>
  <cols>
    <col min="2" max="2" width="11.42578125" style="38" customWidth="1"/>
    <col min="3" max="3" width="54.7109375" customWidth="1"/>
    <col min="4" max="4" width="10.85546875" style="373" customWidth="1"/>
    <col min="5" max="5" width="11.28515625" style="31" customWidth="1"/>
    <col min="6" max="6" width="13" style="31" customWidth="1"/>
    <col min="7" max="7" width="10.5703125" bestFit="1" customWidth="1"/>
    <col min="9" max="9" width="36.5703125" bestFit="1" customWidth="1"/>
    <col min="10" max="10" width="10.5703125" bestFit="1" customWidth="1"/>
  </cols>
  <sheetData>
    <row r="1" spans="1:8" ht="18.75">
      <c r="A1" s="732" t="s">
        <v>0</v>
      </c>
      <c r="B1" s="732"/>
      <c r="C1" s="732"/>
      <c r="D1" s="732"/>
      <c r="E1" s="732"/>
      <c r="F1" s="732"/>
      <c r="G1" s="732"/>
    </row>
    <row r="2" spans="1:8" ht="18">
      <c r="A2" s="733" t="s">
        <v>2498</v>
      </c>
      <c r="B2" s="733"/>
      <c r="C2" s="733"/>
      <c r="D2" s="733"/>
      <c r="E2" s="733"/>
      <c r="F2" s="733"/>
      <c r="G2" s="733"/>
    </row>
    <row r="3" spans="1:8" ht="9" customHeight="1">
      <c r="A3" s="617"/>
      <c r="B3" s="698"/>
      <c r="C3" s="617"/>
      <c r="D3" s="618"/>
      <c r="E3" s="686"/>
      <c r="F3" s="686"/>
      <c r="G3" s="617"/>
    </row>
    <row r="4" spans="1:8" ht="22.5" customHeight="1">
      <c r="A4" s="734" t="s">
        <v>1843</v>
      </c>
      <c r="B4" s="734"/>
      <c r="C4" s="734"/>
      <c r="D4" s="734"/>
      <c r="E4" s="734"/>
      <c r="F4" s="734"/>
      <c r="G4" s="734"/>
    </row>
    <row r="5" spans="1:8">
      <c r="A5" s="714"/>
      <c r="B5" s="699"/>
      <c r="C5" s="714"/>
      <c r="D5" s="620"/>
      <c r="E5" s="687"/>
      <c r="F5" s="687"/>
      <c r="G5" s="714"/>
    </row>
    <row r="6" spans="1:8">
      <c r="A6" s="622" t="s">
        <v>3</v>
      </c>
      <c r="B6" s="700" t="s">
        <v>4</v>
      </c>
      <c r="C6" s="622" t="s">
        <v>5</v>
      </c>
      <c r="D6" s="624" t="s">
        <v>6</v>
      </c>
      <c r="E6" s="688" t="s">
        <v>610</v>
      </c>
      <c r="F6" s="688" t="s">
        <v>7</v>
      </c>
      <c r="G6" s="622" t="s">
        <v>8</v>
      </c>
    </row>
    <row r="7" spans="1:8">
      <c r="A7" s="626">
        <v>46022</v>
      </c>
      <c r="B7" s="701"/>
      <c r="C7" s="628" t="s">
        <v>1484</v>
      </c>
      <c r="D7" s="627"/>
      <c r="E7" s="689"/>
      <c r="F7" s="689"/>
      <c r="G7" s="629">
        <f>+'pagos diciembre'!G237</f>
        <v>4333.3100000000004</v>
      </c>
      <c r="H7" s="386"/>
    </row>
    <row r="8" spans="1:8" ht="35.25" customHeight="1">
      <c r="A8" s="306">
        <v>46023</v>
      </c>
      <c r="B8" s="354">
        <v>18372</v>
      </c>
      <c r="C8" s="320" t="s">
        <v>2499</v>
      </c>
      <c r="D8" s="338">
        <v>143</v>
      </c>
      <c r="E8" s="690">
        <v>30</v>
      </c>
      <c r="F8" s="696"/>
      <c r="G8" s="629">
        <f>+G7+E8+F8</f>
        <v>4363.3100000000004</v>
      </c>
      <c r="H8" s="386" t="s">
        <v>15</v>
      </c>
    </row>
    <row r="9" spans="1:8" ht="35.25" customHeight="1">
      <c r="A9" s="444">
        <v>46023</v>
      </c>
      <c r="B9" s="315">
        <v>18373</v>
      </c>
      <c r="C9" s="303" t="s">
        <v>2500</v>
      </c>
      <c r="D9" s="309">
        <v>202</v>
      </c>
      <c r="E9" s="691">
        <v>15</v>
      </c>
      <c r="F9" s="696"/>
      <c r="G9" s="629">
        <f t="shared" ref="G9:G72" si="0">+G8+E9+F9</f>
        <v>4378.3100000000004</v>
      </c>
      <c r="H9" s="386" t="s">
        <v>15</v>
      </c>
    </row>
    <row r="10" spans="1:8" ht="35.25" customHeight="1">
      <c r="A10" s="444">
        <v>46023</v>
      </c>
      <c r="B10" s="354">
        <v>18374</v>
      </c>
      <c r="C10" s="303" t="s">
        <v>2501</v>
      </c>
      <c r="D10" s="309">
        <v>229</v>
      </c>
      <c r="E10" s="691">
        <v>30</v>
      </c>
      <c r="F10" s="696"/>
      <c r="G10" s="629">
        <f t="shared" si="0"/>
        <v>4408.3100000000004</v>
      </c>
      <c r="H10" s="386" t="s">
        <v>15</v>
      </c>
    </row>
    <row r="11" spans="1:8" ht="35.25" customHeight="1">
      <c r="A11" s="444">
        <v>46023</v>
      </c>
      <c r="B11" s="315">
        <v>18375</v>
      </c>
      <c r="C11" s="303" t="s">
        <v>2502</v>
      </c>
      <c r="D11" s="309">
        <v>6</v>
      </c>
      <c r="E11" s="691">
        <v>30</v>
      </c>
      <c r="F11" s="696"/>
      <c r="G11" s="629">
        <f t="shared" si="0"/>
        <v>4438.3100000000004</v>
      </c>
      <c r="H11" s="386" t="s">
        <v>15</v>
      </c>
    </row>
    <row r="12" spans="1:8" ht="35.25" customHeight="1">
      <c r="A12" s="444">
        <v>46023</v>
      </c>
      <c r="B12" s="354">
        <v>18376</v>
      </c>
      <c r="C12" s="303" t="s">
        <v>2503</v>
      </c>
      <c r="D12" s="309">
        <v>133</v>
      </c>
      <c r="E12" s="691">
        <v>15</v>
      </c>
      <c r="F12" s="696"/>
      <c r="G12" s="629">
        <f t="shared" si="0"/>
        <v>4453.3100000000004</v>
      </c>
      <c r="H12" s="386" t="s">
        <v>15</v>
      </c>
    </row>
    <row r="13" spans="1:8" ht="35.25" customHeight="1">
      <c r="A13" s="444">
        <v>46024</v>
      </c>
      <c r="B13" s="315">
        <v>18377</v>
      </c>
      <c r="C13" s="303" t="s">
        <v>2504</v>
      </c>
      <c r="D13" s="309">
        <v>250</v>
      </c>
      <c r="E13" s="691">
        <v>30</v>
      </c>
      <c r="F13" s="696"/>
      <c r="G13" s="629">
        <f t="shared" si="0"/>
        <v>4483.3100000000004</v>
      </c>
      <c r="H13" s="386" t="s">
        <v>15</v>
      </c>
    </row>
    <row r="14" spans="1:8" ht="35.25" customHeight="1">
      <c r="A14" s="444">
        <v>46024</v>
      </c>
      <c r="B14" s="354">
        <v>18378</v>
      </c>
      <c r="C14" s="303" t="s">
        <v>2505</v>
      </c>
      <c r="D14" s="309">
        <v>196</v>
      </c>
      <c r="E14" s="691">
        <v>30</v>
      </c>
      <c r="F14" s="696"/>
      <c r="G14" s="629">
        <f t="shared" si="0"/>
        <v>4513.3100000000004</v>
      </c>
      <c r="H14" s="386" t="s">
        <v>15</v>
      </c>
    </row>
    <row r="15" spans="1:8" ht="35.25" customHeight="1">
      <c r="A15" s="444">
        <v>46024</v>
      </c>
      <c r="B15" s="315">
        <v>18379</v>
      </c>
      <c r="C15" s="303" t="s">
        <v>2506</v>
      </c>
      <c r="D15" s="309">
        <v>132</v>
      </c>
      <c r="E15" s="691">
        <v>45</v>
      </c>
      <c r="F15" s="693">
        <v>0</v>
      </c>
      <c r="G15" s="629">
        <f t="shared" si="0"/>
        <v>4558.3100000000004</v>
      </c>
      <c r="H15" s="386" t="s">
        <v>15</v>
      </c>
    </row>
    <row r="16" spans="1:8" ht="35.25" customHeight="1">
      <c r="A16" s="444">
        <v>46024</v>
      </c>
      <c r="B16" s="354">
        <v>18380</v>
      </c>
      <c r="C16" s="303" t="s">
        <v>2507</v>
      </c>
      <c r="D16" s="309">
        <v>64</v>
      </c>
      <c r="E16" s="691">
        <v>30</v>
      </c>
      <c r="F16" s="693">
        <v>0</v>
      </c>
      <c r="G16" s="629">
        <f t="shared" si="0"/>
        <v>4588.3100000000004</v>
      </c>
      <c r="H16" s="386" t="s">
        <v>15</v>
      </c>
    </row>
    <row r="17" spans="1:8" ht="35.25" customHeight="1">
      <c r="A17" s="444">
        <v>46024</v>
      </c>
      <c r="B17" s="315">
        <v>18381</v>
      </c>
      <c r="C17" s="303" t="s">
        <v>2508</v>
      </c>
      <c r="D17" s="309">
        <v>157</v>
      </c>
      <c r="E17" s="691">
        <v>15</v>
      </c>
      <c r="F17" s="693">
        <v>0</v>
      </c>
      <c r="G17" s="629">
        <f t="shared" si="0"/>
        <v>4603.3100000000004</v>
      </c>
      <c r="H17" s="386" t="s">
        <v>15</v>
      </c>
    </row>
    <row r="18" spans="1:8" ht="35.25" customHeight="1">
      <c r="A18" s="444">
        <v>46025</v>
      </c>
      <c r="B18" s="354">
        <v>18382</v>
      </c>
      <c r="C18" s="303" t="s">
        <v>2509</v>
      </c>
      <c r="D18" s="309">
        <v>195</v>
      </c>
      <c r="E18" s="691">
        <v>15</v>
      </c>
      <c r="F18" s="693">
        <v>0</v>
      </c>
      <c r="G18" s="629">
        <f t="shared" si="0"/>
        <v>4618.3100000000004</v>
      </c>
      <c r="H18" s="386" t="s">
        <v>15</v>
      </c>
    </row>
    <row r="19" spans="1:8" ht="35.25" customHeight="1">
      <c r="A19" s="444">
        <v>46025</v>
      </c>
      <c r="B19" s="315">
        <v>18383</v>
      </c>
      <c r="C19" s="303" t="s">
        <v>2510</v>
      </c>
      <c r="D19" s="309">
        <v>63</v>
      </c>
      <c r="E19" s="691">
        <v>30</v>
      </c>
      <c r="F19" s="693">
        <v>0</v>
      </c>
      <c r="G19" s="629">
        <f t="shared" si="0"/>
        <v>4648.3100000000004</v>
      </c>
      <c r="H19" s="386" t="s">
        <v>15</v>
      </c>
    </row>
    <row r="20" spans="1:8" ht="35.25" customHeight="1">
      <c r="A20" s="444">
        <v>46025</v>
      </c>
      <c r="B20" s="354">
        <v>18384</v>
      </c>
      <c r="C20" s="303" t="s">
        <v>2511</v>
      </c>
      <c r="D20" s="309">
        <v>53</v>
      </c>
      <c r="E20" s="691">
        <v>15</v>
      </c>
      <c r="F20" s="693">
        <v>0</v>
      </c>
      <c r="G20" s="629">
        <f t="shared" si="0"/>
        <v>4663.3100000000004</v>
      </c>
      <c r="H20" s="386" t="s">
        <v>15</v>
      </c>
    </row>
    <row r="21" spans="1:8" ht="35.25" customHeight="1">
      <c r="A21" s="444">
        <v>46025</v>
      </c>
      <c r="B21" s="374" t="s">
        <v>524</v>
      </c>
      <c r="C21" s="303" t="s">
        <v>2512</v>
      </c>
      <c r="D21" s="374" t="s">
        <v>524</v>
      </c>
      <c r="E21" s="692">
        <v>0</v>
      </c>
      <c r="F21" s="697">
        <v>-60</v>
      </c>
      <c r="G21" s="629">
        <f t="shared" si="0"/>
        <v>4603.3100000000004</v>
      </c>
      <c r="H21" s="386" t="s">
        <v>15</v>
      </c>
    </row>
    <row r="22" spans="1:8" ht="35.25" customHeight="1">
      <c r="A22" s="444">
        <v>46025</v>
      </c>
      <c r="B22" s="315">
        <v>18385</v>
      </c>
      <c r="C22" s="303" t="s">
        <v>2513</v>
      </c>
      <c r="D22" s="309">
        <v>21</v>
      </c>
      <c r="E22" s="691">
        <v>15</v>
      </c>
      <c r="F22" s="693">
        <v>0</v>
      </c>
      <c r="G22" s="629">
        <f t="shared" si="0"/>
        <v>4618.3100000000004</v>
      </c>
      <c r="H22" s="386" t="s">
        <v>15</v>
      </c>
    </row>
    <row r="23" spans="1:8" ht="35.25" customHeight="1">
      <c r="A23" s="444">
        <v>46026</v>
      </c>
      <c r="B23" s="315">
        <v>18386</v>
      </c>
      <c r="C23" s="303" t="s">
        <v>2514</v>
      </c>
      <c r="D23" s="309">
        <v>271</v>
      </c>
      <c r="E23" s="691">
        <v>20</v>
      </c>
      <c r="F23" s="693"/>
      <c r="G23" s="629">
        <f t="shared" si="0"/>
        <v>4638.3100000000004</v>
      </c>
      <c r="H23" s="386" t="s">
        <v>15</v>
      </c>
    </row>
    <row r="24" spans="1:8" ht="35.25" customHeight="1">
      <c r="A24" s="444">
        <v>46026</v>
      </c>
      <c r="B24" s="315">
        <v>18387</v>
      </c>
      <c r="C24" s="303" t="s">
        <v>2515</v>
      </c>
      <c r="D24" s="309">
        <v>226</v>
      </c>
      <c r="E24" s="691">
        <v>180</v>
      </c>
      <c r="F24" s="693"/>
      <c r="G24" s="629">
        <f t="shared" si="0"/>
        <v>4818.3100000000004</v>
      </c>
      <c r="H24" s="386" t="s">
        <v>15</v>
      </c>
    </row>
    <row r="25" spans="1:8" ht="35.25" customHeight="1">
      <c r="A25" s="444">
        <v>46026</v>
      </c>
      <c r="B25" s="374" t="s">
        <v>524</v>
      </c>
      <c r="C25" s="303" t="s">
        <v>621</v>
      </c>
      <c r="D25" s="374" t="s">
        <v>524</v>
      </c>
      <c r="E25" s="692">
        <v>0</v>
      </c>
      <c r="F25" s="697">
        <v>-1819</v>
      </c>
      <c r="G25" s="629">
        <f t="shared" si="0"/>
        <v>2999.3100000000004</v>
      </c>
      <c r="H25" s="386" t="s">
        <v>15</v>
      </c>
    </row>
    <row r="26" spans="1:8" ht="35.25" customHeight="1">
      <c r="A26" s="444">
        <v>46026</v>
      </c>
      <c r="B26" s="315">
        <v>18388</v>
      </c>
      <c r="C26" s="303" t="s">
        <v>2516</v>
      </c>
      <c r="D26" s="309">
        <v>209</v>
      </c>
      <c r="E26" s="691">
        <v>30</v>
      </c>
      <c r="F26" s="696"/>
      <c r="G26" s="629">
        <f t="shared" si="0"/>
        <v>3029.3100000000004</v>
      </c>
      <c r="H26" s="386" t="s">
        <v>15</v>
      </c>
    </row>
    <row r="27" spans="1:8" ht="35.25" customHeight="1">
      <c r="A27" s="444">
        <v>46026</v>
      </c>
      <c r="B27" s="315">
        <v>18389</v>
      </c>
      <c r="C27" s="303" t="s">
        <v>2517</v>
      </c>
      <c r="D27" s="309">
        <v>30</v>
      </c>
      <c r="E27" s="691">
        <v>15</v>
      </c>
      <c r="F27" s="693"/>
      <c r="G27" s="629">
        <f t="shared" si="0"/>
        <v>3044.3100000000004</v>
      </c>
      <c r="H27" s="386" t="s">
        <v>15</v>
      </c>
    </row>
    <row r="28" spans="1:8" ht="35.25" customHeight="1">
      <c r="A28" s="444">
        <v>46027</v>
      </c>
      <c r="B28" s="315">
        <v>18390</v>
      </c>
      <c r="C28" s="303" t="s">
        <v>2518</v>
      </c>
      <c r="D28" s="309">
        <v>86</v>
      </c>
      <c r="E28" s="691">
        <v>45</v>
      </c>
      <c r="F28" s="693"/>
      <c r="G28" s="629">
        <f t="shared" si="0"/>
        <v>3089.3100000000004</v>
      </c>
      <c r="H28" s="386" t="s">
        <v>15</v>
      </c>
    </row>
    <row r="29" spans="1:8" ht="35.25" customHeight="1">
      <c r="A29" s="444">
        <v>46027</v>
      </c>
      <c r="B29" s="315">
        <v>18391</v>
      </c>
      <c r="C29" s="303" t="s">
        <v>2519</v>
      </c>
      <c r="D29" s="309">
        <v>164</v>
      </c>
      <c r="E29" s="691">
        <v>15</v>
      </c>
      <c r="F29" s="693"/>
      <c r="G29" s="629">
        <f t="shared" si="0"/>
        <v>3104.3100000000004</v>
      </c>
      <c r="H29" s="386" t="s">
        <v>15</v>
      </c>
    </row>
    <row r="30" spans="1:8" ht="35.25" customHeight="1">
      <c r="A30" s="444">
        <v>46027</v>
      </c>
      <c r="B30" s="315">
        <v>18392</v>
      </c>
      <c r="C30" s="303" t="s">
        <v>2520</v>
      </c>
      <c r="D30" s="309">
        <v>148</v>
      </c>
      <c r="E30" s="691">
        <v>30</v>
      </c>
      <c r="F30" s="693"/>
      <c r="G30" s="629">
        <f t="shared" si="0"/>
        <v>3134.3100000000004</v>
      </c>
      <c r="H30" s="386" t="s">
        <v>15</v>
      </c>
    </row>
    <row r="31" spans="1:8" ht="35.25" customHeight="1">
      <c r="A31" s="444">
        <v>46027</v>
      </c>
      <c r="B31" s="315">
        <v>18393</v>
      </c>
      <c r="C31" s="303" t="s">
        <v>2521</v>
      </c>
      <c r="D31" s="309">
        <v>169</v>
      </c>
      <c r="E31" s="691">
        <v>15</v>
      </c>
      <c r="F31" s="693"/>
      <c r="G31" s="629">
        <f t="shared" si="0"/>
        <v>3149.3100000000004</v>
      </c>
      <c r="H31" s="386" t="s">
        <v>15</v>
      </c>
    </row>
    <row r="32" spans="1:8" ht="35.25" customHeight="1">
      <c r="A32" s="444">
        <v>46027</v>
      </c>
      <c r="B32" s="315">
        <v>18394</v>
      </c>
      <c r="C32" s="303" t="s">
        <v>2522</v>
      </c>
      <c r="D32" s="309">
        <v>260</v>
      </c>
      <c r="E32" s="691">
        <v>90</v>
      </c>
      <c r="F32" s="693"/>
      <c r="G32" s="629">
        <f t="shared" si="0"/>
        <v>3239.3100000000004</v>
      </c>
      <c r="H32" s="386" t="s">
        <v>15</v>
      </c>
    </row>
    <row r="33" spans="1:8" ht="35.25" customHeight="1">
      <c r="A33" s="444">
        <v>46027</v>
      </c>
      <c r="B33" s="315">
        <v>18395</v>
      </c>
      <c r="C33" s="303" t="s">
        <v>2523</v>
      </c>
      <c r="D33" s="309">
        <v>18</v>
      </c>
      <c r="E33" s="691">
        <v>30</v>
      </c>
      <c r="F33" s="693"/>
      <c r="G33" s="629">
        <f t="shared" si="0"/>
        <v>3269.3100000000004</v>
      </c>
      <c r="H33" s="386" t="s">
        <v>15</v>
      </c>
    </row>
    <row r="34" spans="1:8" ht="35.25" customHeight="1">
      <c r="A34" s="444">
        <v>46027</v>
      </c>
      <c r="B34" s="315">
        <v>18396</v>
      </c>
      <c r="C34" s="303" t="s">
        <v>2524</v>
      </c>
      <c r="D34" s="309">
        <v>47</v>
      </c>
      <c r="E34" s="691">
        <v>15</v>
      </c>
      <c r="F34" s="693"/>
      <c r="G34" s="629">
        <f t="shared" si="0"/>
        <v>3284.3100000000004</v>
      </c>
      <c r="H34" s="386" t="s">
        <v>15</v>
      </c>
    </row>
    <row r="35" spans="1:8" ht="35.25" customHeight="1">
      <c r="A35" s="444">
        <v>46028</v>
      </c>
      <c r="B35" s="315">
        <v>18397</v>
      </c>
      <c r="C35" s="303" t="s">
        <v>2525</v>
      </c>
      <c r="D35" s="309">
        <v>172</v>
      </c>
      <c r="E35" s="691">
        <v>15</v>
      </c>
      <c r="F35" s="693"/>
      <c r="G35" s="629">
        <f t="shared" si="0"/>
        <v>3299.3100000000004</v>
      </c>
      <c r="H35" s="386" t="s">
        <v>15</v>
      </c>
    </row>
    <row r="36" spans="1:8" ht="35.25" customHeight="1">
      <c r="A36" s="444">
        <v>46028</v>
      </c>
      <c r="B36" s="374" t="s">
        <v>524</v>
      </c>
      <c r="C36" s="303" t="s">
        <v>2526</v>
      </c>
      <c r="D36" s="374" t="s">
        <v>524</v>
      </c>
      <c r="E36" s="692">
        <v>0</v>
      </c>
      <c r="F36" s="697">
        <v>-40</v>
      </c>
      <c r="G36" s="629">
        <f t="shared" si="0"/>
        <v>3259.3100000000004</v>
      </c>
      <c r="H36" s="386" t="s">
        <v>15</v>
      </c>
    </row>
    <row r="37" spans="1:8" ht="35.25" customHeight="1">
      <c r="A37" s="444">
        <v>46028</v>
      </c>
      <c r="B37" s="315">
        <v>18398</v>
      </c>
      <c r="C37" s="303" t="s">
        <v>2527</v>
      </c>
      <c r="D37" s="309">
        <v>251</v>
      </c>
      <c r="E37" s="691">
        <v>15</v>
      </c>
      <c r="F37" s="696"/>
      <c r="G37" s="629">
        <f t="shared" si="0"/>
        <v>3274.3100000000004</v>
      </c>
      <c r="H37" s="386" t="s">
        <v>15</v>
      </c>
    </row>
    <row r="38" spans="1:8" ht="46.5" customHeight="1">
      <c r="A38" s="444">
        <v>46029</v>
      </c>
      <c r="B38" s="315">
        <v>18399</v>
      </c>
      <c r="C38" s="303" t="s">
        <v>2528</v>
      </c>
      <c r="D38" s="309">
        <v>178</v>
      </c>
      <c r="E38" s="691">
        <v>30</v>
      </c>
      <c r="F38" s="693"/>
      <c r="G38" s="629">
        <f t="shared" si="0"/>
        <v>3304.3100000000004</v>
      </c>
      <c r="H38" s="386" t="s">
        <v>15</v>
      </c>
    </row>
    <row r="39" spans="1:8" ht="35.25" customHeight="1">
      <c r="A39" s="444">
        <v>46029</v>
      </c>
      <c r="B39" s="315">
        <v>18400</v>
      </c>
      <c r="C39" s="303" t="s">
        <v>2529</v>
      </c>
      <c r="D39" s="309">
        <v>58</v>
      </c>
      <c r="E39" s="691">
        <v>15</v>
      </c>
      <c r="F39" s="693"/>
      <c r="G39" s="629">
        <f t="shared" si="0"/>
        <v>3319.3100000000004</v>
      </c>
      <c r="H39" s="386" t="s">
        <v>15</v>
      </c>
    </row>
    <row r="40" spans="1:8" ht="35.25" customHeight="1">
      <c r="A40" s="444">
        <v>46029</v>
      </c>
      <c r="B40" s="374" t="s">
        <v>524</v>
      </c>
      <c r="C40" s="303" t="s">
        <v>2530</v>
      </c>
      <c r="D40" s="374" t="s">
        <v>524</v>
      </c>
      <c r="E40" s="692">
        <v>0</v>
      </c>
      <c r="F40" s="697">
        <v>-7.48</v>
      </c>
      <c r="G40" s="629">
        <f t="shared" si="0"/>
        <v>3311.8300000000004</v>
      </c>
      <c r="H40" s="386" t="s">
        <v>15</v>
      </c>
    </row>
    <row r="41" spans="1:8" ht="35.25" customHeight="1">
      <c r="A41" s="444">
        <v>46028</v>
      </c>
      <c r="B41" s="707">
        <v>18401</v>
      </c>
      <c r="C41" s="303" t="s">
        <v>2531</v>
      </c>
      <c r="D41" s="309">
        <v>89</v>
      </c>
      <c r="E41" s="691">
        <v>60</v>
      </c>
      <c r="F41" s="693"/>
      <c r="G41" s="629">
        <f t="shared" si="0"/>
        <v>3371.8300000000004</v>
      </c>
      <c r="H41" s="386" t="s">
        <v>15</v>
      </c>
    </row>
    <row r="42" spans="1:8" ht="35.25" customHeight="1">
      <c r="A42" s="444">
        <v>46028</v>
      </c>
      <c r="B42" s="707">
        <v>18402</v>
      </c>
      <c r="C42" s="303" t="s">
        <v>2532</v>
      </c>
      <c r="D42" s="309">
        <v>57</v>
      </c>
      <c r="E42" s="691">
        <v>15</v>
      </c>
      <c r="F42" s="693"/>
      <c r="G42" s="629">
        <f t="shared" si="0"/>
        <v>3386.8300000000004</v>
      </c>
      <c r="H42" s="386" t="s">
        <v>15</v>
      </c>
    </row>
    <row r="43" spans="1:8" ht="35.25" customHeight="1">
      <c r="A43" s="444">
        <v>46028</v>
      </c>
      <c r="B43" s="707">
        <v>18403</v>
      </c>
      <c r="C43" s="303" t="s">
        <v>2533</v>
      </c>
      <c r="D43" s="309">
        <v>50</v>
      </c>
      <c r="E43" s="691">
        <v>15</v>
      </c>
      <c r="F43" s="693"/>
      <c r="G43" s="629">
        <f t="shared" si="0"/>
        <v>3401.8300000000004</v>
      </c>
      <c r="H43" s="386" t="s">
        <v>15</v>
      </c>
    </row>
    <row r="44" spans="1:8" ht="35.25" customHeight="1">
      <c r="A44" s="444">
        <v>46029</v>
      </c>
      <c r="B44" s="707">
        <v>18404</v>
      </c>
      <c r="C44" s="303" t="s">
        <v>2534</v>
      </c>
      <c r="D44" s="309">
        <v>200</v>
      </c>
      <c r="E44" s="691">
        <v>15</v>
      </c>
      <c r="F44" s="693"/>
      <c r="G44" s="629">
        <f t="shared" si="0"/>
        <v>3416.8300000000004</v>
      </c>
      <c r="H44" s="386" t="s">
        <v>15</v>
      </c>
    </row>
    <row r="45" spans="1:8" ht="35.25" customHeight="1">
      <c r="A45" s="444">
        <v>46029</v>
      </c>
      <c r="B45" s="707">
        <v>18405</v>
      </c>
      <c r="C45" s="303" t="s">
        <v>2535</v>
      </c>
      <c r="D45" s="309">
        <v>266</v>
      </c>
      <c r="E45" s="691">
        <v>30</v>
      </c>
      <c r="F45" s="693"/>
      <c r="G45" s="629">
        <f t="shared" si="0"/>
        <v>3446.8300000000004</v>
      </c>
      <c r="H45" s="386" t="s">
        <v>15</v>
      </c>
    </row>
    <row r="46" spans="1:8" ht="35.25" customHeight="1">
      <c r="A46" s="444">
        <v>46037</v>
      </c>
      <c r="B46" s="707">
        <v>18406</v>
      </c>
      <c r="C46" s="303" t="s">
        <v>2536</v>
      </c>
      <c r="D46" s="309">
        <v>78</v>
      </c>
      <c r="E46" s="691">
        <v>60</v>
      </c>
      <c r="F46" s="693"/>
      <c r="G46" s="629">
        <f t="shared" si="0"/>
        <v>3506.8300000000004</v>
      </c>
      <c r="H46" s="386" t="s">
        <v>15</v>
      </c>
    </row>
    <row r="47" spans="1:8" ht="35.25" customHeight="1">
      <c r="A47" s="444">
        <v>46029</v>
      </c>
      <c r="B47" s="315">
        <v>18407</v>
      </c>
      <c r="C47" s="303" t="s">
        <v>2537</v>
      </c>
      <c r="D47" s="309" t="s">
        <v>1962</v>
      </c>
      <c r="E47" s="691">
        <v>15</v>
      </c>
      <c r="F47" s="693"/>
      <c r="G47" s="629">
        <f t="shared" si="0"/>
        <v>3521.8300000000004</v>
      </c>
      <c r="H47" s="386" t="s">
        <v>15</v>
      </c>
    </row>
    <row r="48" spans="1:8" ht="35.25" customHeight="1">
      <c r="A48" s="444">
        <v>46030</v>
      </c>
      <c r="B48" s="315">
        <v>18408</v>
      </c>
      <c r="C48" s="303" t="s">
        <v>2538</v>
      </c>
      <c r="D48" s="309">
        <v>110</v>
      </c>
      <c r="E48" s="691">
        <v>15</v>
      </c>
      <c r="F48" s="693"/>
      <c r="G48" s="629">
        <f t="shared" si="0"/>
        <v>3536.8300000000004</v>
      </c>
      <c r="H48" s="386" t="s">
        <v>15</v>
      </c>
    </row>
    <row r="49" spans="1:8" ht="35.25" customHeight="1">
      <c r="A49" s="444">
        <v>46032</v>
      </c>
      <c r="B49" s="315">
        <v>18409</v>
      </c>
      <c r="C49" s="303" t="s">
        <v>2539</v>
      </c>
      <c r="D49" s="309" t="s">
        <v>255</v>
      </c>
      <c r="E49" s="691">
        <v>15</v>
      </c>
      <c r="F49" s="693"/>
      <c r="G49" s="629">
        <f t="shared" si="0"/>
        <v>3551.8300000000004</v>
      </c>
      <c r="H49" s="386" t="s">
        <v>15</v>
      </c>
    </row>
    <row r="50" spans="1:8" ht="35.25" customHeight="1">
      <c r="A50" s="444">
        <v>46033</v>
      </c>
      <c r="B50" s="374" t="s">
        <v>524</v>
      </c>
      <c r="C50" s="303" t="s">
        <v>2540</v>
      </c>
      <c r="D50" s="374" t="s">
        <v>524</v>
      </c>
      <c r="E50" s="692">
        <v>0</v>
      </c>
      <c r="F50" s="697">
        <v>-35</v>
      </c>
      <c r="G50" s="629">
        <f t="shared" si="0"/>
        <v>3516.8300000000004</v>
      </c>
      <c r="H50" s="386" t="s">
        <v>15</v>
      </c>
    </row>
    <row r="51" spans="1:8" ht="35.25" customHeight="1">
      <c r="A51" s="444">
        <v>46034</v>
      </c>
      <c r="B51" s="315">
        <v>18410</v>
      </c>
      <c r="C51" s="303" t="s">
        <v>2541</v>
      </c>
      <c r="D51" s="309">
        <v>59</v>
      </c>
      <c r="E51" s="691">
        <v>30</v>
      </c>
      <c r="F51" s="693"/>
      <c r="G51" s="629">
        <f t="shared" si="0"/>
        <v>3546.8300000000004</v>
      </c>
      <c r="H51" s="386" t="s">
        <v>15</v>
      </c>
    </row>
    <row r="52" spans="1:8" ht="35.25" customHeight="1">
      <c r="A52" s="444">
        <v>46034</v>
      </c>
      <c r="B52" s="315">
        <v>18411</v>
      </c>
      <c r="C52" s="303" t="s">
        <v>2542</v>
      </c>
      <c r="D52" s="309">
        <v>56</v>
      </c>
      <c r="E52" s="691">
        <v>30</v>
      </c>
      <c r="F52" s="694"/>
      <c r="G52" s="629">
        <f t="shared" si="0"/>
        <v>3576.8300000000004</v>
      </c>
      <c r="H52" s="386" t="s">
        <v>15</v>
      </c>
    </row>
    <row r="53" spans="1:8" ht="35.25" customHeight="1">
      <c r="A53" s="444">
        <v>46035</v>
      </c>
      <c r="B53" s="315">
        <v>18412</v>
      </c>
      <c r="C53" s="303" t="s">
        <v>2543</v>
      </c>
      <c r="D53" s="309">
        <v>201</v>
      </c>
      <c r="E53" s="691">
        <v>15</v>
      </c>
      <c r="F53" s="693"/>
      <c r="G53" s="629">
        <f t="shared" si="0"/>
        <v>3591.8300000000004</v>
      </c>
      <c r="H53" s="386" t="s">
        <v>15</v>
      </c>
    </row>
    <row r="54" spans="1:8" ht="35.25" customHeight="1">
      <c r="A54" s="444">
        <v>46035</v>
      </c>
      <c r="B54" s="315">
        <v>18413</v>
      </c>
      <c r="C54" s="303" t="s">
        <v>2544</v>
      </c>
      <c r="D54" s="309">
        <v>85</v>
      </c>
      <c r="E54" s="691">
        <v>15</v>
      </c>
      <c r="F54" s="693"/>
      <c r="G54" s="629">
        <f t="shared" si="0"/>
        <v>3606.8300000000004</v>
      </c>
      <c r="H54" s="386" t="s">
        <v>15</v>
      </c>
    </row>
    <row r="55" spans="1:8" ht="35.25" customHeight="1">
      <c r="A55" s="444">
        <v>46035</v>
      </c>
      <c r="B55" s="315">
        <v>18414</v>
      </c>
      <c r="C55" s="303" t="s">
        <v>2545</v>
      </c>
      <c r="D55" s="309">
        <v>323</v>
      </c>
      <c r="E55" s="691">
        <v>45</v>
      </c>
      <c r="F55" s="693"/>
      <c r="G55" s="629">
        <f t="shared" si="0"/>
        <v>3651.8300000000004</v>
      </c>
      <c r="H55" s="386" t="s">
        <v>15</v>
      </c>
    </row>
    <row r="56" spans="1:8" ht="35.25" customHeight="1">
      <c r="A56" s="444">
        <v>46035</v>
      </c>
      <c r="B56" s="315">
        <v>18415</v>
      </c>
      <c r="C56" s="303" t="s">
        <v>2546</v>
      </c>
      <c r="D56" s="309">
        <v>272</v>
      </c>
      <c r="E56" s="691">
        <v>60</v>
      </c>
      <c r="F56" s="693"/>
      <c r="G56" s="629">
        <f t="shared" si="0"/>
        <v>3711.8300000000004</v>
      </c>
      <c r="H56" s="386" t="s">
        <v>15</v>
      </c>
    </row>
    <row r="57" spans="1:8" ht="33.75" customHeight="1">
      <c r="A57" s="518">
        <v>46037</v>
      </c>
      <c r="B57" s="707">
        <v>18416</v>
      </c>
      <c r="C57" s="303" t="s">
        <v>2547</v>
      </c>
      <c r="D57" s="315">
        <v>278</v>
      </c>
      <c r="E57" s="691">
        <v>15</v>
      </c>
      <c r="F57" s="693"/>
      <c r="G57" s="629">
        <f t="shared" si="0"/>
        <v>3726.8300000000004</v>
      </c>
      <c r="H57" s="386" t="s">
        <v>15</v>
      </c>
    </row>
    <row r="58" spans="1:8" ht="31.5" customHeight="1">
      <c r="A58" s="518">
        <v>46039</v>
      </c>
      <c r="B58" s="707">
        <v>18417</v>
      </c>
      <c r="C58" s="303" t="s">
        <v>2548</v>
      </c>
      <c r="D58" s="315">
        <v>253</v>
      </c>
      <c r="E58" s="691">
        <v>30</v>
      </c>
      <c r="F58" s="693"/>
      <c r="G58" s="629">
        <f t="shared" si="0"/>
        <v>3756.8300000000004</v>
      </c>
      <c r="H58" s="386" t="s">
        <v>15</v>
      </c>
    </row>
    <row r="59" spans="1:8" ht="30.75" customHeight="1">
      <c r="A59" s="518">
        <v>46040</v>
      </c>
      <c r="B59" s="707">
        <v>18418</v>
      </c>
      <c r="C59" s="709" t="s">
        <v>2549</v>
      </c>
      <c r="D59" s="315">
        <v>92</v>
      </c>
      <c r="E59" s="691">
        <v>60</v>
      </c>
      <c r="F59" s="693"/>
      <c r="G59" s="629">
        <f t="shared" si="0"/>
        <v>3816.8300000000004</v>
      </c>
      <c r="H59" s="386" t="s">
        <v>15</v>
      </c>
    </row>
    <row r="60" spans="1:8" ht="25.5" customHeight="1">
      <c r="A60" s="518">
        <v>46044</v>
      </c>
      <c r="B60" s="707">
        <v>18419</v>
      </c>
      <c r="C60" s="303" t="s">
        <v>2550</v>
      </c>
      <c r="D60" s="315">
        <v>244</v>
      </c>
      <c r="E60" s="691">
        <v>30</v>
      </c>
      <c r="F60" s="693"/>
      <c r="G60" s="629">
        <f t="shared" si="0"/>
        <v>3846.8300000000004</v>
      </c>
      <c r="H60" s="386" t="s">
        <v>15</v>
      </c>
    </row>
    <row r="61" spans="1:8" ht="37.5" customHeight="1">
      <c r="A61" s="307">
        <v>46036</v>
      </c>
      <c r="B61" s="315">
        <v>18420</v>
      </c>
      <c r="C61" s="303" t="s">
        <v>2551</v>
      </c>
      <c r="D61" s="315">
        <v>236</v>
      </c>
      <c r="E61" s="691">
        <v>15</v>
      </c>
      <c r="F61" s="694">
        <v>0</v>
      </c>
      <c r="G61" s="629">
        <f t="shared" si="0"/>
        <v>3861.8300000000004</v>
      </c>
      <c r="H61" s="386" t="s">
        <v>15</v>
      </c>
    </row>
    <row r="62" spans="1:8" ht="37.5" customHeight="1">
      <c r="A62" s="444">
        <v>46036</v>
      </c>
      <c r="B62" s="315">
        <v>18421</v>
      </c>
      <c r="C62" s="303" t="s">
        <v>2552</v>
      </c>
      <c r="D62" s="309">
        <v>199</v>
      </c>
      <c r="E62" s="691">
        <v>15</v>
      </c>
      <c r="F62" s="694">
        <v>0</v>
      </c>
      <c r="G62" s="629">
        <f t="shared" si="0"/>
        <v>3876.8300000000004</v>
      </c>
      <c r="H62" s="386" t="s">
        <v>15</v>
      </c>
    </row>
    <row r="63" spans="1:8" ht="27.75">
      <c r="A63" s="444">
        <v>46036</v>
      </c>
      <c r="B63" s="315">
        <v>18422</v>
      </c>
      <c r="C63" s="303" t="s">
        <v>2553</v>
      </c>
      <c r="D63" s="309">
        <v>105</v>
      </c>
      <c r="E63" s="691">
        <v>15</v>
      </c>
      <c r="F63" s="694">
        <v>0</v>
      </c>
      <c r="G63" s="629">
        <f t="shared" si="0"/>
        <v>3891.8300000000004</v>
      </c>
      <c r="H63" s="386" t="s">
        <v>15</v>
      </c>
    </row>
    <row r="64" spans="1:8" ht="27.75">
      <c r="A64" s="444">
        <v>46036</v>
      </c>
      <c r="B64" s="315">
        <v>18423</v>
      </c>
      <c r="C64" s="303" t="s">
        <v>2554</v>
      </c>
      <c r="D64" s="309">
        <v>230</v>
      </c>
      <c r="E64" s="691">
        <v>30</v>
      </c>
      <c r="F64" s="694">
        <v>0</v>
      </c>
      <c r="G64" s="629">
        <f t="shared" si="0"/>
        <v>3921.8300000000004</v>
      </c>
      <c r="H64" s="386" t="s">
        <v>15</v>
      </c>
    </row>
    <row r="65" spans="1:8" ht="27.75">
      <c r="A65" s="444">
        <v>46036</v>
      </c>
      <c r="B65" s="315">
        <v>18424</v>
      </c>
      <c r="C65" s="303" t="s">
        <v>2555</v>
      </c>
      <c r="D65" s="309" t="s">
        <v>294</v>
      </c>
      <c r="E65" s="691">
        <v>15</v>
      </c>
      <c r="F65" s="694">
        <v>0</v>
      </c>
      <c r="G65" s="629">
        <f t="shared" si="0"/>
        <v>3936.8300000000004</v>
      </c>
      <c r="H65" s="386" t="s">
        <v>15</v>
      </c>
    </row>
    <row r="66" spans="1:8" ht="35.25" customHeight="1">
      <c r="A66" s="444">
        <v>46036</v>
      </c>
      <c r="B66" s="315">
        <v>18425</v>
      </c>
      <c r="C66" s="303" t="s">
        <v>2556</v>
      </c>
      <c r="D66" s="309">
        <v>44</v>
      </c>
      <c r="E66" s="691">
        <v>15</v>
      </c>
      <c r="F66" s="694">
        <v>0</v>
      </c>
      <c r="G66" s="629">
        <f t="shared" si="0"/>
        <v>3951.8300000000004</v>
      </c>
      <c r="H66" s="386" t="s">
        <v>15</v>
      </c>
    </row>
    <row r="67" spans="1:8" ht="28.5" customHeight="1">
      <c r="A67" s="444">
        <v>46037</v>
      </c>
      <c r="B67" s="315">
        <v>18426</v>
      </c>
      <c r="C67" s="303" t="s">
        <v>2557</v>
      </c>
      <c r="D67" s="309">
        <v>326</v>
      </c>
      <c r="E67" s="691">
        <v>15</v>
      </c>
      <c r="F67" s="694">
        <v>0</v>
      </c>
      <c r="G67" s="629">
        <f t="shared" si="0"/>
        <v>3966.8300000000004</v>
      </c>
      <c r="H67" s="386" t="s">
        <v>15</v>
      </c>
    </row>
    <row r="68" spans="1:8" ht="39" customHeight="1">
      <c r="A68" s="444">
        <v>46037</v>
      </c>
      <c r="B68" s="315">
        <v>18427</v>
      </c>
      <c r="C68" s="303" t="s">
        <v>2558</v>
      </c>
      <c r="D68" s="309">
        <v>247</v>
      </c>
      <c r="E68" s="691">
        <v>15</v>
      </c>
      <c r="F68" s="694">
        <v>0</v>
      </c>
      <c r="G68" s="629">
        <f t="shared" si="0"/>
        <v>3981.8300000000004</v>
      </c>
      <c r="H68" s="386" t="s">
        <v>15</v>
      </c>
    </row>
    <row r="69" spans="1:8" ht="39.75" customHeight="1">
      <c r="A69" s="444">
        <v>46037</v>
      </c>
      <c r="B69" s="315">
        <v>18428</v>
      </c>
      <c r="C69" s="303" t="s">
        <v>2559</v>
      </c>
      <c r="D69" s="309">
        <v>219</v>
      </c>
      <c r="E69" s="691">
        <v>45</v>
      </c>
      <c r="F69" s="694">
        <v>0</v>
      </c>
      <c r="G69" s="629">
        <f t="shared" si="0"/>
        <v>4026.8300000000004</v>
      </c>
      <c r="H69" s="386" t="s">
        <v>15</v>
      </c>
    </row>
    <row r="70" spans="1:8" ht="27.75">
      <c r="A70" s="444">
        <v>46037</v>
      </c>
      <c r="B70" s="315">
        <v>18429</v>
      </c>
      <c r="C70" s="303" t="s">
        <v>2560</v>
      </c>
      <c r="D70" s="309">
        <v>107</v>
      </c>
      <c r="E70" s="691">
        <v>15</v>
      </c>
      <c r="F70" s="694">
        <v>0</v>
      </c>
      <c r="G70" s="629">
        <f t="shared" si="0"/>
        <v>4041.8300000000004</v>
      </c>
      <c r="H70" s="386" t="s">
        <v>15</v>
      </c>
    </row>
    <row r="71" spans="1:8" ht="40.5" customHeight="1">
      <c r="A71" s="444">
        <v>46037</v>
      </c>
      <c r="B71" s="315">
        <v>18430</v>
      </c>
      <c r="C71" s="303" t="s">
        <v>2561</v>
      </c>
      <c r="D71" s="309">
        <v>297</v>
      </c>
      <c r="E71" s="691">
        <v>45</v>
      </c>
      <c r="F71" s="694">
        <v>0</v>
      </c>
      <c r="G71" s="629">
        <f t="shared" si="0"/>
        <v>4086.8300000000004</v>
      </c>
      <c r="H71" s="386" t="s">
        <v>15</v>
      </c>
    </row>
    <row r="72" spans="1:8">
      <c r="A72" s="444">
        <v>46037</v>
      </c>
      <c r="B72" s="315">
        <v>18431</v>
      </c>
      <c r="C72" s="303" t="s">
        <v>2562</v>
      </c>
      <c r="D72" s="309">
        <v>246</v>
      </c>
      <c r="E72" s="691">
        <v>15</v>
      </c>
      <c r="F72" s="694">
        <v>0</v>
      </c>
      <c r="G72" s="629">
        <f t="shared" si="0"/>
        <v>4101.83</v>
      </c>
      <c r="H72" s="386" t="s">
        <v>15</v>
      </c>
    </row>
    <row r="73" spans="1:8" ht="31.5" customHeight="1">
      <c r="A73" s="444">
        <v>46037</v>
      </c>
      <c r="B73" s="315">
        <v>18432</v>
      </c>
      <c r="C73" s="303" t="s">
        <v>2563</v>
      </c>
      <c r="D73" s="309">
        <v>20</v>
      </c>
      <c r="E73" s="691">
        <v>15</v>
      </c>
      <c r="F73" s="694">
        <v>0</v>
      </c>
      <c r="G73" s="629">
        <f t="shared" ref="G73:G136" si="1">+G72+E73+F73</f>
        <v>4116.83</v>
      </c>
      <c r="H73" s="386" t="s">
        <v>15</v>
      </c>
    </row>
    <row r="74" spans="1:8" ht="27" customHeight="1">
      <c r="A74" s="444">
        <v>46037</v>
      </c>
      <c r="B74" s="315">
        <v>18433</v>
      </c>
      <c r="C74" s="303" t="s">
        <v>2564</v>
      </c>
      <c r="D74" s="309">
        <v>156</v>
      </c>
      <c r="E74" s="691">
        <v>15</v>
      </c>
      <c r="F74" s="694">
        <v>0</v>
      </c>
      <c r="G74" s="629">
        <f t="shared" si="1"/>
        <v>4131.83</v>
      </c>
      <c r="H74" s="386" t="s">
        <v>15</v>
      </c>
    </row>
    <row r="75" spans="1:8" ht="30" customHeight="1">
      <c r="A75" s="444">
        <v>46037</v>
      </c>
      <c r="B75" s="315">
        <v>18434</v>
      </c>
      <c r="C75" s="303" t="s">
        <v>2565</v>
      </c>
      <c r="D75" s="309">
        <v>39</v>
      </c>
      <c r="E75" s="691">
        <v>15</v>
      </c>
      <c r="F75" s="694">
        <v>0</v>
      </c>
      <c r="G75" s="629">
        <f t="shared" si="1"/>
        <v>4146.83</v>
      </c>
      <c r="H75" s="386" t="s">
        <v>15</v>
      </c>
    </row>
    <row r="76" spans="1:8" ht="27.75">
      <c r="A76" s="444">
        <v>46037</v>
      </c>
      <c r="B76" s="315">
        <v>18435</v>
      </c>
      <c r="C76" s="303" t="s">
        <v>2566</v>
      </c>
      <c r="D76" s="309">
        <v>316</v>
      </c>
      <c r="E76" s="691">
        <v>45</v>
      </c>
      <c r="F76" s="694">
        <v>0</v>
      </c>
      <c r="G76" s="629">
        <f t="shared" si="1"/>
        <v>4191.83</v>
      </c>
      <c r="H76" s="386" t="s">
        <v>15</v>
      </c>
    </row>
    <row r="77" spans="1:8" ht="37.5" customHeight="1">
      <c r="A77" s="444">
        <v>46037</v>
      </c>
      <c r="B77" s="315">
        <v>18436</v>
      </c>
      <c r="C77" s="323" t="s">
        <v>2567</v>
      </c>
      <c r="D77" s="309" t="s">
        <v>68</v>
      </c>
      <c r="E77" s="691">
        <v>15</v>
      </c>
      <c r="F77" s="694">
        <v>0</v>
      </c>
      <c r="G77" s="629">
        <f t="shared" si="1"/>
        <v>4206.83</v>
      </c>
      <c r="H77" s="386" t="s">
        <v>15</v>
      </c>
    </row>
    <row r="78" spans="1:8" ht="34.5" customHeight="1">
      <c r="A78" s="444">
        <v>46037</v>
      </c>
      <c r="B78" s="315">
        <v>18437</v>
      </c>
      <c r="C78" s="303" t="s">
        <v>2568</v>
      </c>
      <c r="D78" s="309">
        <v>311</v>
      </c>
      <c r="E78" s="691">
        <v>15</v>
      </c>
      <c r="F78" s="694">
        <v>0</v>
      </c>
      <c r="G78" s="629">
        <f t="shared" si="1"/>
        <v>4221.83</v>
      </c>
      <c r="H78" s="386" t="s">
        <v>15</v>
      </c>
    </row>
    <row r="79" spans="1:8" ht="28.5" customHeight="1">
      <c r="A79" s="444">
        <v>46038</v>
      </c>
      <c r="B79" s="315">
        <v>18438</v>
      </c>
      <c r="C79" s="303" t="s">
        <v>2569</v>
      </c>
      <c r="D79" s="309">
        <v>119</v>
      </c>
      <c r="E79" s="691">
        <v>15</v>
      </c>
      <c r="F79" s="694">
        <v>0</v>
      </c>
      <c r="G79" s="629">
        <f t="shared" si="1"/>
        <v>4236.83</v>
      </c>
      <c r="H79" s="386" t="s">
        <v>15</v>
      </c>
    </row>
    <row r="80" spans="1:8" ht="27.75">
      <c r="A80" s="444">
        <v>46038</v>
      </c>
      <c r="B80" s="315">
        <v>18439</v>
      </c>
      <c r="C80" s="303" t="s">
        <v>2570</v>
      </c>
      <c r="D80" s="309" t="s">
        <v>106</v>
      </c>
      <c r="E80" s="691">
        <v>15</v>
      </c>
      <c r="F80" s="694">
        <v>0</v>
      </c>
      <c r="G80" s="629">
        <f t="shared" si="1"/>
        <v>4251.83</v>
      </c>
      <c r="H80" s="386" t="s">
        <v>15</v>
      </c>
    </row>
    <row r="81" spans="1:8" ht="27.75">
      <c r="A81" s="444">
        <v>46038</v>
      </c>
      <c r="B81" s="315">
        <v>18440</v>
      </c>
      <c r="C81" s="303" t="s">
        <v>2571</v>
      </c>
      <c r="D81" s="309">
        <v>332</v>
      </c>
      <c r="E81" s="691">
        <v>30</v>
      </c>
      <c r="F81" s="694">
        <v>0</v>
      </c>
      <c r="G81" s="629">
        <f t="shared" si="1"/>
        <v>4281.83</v>
      </c>
      <c r="H81" s="386" t="s">
        <v>15</v>
      </c>
    </row>
    <row r="82" spans="1:8" ht="27.75">
      <c r="A82" s="444">
        <v>46038</v>
      </c>
      <c r="B82" s="315">
        <v>18441</v>
      </c>
      <c r="C82" s="576" t="s">
        <v>2572</v>
      </c>
      <c r="D82" s="309">
        <v>150</v>
      </c>
      <c r="E82" s="691">
        <v>15</v>
      </c>
      <c r="F82" s="694">
        <v>0</v>
      </c>
      <c r="G82" s="629">
        <f t="shared" si="1"/>
        <v>4296.83</v>
      </c>
      <c r="H82" s="386" t="s">
        <v>15</v>
      </c>
    </row>
    <row r="83" spans="1:8" ht="34.5" customHeight="1">
      <c r="A83" s="444">
        <v>46038</v>
      </c>
      <c r="B83" s="315">
        <v>18442</v>
      </c>
      <c r="C83" s="303" t="s">
        <v>2573</v>
      </c>
      <c r="D83" s="309">
        <v>210</v>
      </c>
      <c r="E83" s="691">
        <v>15</v>
      </c>
      <c r="F83" s="694">
        <v>0</v>
      </c>
      <c r="G83" s="629">
        <f t="shared" si="1"/>
        <v>4311.83</v>
      </c>
      <c r="H83" s="386" t="s">
        <v>15</v>
      </c>
    </row>
    <row r="84" spans="1:8" ht="37.5" customHeight="1">
      <c r="A84" s="444">
        <v>46038</v>
      </c>
      <c r="B84" s="315">
        <v>18443</v>
      </c>
      <c r="C84" s="303" t="s">
        <v>2574</v>
      </c>
      <c r="D84" s="309">
        <v>112</v>
      </c>
      <c r="E84" s="691">
        <v>90</v>
      </c>
      <c r="F84" s="694">
        <v>0</v>
      </c>
      <c r="G84" s="629">
        <f t="shared" si="1"/>
        <v>4401.83</v>
      </c>
      <c r="H84" s="386" t="s">
        <v>15</v>
      </c>
    </row>
    <row r="85" spans="1:8" ht="31.5" customHeight="1">
      <c r="A85" s="444">
        <v>46038</v>
      </c>
      <c r="B85" s="315">
        <v>18444</v>
      </c>
      <c r="C85" s="303" t="s">
        <v>2575</v>
      </c>
      <c r="D85" s="309">
        <v>80</v>
      </c>
      <c r="E85" s="691">
        <v>30</v>
      </c>
      <c r="F85" s="694">
        <v>0</v>
      </c>
      <c r="G85" s="629">
        <f t="shared" si="1"/>
        <v>4431.83</v>
      </c>
      <c r="H85" s="386" t="s">
        <v>15</v>
      </c>
    </row>
    <row r="86" spans="1:8" ht="27.75">
      <c r="A86" s="444">
        <v>46038</v>
      </c>
      <c r="B86" s="315">
        <v>18445</v>
      </c>
      <c r="C86" s="303" t="s">
        <v>2576</v>
      </c>
      <c r="D86" s="309">
        <v>317</v>
      </c>
      <c r="E86" s="691">
        <v>30</v>
      </c>
      <c r="F86" s="694">
        <v>0</v>
      </c>
      <c r="G86" s="629">
        <f t="shared" si="1"/>
        <v>4461.83</v>
      </c>
      <c r="H86" s="386" t="s">
        <v>15</v>
      </c>
    </row>
    <row r="87" spans="1:8" ht="36" customHeight="1">
      <c r="A87" s="444">
        <v>46038</v>
      </c>
      <c r="B87" s="315">
        <v>18446</v>
      </c>
      <c r="C87" s="303" t="s">
        <v>2577</v>
      </c>
      <c r="D87" s="309">
        <v>318</v>
      </c>
      <c r="E87" s="691">
        <v>15</v>
      </c>
      <c r="F87" s="694">
        <v>0</v>
      </c>
      <c r="G87" s="629">
        <f t="shared" si="1"/>
        <v>4476.83</v>
      </c>
      <c r="H87" s="386" t="s">
        <v>15</v>
      </c>
    </row>
    <row r="88" spans="1:8" ht="31.5" customHeight="1">
      <c r="A88" s="444">
        <v>46038</v>
      </c>
      <c r="B88" s="315">
        <v>18447</v>
      </c>
      <c r="C88" s="303" t="s">
        <v>2578</v>
      </c>
      <c r="D88" s="309">
        <v>304</v>
      </c>
      <c r="E88" s="691">
        <v>15</v>
      </c>
      <c r="F88" s="694">
        <v>0</v>
      </c>
      <c r="G88" s="629">
        <f t="shared" si="1"/>
        <v>4491.83</v>
      </c>
      <c r="H88" s="386" t="s">
        <v>15</v>
      </c>
    </row>
    <row r="89" spans="1:8" ht="27.75">
      <c r="A89" s="444">
        <v>46038</v>
      </c>
      <c r="B89" s="315">
        <v>18448</v>
      </c>
      <c r="C89" s="303" t="s">
        <v>2579</v>
      </c>
      <c r="D89" s="309">
        <v>259</v>
      </c>
      <c r="E89" s="691">
        <v>15</v>
      </c>
      <c r="F89" s="694">
        <v>0</v>
      </c>
      <c r="G89" s="629">
        <f t="shared" si="1"/>
        <v>4506.83</v>
      </c>
      <c r="H89" s="386" t="s">
        <v>15</v>
      </c>
    </row>
    <row r="90" spans="1:8" ht="36.75" customHeight="1">
      <c r="A90" s="444">
        <v>46038</v>
      </c>
      <c r="B90" s="315">
        <v>18449</v>
      </c>
      <c r="C90" s="303" t="s">
        <v>2580</v>
      </c>
      <c r="D90" s="309">
        <v>29</v>
      </c>
      <c r="E90" s="691">
        <v>15</v>
      </c>
      <c r="F90" s="694">
        <v>0</v>
      </c>
      <c r="G90" s="629">
        <f t="shared" si="1"/>
        <v>4521.83</v>
      </c>
      <c r="H90" s="386" t="s">
        <v>15</v>
      </c>
    </row>
    <row r="91" spans="1:8" ht="27.75">
      <c r="A91" s="444">
        <v>46039</v>
      </c>
      <c r="B91" s="315">
        <v>18450</v>
      </c>
      <c r="C91" s="303" t="s">
        <v>2581</v>
      </c>
      <c r="D91" s="309">
        <v>328</v>
      </c>
      <c r="E91" s="691">
        <v>30</v>
      </c>
      <c r="F91" s="694">
        <v>0</v>
      </c>
      <c r="G91" s="629">
        <f t="shared" si="1"/>
        <v>4551.83</v>
      </c>
      <c r="H91" s="386" t="s">
        <v>15</v>
      </c>
    </row>
    <row r="92" spans="1:8" ht="27.75">
      <c r="A92" s="444">
        <v>46039</v>
      </c>
      <c r="B92" s="315">
        <v>18451</v>
      </c>
      <c r="C92" s="303" t="s">
        <v>2582</v>
      </c>
      <c r="D92" s="309" t="s">
        <v>328</v>
      </c>
      <c r="E92" s="691">
        <v>30</v>
      </c>
      <c r="F92" s="694">
        <v>0</v>
      </c>
      <c r="G92" s="629">
        <f t="shared" si="1"/>
        <v>4581.83</v>
      </c>
      <c r="H92" s="386" t="s">
        <v>15</v>
      </c>
    </row>
    <row r="93" spans="1:8" ht="32.25" customHeight="1">
      <c r="A93" s="444">
        <v>46039</v>
      </c>
      <c r="B93" s="315">
        <v>18452</v>
      </c>
      <c r="C93" s="303" t="s">
        <v>2583</v>
      </c>
      <c r="D93" s="309">
        <v>197</v>
      </c>
      <c r="E93" s="691">
        <v>45</v>
      </c>
      <c r="F93" s="694">
        <v>0</v>
      </c>
      <c r="G93" s="629">
        <f t="shared" si="1"/>
        <v>4626.83</v>
      </c>
      <c r="H93" s="386" t="s">
        <v>15</v>
      </c>
    </row>
    <row r="94" spans="1:8" ht="27.75">
      <c r="A94" s="444">
        <v>46039</v>
      </c>
      <c r="B94" s="374" t="s">
        <v>524</v>
      </c>
      <c r="C94" s="303" t="s">
        <v>2584</v>
      </c>
      <c r="D94" s="374" t="s">
        <v>524</v>
      </c>
      <c r="E94" s="691">
        <v>0</v>
      </c>
      <c r="F94" s="708">
        <v>-300</v>
      </c>
      <c r="G94" s="629">
        <f t="shared" si="1"/>
        <v>4326.83</v>
      </c>
      <c r="H94" s="386" t="s">
        <v>15</v>
      </c>
    </row>
    <row r="95" spans="1:8" ht="27.75">
      <c r="A95" s="444">
        <v>46040</v>
      </c>
      <c r="B95" s="315">
        <v>18453</v>
      </c>
      <c r="C95" s="303" t="s">
        <v>2585</v>
      </c>
      <c r="D95" s="309">
        <v>139</v>
      </c>
      <c r="E95" s="691">
        <v>15</v>
      </c>
      <c r="F95" s="694">
        <v>0</v>
      </c>
      <c r="G95" s="629">
        <f t="shared" si="1"/>
        <v>4341.83</v>
      </c>
      <c r="H95" s="386" t="s">
        <v>15</v>
      </c>
    </row>
    <row r="96" spans="1:8" ht="33" customHeight="1">
      <c r="A96" s="444">
        <v>46040</v>
      </c>
      <c r="B96" s="315">
        <v>18454</v>
      </c>
      <c r="C96" s="303" t="s">
        <v>2586</v>
      </c>
      <c r="D96" s="309">
        <v>9</v>
      </c>
      <c r="E96" s="691">
        <v>15</v>
      </c>
      <c r="F96" s="694">
        <v>0</v>
      </c>
      <c r="G96" s="629">
        <f t="shared" si="1"/>
        <v>4356.83</v>
      </c>
      <c r="H96" s="386" t="s">
        <v>15</v>
      </c>
    </row>
    <row r="97" spans="1:8" ht="32.25" customHeight="1">
      <c r="A97" s="444">
        <v>46040</v>
      </c>
      <c r="B97" s="315">
        <v>18455</v>
      </c>
      <c r="C97" s="303" t="s">
        <v>2587</v>
      </c>
      <c r="D97" s="309">
        <v>31</v>
      </c>
      <c r="E97" s="691">
        <v>180</v>
      </c>
      <c r="F97" s="694">
        <v>0</v>
      </c>
      <c r="G97" s="629">
        <f t="shared" si="1"/>
        <v>4536.83</v>
      </c>
      <c r="H97" s="386" t="s">
        <v>15</v>
      </c>
    </row>
    <row r="98" spans="1:8" ht="27.75" customHeight="1">
      <c r="A98" s="444">
        <v>46041</v>
      </c>
      <c r="B98" s="315">
        <v>18456</v>
      </c>
      <c r="C98" s="303" t="s">
        <v>2588</v>
      </c>
      <c r="D98" s="309">
        <v>205</v>
      </c>
      <c r="E98" s="691">
        <v>15</v>
      </c>
      <c r="F98" s="694">
        <v>0</v>
      </c>
      <c r="G98" s="629">
        <f t="shared" si="1"/>
        <v>4551.83</v>
      </c>
      <c r="H98" s="386" t="s">
        <v>15</v>
      </c>
    </row>
    <row r="99" spans="1:8" ht="27.75">
      <c r="A99" s="444">
        <v>46041</v>
      </c>
      <c r="B99" s="315">
        <v>18457</v>
      </c>
      <c r="C99" s="303" t="s">
        <v>2589</v>
      </c>
      <c r="D99" s="309">
        <v>164</v>
      </c>
      <c r="E99" s="691">
        <v>15</v>
      </c>
      <c r="F99" s="694">
        <v>0</v>
      </c>
      <c r="G99" s="629">
        <f t="shared" si="1"/>
        <v>4566.83</v>
      </c>
      <c r="H99" s="386" t="s">
        <v>15</v>
      </c>
    </row>
    <row r="100" spans="1:8" ht="27.75">
      <c r="A100" s="444">
        <v>46041</v>
      </c>
      <c r="B100" s="315">
        <v>18458</v>
      </c>
      <c r="C100" s="303" t="s">
        <v>2590</v>
      </c>
      <c r="D100" s="309">
        <v>187</v>
      </c>
      <c r="E100" s="691">
        <v>180</v>
      </c>
      <c r="F100" s="694">
        <v>0</v>
      </c>
      <c r="G100" s="629">
        <f t="shared" si="1"/>
        <v>4746.83</v>
      </c>
      <c r="H100" s="386" t="s">
        <v>15</v>
      </c>
    </row>
    <row r="101" spans="1:8" ht="27.75">
      <c r="A101" s="444">
        <v>46041</v>
      </c>
      <c r="B101" s="315">
        <v>18459</v>
      </c>
      <c r="C101" s="303" t="s">
        <v>2591</v>
      </c>
      <c r="D101" s="309">
        <v>33</v>
      </c>
      <c r="E101" s="691">
        <v>30</v>
      </c>
      <c r="F101" s="694">
        <v>0</v>
      </c>
      <c r="G101" s="629">
        <f t="shared" si="1"/>
        <v>4776.83</v>
      </c>
      <c r="H101" s="386" t="s">
        <v>15</v>
      </c>
    </row>
    <row r="102" spans="1:8" ht="27" customHeight="1">
      <c r="A102" s="444">
        <v>46041</v>
      </c>
      <c r="B102" s="315">
        <v>18460</v>
      </c>
      <c r="C102" s="303" t="s">
        <v>2592</v>
      </c>
      <c r="D102" s="309">
        <v>4</v>
      </c>
      <c r="E102" s="691">
        <v>15</v>
      </c>
      <c r="F102" s="694">
        <v>0</v>
      </c>
      <c r="G102" s="629">
        <f t="shared" si="1"/>
        <v>4791.83</v>
      </c>
      <c r="H102" s="386" t="s">
        <v>15</v>
      </c>
    </row>
    <row r="103" spans="1:8" ht="33.75" customHeight="1">
      <c r="A103" s="444">
        <v>46041</v>
      </c>
      <c r="B103" s="315">
        <v>18461</v>
      </c>
      <c r="C103" s="303" t="s">
        <v>2593</v>
      </c>
      <c r="D103" s="309">
        <v>136</v>
      </c>
      <c r="E103" s="691">
        <v>15</v>
      </c>
      <c r="F103" s="694">
        <v>0</v>
      </c>
      <c r="G103" s="629">
        <f t="shared" si="1"/>
        <v>4806.83</v>
      </c>
      <c r="H103" s="386" t="s">
        <v>15</v>
      </c>
    </row>
    <row r="104" spans="1:8" ht="29.25" customHeight="1">
      <c r="A104" s="444">
        <v>46041</v>
      </c>
      <c r="B104" s="315">
        <v>18462</v>
      </c>
      <c r="C104" s="303" t="s">
        <v>2594</v>
      </c>
      <c r="D104" s="309">
        <v>32</v>
      </c>
      <c r="E104" s="691">
        <v>165</v>
      </c>
      <c r="F104" s="694">
        <v>0</v>
      </c>
      <c r="G104" s="629">
        <f t="shared" si="1"/>
        <v>4971.83</v>
      </c>
      <c r="H104" s="386" t="s">
        <v>15</v>
      </c>
    </row>
    <row r="105" spans="1:8" ht="27.75">
      <c r="A105" s="444">
        <v>46041</v>
      </c>
      <c r="B105" s="315">
        <v>18463</v>
      </c>
      <c r="C105" s="303" t="s">
        <v>2595</v>
      </c>
      <c r="D105" s="309">
        <v>32</v>
      </c>
      <c r="E105" s="691">
        <v>15</v>
      </c>
      <c r="F105" s="694">
        <v>0</v>
      </c>
      <c r="G105" s="629">
        <f t="shared" si="1"/>
        <v>4986.83</v>
      </c>
      <c r="H105" s="386" t="s">
        <v>15</v>
      </c>
    </row>
    <row r="106" spans="1:8" ht="31.5" customHeight="1">
      <c r="A106" s="444">
        <v>46042</v>
      </c>
      <c r="B106" s="315">
        <v>18464</v>
      </c>
      <c r="C106" s="303" t="s">
        <v>2596</v>
      </c>
      <c r="D106" s="309">
        <v>62</v>
      </c>
      <c r="E106" s="691">
        <v>15</v>
      </c>
      <c r="F106" s="694">
        <v>0</v>
      </c>
      <c r="G106" s="629">
        <f t="shared" si="1"/>
        <v>5001.83</v>
      </c>
      <c r="H106" s="386" t="s">
        <v>15</v>
      </c>
    </row>
    <row r="107" spans="1:8" ht="27.75">
      <c r="A107" s="444">
        <v>46042</v>
      </c>
      <c r="B107" s="315">
        <v>18465</v>
      </c>
      <c r="C107" s="303" t="s">
        <v>2597</v>
      </c>
      <c r="D107" s="309">
        <v>178</v>
      </c>
      <c r="E107" s="691">
        <v>15</v>
      </c>
      <c r="F107" s="694">
        <v>0</v>
      </c>
      <c r="G107" s="629">
        <f t="shared" si="1"/>
        <v>5016.83</v>
      </c>
      <c r="H107" s="386" t="s">
        <v>15</v>
      </c>
    </row>
    <row r="108" spans="1:8" ht="27.75">
      <c r="A108" s="444">
        <v>46042</v>
      </c>
      <c r="B108" s="315">
        <v>18466</v>
      </c>
      <c r="C108" s="303" t="s">
        <v>56</v>
      </c>
      <c r="D108" s="309">
        <v>154</v>
      </c>
      <c r="E108" s="691">
        <v>15</v>
      </c>
      <c r="F108" s="694">
        <v>0</v>
      </c>
      <c r="G108" s="629">
        <f t="shared" si="1"/>
        <v>5031.83</v>
      </c>
      <c r="H108" s="386" t="s">
        <v>15</v>
      </c>
    </row>
    <row r="109" spans="1:8" ht="27.75">
      <c r="A109" s="444">
        <v>46042</v>
      </c>
      <c r="B109" s="315">
        <v>18467</v>
      </c>
      <c r="C109" s="303" t="s">
        <v>2598</v>
      </c>
      <c r="D109" s="309">
        <v>58</v>
      </c>
      <c r="E109" s="691">
        <v>15</v>
      </c>
      <c r="F109" s="694">
        <v>0</v>
      </c>
      <c r="G109" s="629">
        <f t="shared" si="1"/>
        <v>5046.83</v>
      </c>
      <c r="H109" s="386" t="s">
        <v>15</v>
      </c>
    </row>
    <row r="110" spans="1:8" ht="36" customHeight="1">
      <c r="A110" s="444">
        <v>46042</v>
      </c>
      <c r="B110" s="315">
        <v>18468</v>
      </c>
      <c r="C110" s="303" t="s">
        <v>2599</v>
      </c>
      <c r="D110" s="309">
        <v>221</v>
      </c>
      <c r="E110" s="691">
        <v>15</v>
      </c>
      <c r="F110" s="694">
        <v>0</v>
      </c>
      <c r="G110" s="629">
        <f t="shared" si="1"/>
        <v>5061.83</v>
      </c>
      <c r="H110" s="386" t="s">
        <v>15</v>
      </c>
    </row>
    <row r="111" spans="1:8" ht="27.75">
      <c r="A111" s="444">
        <v>46043</v>
      </c>
      <c r="B111" s="374" t="s">
        <v>524</v>
      </c>
      <c r="C111" s="303" t="s">
        <v>2600</v>
      </c>
      <c r="D111" s="374" t="s">
        <v>524</v>
      </c>
      <c r="E111" s="691">
        <v>0</v>
      </c>
      <c r="F111" s="708">
        <v>-300</v>
      </c>
      <c r="G111" s="629">
        <f t="shared" si="1"/>
        <v>4761.83</v>
      </c>
      <c r="H111" s="386" t="s">
        <v>15</v>
      </c>
    </row>
    <row r="112" spans="1:8" ht="27.75">
      <c r="A112" s="444">
        <v>46043</v>
      </c>
      <c r="B112" s="374" t="s">
        <v>524</v>
      </c>
      <c r="C112" s="303" t="s">
        <v>2601</v>
      </c>
      <c r="D112" s="374" t="s">
        <v>524</v>
      </c>
      <c r="E112" s="691">
        <v>0</v>
      </c>
      <c r="F112" s="708">
        <v>-115</v>
      </c>
      <c r="G112" s="629">
        <f t="shared" si="1"/>
        <v>4646.83</v>
      </c>
      <c r="H112" s="386" t="s">
        <v>15</v>
      </c>
    </row>
    <row r="113" spans="1:8" ht="44.25" customHeight="1">
      <c r="A113" s="444">
        <v>46043</v>
      </c>
      <c r="B113" s="315">
        <v>18469</v>
      </c>
      <c r="C113" s="303" t="s">
        <v>2602</v>
      </c>
      <c r="D113" s="309">
        <v>32</v>
      </c>
      <c r="E113" s="691">
        <v>165</v>
      </c>
      <c r="F113" s="694">
        <v>0</v>
      </c>
      <c r="G113" s="629">
        <f t="shared" si="1"/>
        <v>4811.83</v>
      </c>
      <c r="H113" s="386" t="s">
        <v>15</v>
      </c>
    </row>
    <row r="114" spans="1:8" ht="27.75">
      <c r="A114" s="444">
        <v>46043</v>
      </c>
      <c r="B114" s="315">
        <v>18470</v>
      </c>
      <c r="C114" s="303" t="s">
        <v>2603</v>
      </c>
      <c r="D114" s="309">
        <v>261</v>
      </c>
      <c r="E114" s="691">
        <v>15</v>
      </c>
      <c r="F114" s="694">
        <v>0</v>
      </c>
      <c r="G114" s="629">
        <f t="shared" si="1"/>
        <v>4826.83</v>
      </c>
      <c r="H114" s="386" t="s">
        <v>15</v>
      </c>
    </row>
    <row r="115" spans="1:8" ht="36.75" customHeight="1">
      <c r="A115" s="444">
        <v>46044</v>
      </c>
      <c r="B115" s="315">
        <v>18471</v>
      </c>
      <c r="C115" s="303" t="s">
        <v>2604</v>
      </c>
      <c r="D115" s="309">
        <v>298</v>
      </c>
      <c r="E115" s="691">
        <v>15</v>
      </c>
      <c r="F115" s="694">
        <v>0</v>
      </c>
      <c r="G115" s="629">
        <f t="shared" si="1"/>
        <v>4841.83</v>
      </c>
      <c r="H115" s="386" t="s">
        <v>15</v>
      </c>
    </row>
    <row r="116" spans="1:8" ht="27.75">
      <c r="A116" s="444">
        <v>46044</v>
      </c>
      <c r="B116" s="315">
        <v>18472</v>
      </c>
      <c r="C116" s="303" t="s">
        <v>2605</v>
      </c>
      <c r="D116" s="309">
        <v>25</v>
      </c>
      <c r="E116" s="691">
        <v>30</v>
      </c>
      <c r="F116" s="694">
        <v>0</v>
      </c>
      <c r="G116" s="629">
        <f t="shared" si="1"/>
        <v>4871.83</v>
      </c>
      <c r="H116" s="386" t="s">
        <v>15</v>
      </c>
    </row>
    <row r="117" spans="1:8" ht="27.75">
      <c r="A117" s="444">
        <v>46044</v>
      </c>
      <c r="B117" s="315">
        <v>18473</v>
      </c>
      <c r="C117" s="303" t="s">
        <v>2606</v>
      </c>
      <c r="D117" s="309">
        <v>54</v>
      </c>
      <c r="E117" s="691">
        <v>15</v>
      </c>
      <c r="F117" s="694">
        <v>0</v>
      </c>
      <c r="G117" s="629">
        <f t="shared" si="1"/>
        <v>4886.83</v>
      </c>
      <c r="H117" s="386" t="s">
        <v>15</v>
      </c>
    </row>
    <row r="118" spans="1:8" ht="27.75">
      <c r="A118" s="444">
        <v>46045</v>
      </c>
      <c r="B118" s="315">
        <v>18474</v>
      </c>
      <c r="C118" s="303" t="s">
        <v>2607</v>
      </c>
      <c r="D118" s="309">
        <v>259</v>
      </c>
      <c r="E118" s="691">
        <v>30</v>
      </c>
      <c r="F118" s="694">
        <v>0</v>
      </c>
      <c r="G118" s="629">
        <f t="shared" si="1"/>
        <v>4916.83</v>
      </c>
      <c r="H118" s="386" t="s">
        <v>15</v>
      </c>
    </row>
    <row r="119" spans="1:8" ht="30" customHeight="1">
      <c r="A119" s="444">
        <v>46045</v>
      </c>
      <c r="B119" s="315">
        <v>18475</v>
      </c>
      <c r="C119" s="303" t="s">
        <v>2608</v>
      </c>
      <c r="D119" s="309">
        <v>327</v>
      </c>
      <c r="E119" s="691">
        <v>15</v>
      </c>
      <c r="F119" s="694">
        <v>0</v>
      </c>
      <c r="G119" s="629">
        <f t="shared" si="1"/>
        <v>4931.83</v>
      </c>
      <c r="H119" s="386" t="s">
        <v>15</v>
      </c>
    </row>
    <row r="120" spans="1:8" ht="27.75">
      <c r="A120" s="444">
        <v>46045</v>
      </c>
      <c r="B120" s="315">
        <v>18476</v>
      </c>
      <c r="C120" s="303" t="s">
        <v>2609</v>
      </c>
      <c r="D120" s="309">
        <v>162</v>
      </c>
      <c r="E120" s="691">
        <v>15</v>
      </c>
      <c r="F120" s="694">
        <v>0</v>
      </c>
      <c r="G120" s="629">
        <f t="shared" si="1"/>
        <v>4946.83</v>
      </c>
      <c r="H120" s="386" t="s">
        <v>15</v>
      </c>
    </row>
    <row r="121" spans="1:8" ht="27.75">
      <c r="A121" s="444">
        <v>46045</v>
      </c>
      <c r="B121" s="374" t="s">
        <v>524</v>
      </c>
      <c r="C121" s="303" t="s">
        <v>2610</v>
      </c>
      <c r="D121" s="374" t="s">
        <v>524</v>
      </c>
      <c r="E121" s="691">
        <v>0</v>
      </c>
      <c r="F121" s="708">
        <v>-250</v>
      </c>
      <c r="G121" s="629">
        <f t="shared" si="1"/>
        <v>4696.83</v>
      </c>
      <c r="H121" s="386" t="s">
        <v>15</v>
      </c>
    </row>
    <row r="122" spans="1:8" ht="27.75">
      <c r="A122" s="444">
        <v>46045</v>
      </c>
      <c r="B122" s="374" t="s">
        <v>524</v>
      </c>
      <c r="C122" s="303" t="s">
        <v>2611</v>
      </c>
      <c r="D122" s="374" t="s">
        <v>524</v>
      </c>
      <c r="E122" s="691">
        <v>0</v>
      </c>
      <c r="F122" s="708">
        <v>-365</v>
      </c>
      <c r="G122" s="629">
        <f t="shared" si="1"/>
        <v>4331.83</v>
      </c>
      <c r="H122" s="386" t="s">
        <v>15</v>
      </c>
    </row>
    <row r="123" spans="1:8" ht="27.75">
      <c r="A123" s="444">
        <v>46045</v>
      </c>
      <c r="B123" s="315">
        <v>18477</v>
      </c>
      <c r="C123" s="303" t="s">
        <v>2612</v>
      </c>
      <c r="D123" s="309">
        <v>182</v>
      </c>
      <c r="E123" s="691">
        <v>15</v>
      </c>
      <c r="F123" s="694">
        <v>0</v>
      </c>
      <c r="G123" s="629">
        <f t="shared" si="1"/>
        <v>4346.83</v>
      </c>
      <c r="H123" s="386" t="s">
        <v>15</v>
      </c>
    </row>
    <row r="124" spans="1:8" ht="28.5" customHeight="1">
      <c r="A124" s="444">
        <v>46045</v>
      </c>
      <c r="B124" s="315">
        <v>18478</v>
      </c>
      <c r="C124" s="303" t="s">
        <v>2613</v>
      </c>
      <c r="D124" s="309">
        <v>46</v>
      </c>
      <c r="E124" s="691">
        <v>45</v>
      </c>
      <c r="F124" s="694">
        <v>0</v>
      </c>
      <c r="G124" s="629">
        <f t="shared" si="1"/>
        <v>4391.83</v>
      </c>
      <c r="H124" s="386" t="s">
        <v>15</v>
      </c>
    </row>
    <row r="125" spans="1:8" ht="34.5" customHeight="1">
      <c r="A125" s="444">
        <v>46045</v>
      </c>
      <c r="B125" s="315">
        <v>18479</v>
      </c>
      <c r="C125" s="303" t="s">
        <v>2614</v>
      </c>
      <c r="D125" s="309">
        <v>15</v>
      </c>
      <c r="E125" s="691">
        <v>90</v>
      </c>
      <c r="F125" s="694">
        <v>0</v>
      </c>
      <c r="G125" s="629">
        <f t="shared" si="1"/>
        <v>4481.83</v>
      </c>
      <c r="H125" s="386" t="s">
        <v>15</v>
      </c>
    </row>
    <row r="126" spans="1:8" ht="26.25" customHeight="1">
      <c r="A126" s="444">
        <v>46045</v>
      </c>
      <c r="B126" s="315">
        <v>18480</v>
      </c>
      <c r="C126" s="303" t="s">
        <v>2615</v>
      </c>
      <c r="D126" s="309">
        <v>13</v>
      </c>
      <c r="E126" s="691">
        <v>30</v>
      </c>
      <c r="F126" s="694">
        <v>0</v>
      </c>
      <c r="G126" s="629">
        <f t="shared" si="1"/>
        <v>4511.83</v>
      </c>
      <c r="H126" s="386" t="s">
        <v>15</v>
      </c>
    </row>
    <row r="127" spans="1:8" ht="27.75">
      <c r="A127" s="444">
        <v>46045</v>
      </c>
      <c r="B127" s="315">
        <v>18481</v>
      </c>
      <c r="C127" s="303" t="s">
        <v>2616</v>
      </c>
      <c r="D127" s="309">
        <v>257</v>
      </c>
      <c r="E127" s="691">
        <v>15</v>
      </c>
      <c r="F127" s="694">
        <v>0</v>
      </c>
      <c r="G127" s="629">
        <f t="shared" si="1"/>
        <v>4526.83</v>
      </c>
      <c r="H127" s="386" t="s">
        <v>15</v>
      </c>
    </row>
    <row r="128" spans="1:8" ht="46.5" customHeight="1">
      <c r="A128" s="444">
        <v>46045</v>
      </c>
      <c r="B128" s="315">
        <v>18482</v>
      </c>
      <c r="C128" s="303" t="s">
        <v>2617</v>
      </c>
      <c r="D128" s="309">
        <v>111</v>
      </c>
      <c r="E128" s="691">
        <v>30</v>
      </c>
      <c r="F128" s="694">
        <v>0</v>
      </c>
      <c r="G128" s="629">
        <f t="shared" si="1"/>
        <v>4556.83</v>
      </c>
      <c r="H128" s="386" t="s">
        <v>15</v>
      </c>
    </row>
    <row r="129" spans="1:8" ht="46.5" customHeight="1">
      <c r="A129" s="444">
        <v>46045</v>
      </c>
      <c r="B129" s="315">
        <v>18483</v>
      </c>
      <c r="C129" s="303" t="s">
        <v>2618</v>
      </c>
      <c r="D129" s="309">
        <v>241</v>
      </c>
      <c r="E129" s="691">
        <v>30</v>
      </c>
      <c r="F129" s="694">
        <v>0</v>
      </c>
      <c r="G129" s="629">
        <f t="shared" si="1"/>
        <v>4586.83</v>
      </c>
      <c r="H129" s="386" t="s">
        <v>15</v>
      </c>
    </row>
    <row r="130" spans="1:8" ht="29.25" customHeight="1">
      <c r="A130" s="444">
        <v>46045</v>
      </c>
      <c r="B130" s="315">
        <v>18484</v>
      </c>
      <c r="C130" s="303" t="s">
        <v>2619</v>
      </c>
      <c r="D130" s="309">
        <v>145</v>
      </c>
      <c r="E130" s="691">
        <v>15</v>
      </c>
      <c r="F130" s="694">
        <v>0</v>
      </c>
      <c r="G130" s="629">
        <f t="shared" si="1"/>
        <v>4601.83</v>
      </c>
      <c r="H130" s="386" t="s">
        <v>15</v>
      </c>
    </row>
    <row r="131" spans="1:8" ht="29.25" customHeight="1">
      <c r="A131" s="444">
        <v>46046</v>
      </c>
      <c r="B131" s="315">
        <v>18485</v>
      </c>
      <c r="C131" s="303" t="s">
        <v>2620</v>
      </c>
      <c r="D131" s="309">
        <v>134</v>
      </c>
      <c r="E131" s="691">
        <v>30</v>
      </c>
      <c r="F131" s="694">
        <v>0</v>
      </c>
      <c r="G131" s="629">
        <f t="shared" si="1"/>
        <v>4631.83</v>
      </c>
      <c r="H131" s="386" t="s">
        <v>15</v>
      </c>
    </row>
    <row r="132" spans="1:8" ht="29.25" customHeight="1">
      <c r="A132" s="444">
        <v>46048</v>
      </c>
      <c r="B132" s="315">
        <v>18486</v>
      </c>
      <c r="C132" s="303" t="s">
        <v>2621</v>
      </c>
      <c r="D132" s="309">
        <v>14</v>
      </c>
      <c r="E132" s="691">
        <v>15</v>
      </c>
      <c r="F132" s="694">
        <v>0</v>
      </c>
      <c r="G132" s="629">
        <f t="shared" si="1"/>
        <v>4646.83</v>
      </c>
      <c r="H132" s="386" t="s">
        <v>15</v>
      </c>
    </row>
    <row r="133" spans="1:8" ht="27.75">
      <c r="A133" s="444">
        <v>46048</v>
      </c>
      <c r="B133" s="374" t="s">
        <v>524</v>
      </c>
      <c r="C133" s="303" t="s">
        <v>2622</v>
      </c>
      <c r="D133" s="374" t="s">
        <v>524</v>
      </c>
      <c r="E133" s="691">
        <v>0</v>
      </c>
      <c r="F133" s="708">
        <v>-85</v>
      </c>
      <c r="G133" s="629">
        <f t="shared" si="1"/>
        <v>4561.83</v>
      </c>
      <c r="H133" s="386" t="s">
        <v>15</v>
      </c>
    </row>
    <row r="134" spans="1:8" ht="27.75">
      <c r="A134" s="444">
        <v>46049</v>
      </c>
      <c r="B134" s="315">
        <v>18487</v>
      </c>
      <c r="C134" s="303" t="s">
        <v>2623</v>
      </c>
      <c r="D134" s="309">
        <v>174</v>
      </c>
      <c r="E134" s="691">
        <v>60</v>
      </c>
      <c r="F134" s="694">
        <v>0</v>
      </c>
      <c r="G134" s="629">
        <f t="shared" si="1"/>
        <v>4621.83</v>
      </c>
      <c r="H134" s="386" t="s">
        <v>15</v>
      </c>
    </row>
    <row r="135" spans="1:8" ht="31.5" customHeight="1">
      <c r="A135" s="444">
        <v>46049</v>
      </c>
      <c r="B135" s="315">
        <v>18488</v>
      </c>
      <c r="C135" s="303" t="s">
        <v>2624</v>
      </c>
      <c r="D135" s="309">
        <v>273</v>
      </c>
      <c r="E135" s="691">
        <v>15</v>
      </c>
      <c r="F135" s="694">
        <v>0</v>
      </c>
      <c r="G135" s="629">
        <f t="shared" si="1"/>
        <v>4636.83</v>
      </c>
      <c r="H135" s="386" t="s">
        <v>15</v>
      </c>
    </row>
    <row r="136" spans="1:8" ht="27.75">
      <c r="A136" s="444">
        <v>46049</v>
      </c>
      <c r="B136" s="315">
        <v>18489</v>
      </c>
      <c r="C136" s="303" t="s">
        <v>2625</v>
      </c>
      <c r="D136" s="309">
        <v>279</v>
      </c>
      <c r="E136" s="691">
        <v>180</v>
      </c>
      <c r="F136" s="694">
        <v>0</v>
      </c>
      <c r="G136" s="629">
        <f t="shared" si="1"/>
        <v>4816.83</v>
      </c>
      <c r="H136" s="386" t="s">
        <v>15</v>
      </c>
    </row>
    <row r="137" spans="1:8">
      <c r="A137" s="444">
        <v>46049</v>
      </c>
      <c r="B137" s="374" t="s">
        <v>524</v>
      </c>
      <c r="C137" s="303" t="s">
        <v>2626</v>
      </c>
      <c r="D137" s="374" t="s">
        <v>524</v>
      </c>
      <c r="E137" s="694"/>
      <c r="F137" s="708">
        <v>-48</v>
      </c>
      <c r="G137" s="629">
        <f t="shared" ref="G137:G172" si="2">+G136+E137+F137</f>
        <v>4768.83</v>
      </c>
      <c r="H137" s="386" t="s">
        <v>15</v>
      </c>
    </row>
    <row r="138" spans="1:8">
      <c r="A138" s="444">
        <v>46049</v>
      </c>
      <c r="B138" s="374" t="s">
        <v>524</v>
      </c>
      <c r="C138" s="303" t="s">
        <v>2627</v>
      </c>
      <c r="D138" s="374" t="s">
        <v>524</v>
      </c>
      <c r="E138" s="694"/>
      <c r="F138" s="708">
        <v>-35</v>
      </c>
      <c r="G138" s="629">
        <f t="shared" si="2"/>
        <v>4733.83</v>
      </c>
      <c r="H138" s="386" t="s">
        <v>15</v>
      </c>
    </row>
    <row r="139" spans="1:8">
      <c r="A139" s="545">
        <v>46050</v>
      </c>
      <c r="B139" s="427">
        <v>18490</v>
      </c>
      <c r="C139" s="416" t="s">
        <v>2628</v>
      </c>
      <c r="D139" s="427">
        <v>213</v>
      </c>
      <c r="E139" s="719">
        <v>30</v>
      </c>
      <c r="F139" s="694"/>
      <c r="G139" s="629">
        <f t="shared" si="2"/>
        <v>4763.83</v>
      </c>
      <c r="H139" s="386" t="s">
        <v>15</v>
      </c>
    </row>
    <row r="140" spans="1:8" ht="28.5" customHeight="1">
      <c r="A140" s="545">
        <v>46050</v>
      </c>
      <c r="B140" s="427">
        <v>18491</v>
      </c>
      <c r="C140" s="416" t="s">
        <v>2629</v>
      </c>
      <c r="D140" s="427">
        <v>34</v>
      </c>
      <c r="E140" s="719">
        <v>45</v>
      </c>
      <c r="F140" s="694"/>
      <c r="G140" s="629">
        <f t="shared" si="2"/>
        <v>4808.83</v>
      </c>
      <c r="H140" s="386" t="s">
        <v>15</v>
      </c>
    </row>
    <row r="141" spans="1:8">
      <c r="A141" s="635"/>
      <c r="B141" s="702"/>
      <c r="C141" s="636"/>
      <c r="D141" s="659"/>
      <c r="E141" s="694"/>
      <c r="F141" s="694"/>
      <c r="G141" s="629">
        <f t="shared" si="2"/>
        <v>4808.83</v>
      </c>
      <c r="H141" s="386"/>
    </row>
    <row r="142" spans="1:8">
      <c r="A142" s="635"/>
      <c r="B142" s="702"/>
      <c r="D142" s="631"/>
      <c r="E142" s="694"/>
      <c r="F142" s="694"/>
      <c r="G142" s="629">
        <f t="shared" si="2"/>
        <v>4808.83</v>
      </c>
      <c r="H142" s="386"/>
    </row>
    <row r="143" spans="1:8">
      <c r="A143" s="635"/>
      <c r="B143" s="702"/>
      <c r="C143" s="636"/>
      <c r="D143" s="631"/>
      <c r="E143" s="694"/>
      <c r="F143" s="694"/>
      <c r="G143" s="629">
        <f t="shared" si="2"/>
        <v>4808.83</v>
      </c>
      <c r="H143" s="386"/>
    </row>
    <row r="144" spans="1:8">
      <c r="A144" s="635"/>
      <c r="B144" s="702"/>
      <c r="C144" s="636"/>
      <c r="D144" s="631"/>
      <c r="E144" s="694"/>
      <c r="F144" s="694"/>
      <c r="G144" s="629">
        <f t="shared" si="2"/>
        <v>4808.83</v>
      </c>
      <c r="H144" s="386"/>
    </row>
    <row r="145" spans="1:8">
      <c r="A145" s="635"/>
      <c r="B145" s="705"/>
      <c r="C145" s="636"/>
      <c r="D145" s="631"/>
      <c r="E145" s="694"/>
      <c r="F145" s="694"/>
      <c r="G145" s="629">
        <f t="shared" si="2"/>
        <v>4808.83</v>
      </c>
      <c r="H145" s="386"/>
    </row>
    <row r="146" spans="1:8">
      <c r="A146" s="635"/>
      <c r="B146" s="702"/>
      <c r="C146" s="636"/>
      <c r="D146" s="659"/>
      <c r="E146" s="694"/>
      <c r="F146" s="694"/>
      <c r="G146" s="629">
        <f t="shared" si="2"/>
        <v>4808.83</v>
      </c>
      <c r="H146" s="386"/>
    </row>
    <row r="147" spans="1:8">
      <c r="A147" s="635"/>
      <c r="B147" s="702"/>
      <c r="C147" s="636"/>
      <c r="D147" s="659"/>
      <c r="E147" s="694"/>
      <c r="F147" s="694"/>
      <c r="G147" s="629">
        <f t="shared" si="2"/>
        <v>4808.83</v>
      </c>
      <c r="H147" s="386"/>
    </row>
    <row r="148" spans="1:8">
      <c r="A148" s="635"/>
      <c r="B148" s="704"/>
      <c r="C148" s="636"/>
      <c r="D148" s="659"/>
      <c r="E148" s="694"/>
      <c r="F148" s="694"/>
      <c r="G148" s="629">
        <f t="shared" si="2"/>
        <v>4808.83</v>
      </c>
      <c r="H148" s="386"/>
    </row>
    <row r="149" spans="1:8">
      <c r="A149" s="635"/>
      <c r="B149" s="702"/>
      <c r="C149" s="636"/>
      <c r="D149" s="462"/>
      <c r="E149" s="694"/>
      <c r="F149" s="694"/>
      <c r="G149" s="629">
        <f t="shared" si="2"/>
        <v>4808.83</v>
      </c>
      <c r="H149" s="386"/>
    </row>
    <row r="150" spans="1:8">
      <c r="A150" s="635"/>
      <c r="B150" s="703"/>
      <c r="C150" s="636"/>
      <c r="D150" s="631"/>
      <c r="E150" s="694"/>
      <c r="F150" s="694"/>
      <c r="G150" s="629">
        <f t="shared" si="2"/>
        <v>4808.83</v>
      </c>
      <c r="H150" s="386"/>
    </row>
    <row r="151" spans="1:8">
      <c r="A151" s="635"/>
      <c r="B151" s="702"/>
      <c r="C151" s="636"/>
      <c r="D151" s="659"/>
      <c r="E151" s="694"/>
      <c r="F151" s="694"/>
      <c r="G151" s="629">
        <f t="shared" si="2"/>
        <v>4808.83</v>
      </c>
      <c r="H151" s="386"/>
    </row>
    <row r="152" spans="1:8">
      <c r="A152" s="635"/>
      <c r="B152" s="702"/>
      <c r="C152" s="636"/>
      <c r="D152" s="659"/>
      <c r="E152" s="694"/>
      <c r="F152" s="694"/>
      <c r="G152" s="629">
        <f t="shared" si="2"/>
        <v>4808.83</v>
      </c>
      <c r="H152" s="386"/>
    </row>
    <row r="153" spans="1:8">
      <c r="A153" s="635"/>
      <c r="B153" s="705"/>
      <c r="C153" s="636"/>
      <c r="D153" s="659"/>
      <c r="E153" s="694"/>
      <c r="F153" s="694"/>
      <c r="G153" s="629">
        <f t="shared" si="2"/>
        <v>4808.83</v>
      </c>
      <c r="H153" s="386"/>
    </row>
    <row r="154" spans="1:8">
      <c r="A154" s="635"/>
      <c r="B154" s="702"/>
      <c r="C154" s="636"/>
      <c r="D154" s="429"/>
      <c r="E154" s="694"/>
      <c r="F154" s="694"/>
      <c r="G154" s="629">
        <f t="shared" si="2"/>
        <v>4808.83</v>
      </c>
      <c r="H154" s="386"/>
    </row>
    <row r="155" spans="1:8">
      <c r="A155" s="635"/>
      <c r="B155" s="705"/>
      <c r="C155" s="636"/>
      <c r="D155" s="659"/>
      <c r="E155" s="694"/>
      <c r="F155" s="694"/>
      <c r="G155" s="629">
        <f t="shared" si="2"/>
        <v>4808.83</v>
      </c>
      <c r="H155" s="386"/>
    </row>
    <row r="156" spans="1:8">
      <c r="A156" s="635"/>
      <c r="B156" s="705"/>
      <c r="C156" s="636"/>
      <c r="D156" s="659"/>
      <c r="E156" s="694"/>
      <c r="F156" s="694"/>
      <c r="G156" s="629">
        <f t="shared" si="2"/>
        <v>4808.83</v>
      </c>
      <c r="H156" s="386"/>
    </row>
    <row r="157" spans="1:8">
      <c r="A157" s="635"/>
      <c r="B157" s="705"/>
      <c r="C157" s="636"/>
      <c r="D157" s="462"/>
      <c r="E157" s="694"/>
      <c r="F157" s="694"/>
      <c r="G157" s="629">
        <f t="shared" si="2"/>
        <v>4808.83</v>
      </c>
      <c r="H157" s="386"/>
    </row>
    <row r="158" spans="1:8">
      <c r="A158" s="635"/>
      <c r="B158" s="702"/>
      <c r="C158" s="636"/>
      <c r="D158" s="631"/>
      <c r="E158" s="694"/>
      <c r="F158" s="694"/>
      <c r="G158" s="629">
        <f t="shared" si="2"/>
        <v>4808.83</v>
      </c>
      <c r="H158" s="386"/>
    </row>
    <row r="159" spans="1:8">
      <c r="A159" s="635"/>
      <c r="B159" s="702"/>
      <c r="C159" s="636"/>
      <c r="D159" s="462"/>
      <c r="E159" s="694"/>
      <c r="F159" s="694"/>
      <c r="G159" s="629">
        <f t="shared" si="2"/>
        <v>4808.83</v>
      </c>
      <c r="H159" s="386"/>
    </row>
    <row r="160" spans="1:8">
      <c r="A160" s="635"/>
      <c r="B160" s="705"/>
      <c r="C160" s="636"/>
      <c r="D160" s="462"/>
      <c r="E160" s="694"/>
      <c r="F160" s="694"/>
      <c r="G160" s="629">
        <f t="shared" si="2"/>
        <v>4808.83</v>
      </c>
      <c r="H160" s="386"/>
    </row>
    <row r="161" spans="1:8">
      <c r="A161" s="635"/>
      <c r="B161" s="705"/>
      <c r="C161" s="636"/>
      <c r="D161" s="462"/>
      <c r="E161" s="694"/>
      <c r="F161" s="694"/>
      <c r="G161" s="629">
        <f t="shared" si="2"/>
        <v>4808.83</v>
      </c>
      <c r="H161" s="386"/>
    </row>
    <row r="162" spans="1:8">
      <c r="A162" s="635"/>
      <c r="B162" s="705"/>
      <c r="C162" s="636"/>
      <c r="D162" s="659"/>
      <c r="E162" s="694"/>
      <c r="F162" s="694"/>
      <c r="G162" s="629">
        <f t="shared" si="2"/>
        <v>4808.83</v>
      </c>
      <c r="H162" s="386"/>
    </row>
    <row r="163" spans="1:8">
      <c r="A163" s="635"/>
      <c r="B163" s="705"/>
      <c r="C163" s="636"/>
      <c r="D163" s="659"/>
      <c r="E163" s="694"/>
      <c r="F163" s="694"/>
      <c r="G163" s="629">
        <f t="shared" si="2"/>
        <v>4808.83</v>
      </c>
      <c r="H163" s="386"/>
    </row>
    <row r="164" spans="1:8">
      <c r="A164" s="635"/>
      <c r="B164" s="705"/>
      <c r="C164" s="636"/>
      <c r="D164" s="462"/>
      <c r="E164" s="694"/>
      <c r="F164" s="694"/>
      <c r="G164" s="629">
        <f t="shared" si="2"/>
        <v>4808.83</v>
      </c>
      <c r="H164" s="386"/>
    </row>
    <row r="165" spans="1:8">
      <c r="A165" s="635"/>
      <c r="B165" s="702"/>
      <c r="C165" s="636"/>
      <c r="D165" s="462"/>
      <c r="E165" s="694"/>
      <c r="F165" s="694"/>
      <c r="G165" s="629">
        <f t="shared" si="2"/>
        <v>4808.83</v>
      </c>
      <c r="H165" s="386"/>
    </row>
    <row r="166" spans="1:8">
      <c r="A166" s="635"/>
      <c r="B166" s="702"/>
      <c r="C166" s="636"/>
      <c r="D166" s="462"/>
      <c r="E166" s="694"/>
      <c r="F166" s="694"/>
      <c r="G166" s="629">
        <f t="shared" si="2"/>
        <v>4808.83</v>
      </c>
      <c r="H166" s="386"/>
    </row>
    <row r="167" spans="1:8" ht="32.25" customHeight="1">
      <c r="A167" s="635"/>
      <c r="B167" s="706"/>
      <c r="C167" s="636"/>
      <c r="D167" s="462"/>
      <c r="E167" s="694"/>
      <c r="F167" s="694"/>
      <c r="G167" s="629">
        <f t="shared" si="2"/>
        <v>4808.83</v>
      </c>
      <c r="H167" s="386"/>
    </row>
    <row r="168" spans="1:8" ht="32.25" customHeight="1">
      <c r="A168" s="635"/>
      <c r="B168" s="705"/>
      <c r="C168" s="636"/>
      <c r="D168" s="462"/>
      <c r="E168" s="694"/>
      <c r="F168" s="694"/>
      <c r="G168" s="629">
        <f t="shared" si="2"/>
        <v>4808.83</v>
      </c>
      <c r="H168" s="386"/>
    </row>
    <row r="169" spans="1:8">
      <c r="A169" s="635"/>
      <c r="C169" s="636"/>
      <c r="D169" s="631"/>
      <c r="E169" s="694"/>
      <c r="F169" s="694"/>
      <c r="G169" s="629">
        <f t="shared" si="2"/>
        <v>4808.83</v>
      </c>
    </row>
    <row r="170" spans="1:8">
      <c r="A170" s="635"/>
      <c r="C170" s="636"/>
      <c r="D170" s="659"/>
      <c r="E170" s="694"/>
      <c r="F170" s="694"/>
      <c r="G170" s="629">
        <f t="shared" si="2"/>
        <v>4808.83</v>
      </c>
    </row>
    <row r="171" spans="1:8">
      <c r="A171" s="545"/>
      <c r="C171" s="416"/>
      <c r="D171" s="314"/>
      <c r="E171" s="695"/>
      <c r="F171" s="695"/>
      <c r="G171" s="629">
        <f t="shared" si="2"/>
        <v>4808.83</v>
      </c>
    </row>
    <row r="172" spans="1:8">
      <c r="A172" s="545"/>
      <c r="C172" s="416"/>
      <c r="D172" s="462"/>
      <c r="E172" s="695"/>
      <c r="F172" s="695"/>
      <c r="G172" s="629">
        <f t="shared" si="2"/>
        <v>4808.83</v>
      </c>
    </row>
  </sheetData>
  <autoFilter ref="A6:G170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2" fitToWidth="0" fitToHeight="0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950F-B820-43AE-B037-FC851119A308}">
  <dimension ref="A1:AE403"/>
  <sheetViews>
    <sheetView zoomScale="80" zoomScaleNormal="80" workbookViewId="0">
      <pane xSplit="3" ySplit="4" topLeftCell="S368" activePane="bottomRight" state="frozen"/>
      <selection pane="bottomRight" activeCell="AB393" sqref="AB393"/>
      <selection pane="bottomLeft" activeCell="A5" sqref="A5"/>
      <selection pane="topRight"/>
    </sheetView>
  </sheetViews>
  <sheetFormatPr defaultColWidth="11.42578125" defaultRowHeight="15"/>
  <cols>
    <col min="1" max="1" width="15.140625" style="680" customWidth="1"/>
    <col min="2" max="2" width="9.140625" style="680"/>
    <col min="3" max="3" width="33.5703125" customWidth="1"/>
    <col min="4" max="4" width="12" bestFit="1" customWidth="1"/>
    <col min="5" max="6" width="9.140625"/>
    <col min="7" max="7" width="9.85546875" bestFit="1" customWidth="1"/>
    <col min="8" max="8" width="10.5703125" bestFit="1" customWidth="1"/>
    <col min="9" max="9" width="10.28515625" bestFit="1" customWidth="1"/>
    <col min="10" max="11" width="9.42578125" bestFit="1" customWidth="1"/>
    <col min="12" max="12" width="13.42578125" bestFit="1" customWidth="1"/>
    <col min="13" max="13" width="10.28515625" bestFit="1" customWidth="1"/>
    <col min="14" max="14" width="13" bestFit="1" customWidth="1"/>
    <col min="15" max="27" width="13.5703125" customWidth="1"/>
    <col min="28" max="28" width="15.85546875" customWidth="1"/>
    <col min="29" max="29" width="9.140625"/>
    <col min="30" max="30" width="13.140625" bestFit="1" customWidth="1"/>
  </cols>
  <sheetData>
    <row r="1" spans="1:28">
      <c r="A1"/>
      <c r="B1" s="735" t="s">
        <v>2067</v>
      </c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</row>
    <row r="2" spans="1:28">
      <c r="A2"/>
      <c r="B2" s="735" t="s">
        <v>2630</v>
      </c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</row>
    <row r="4" spans="1:28">
      <c r="A4" s="29" t="s">
        <v>2069</v>
      </c>
      <c r="B4" s="29" t="s">
        <v>2070</v>
      </c>
      <c r="C4" s="29" t="s">
        <v>2071</v>
      </c>
      <c r="D4" s="29" t="s">
        <v>2072</v>
      </c>
      <c r="E4" s="29" t="s">
        <v>2073</v>
      </c>
      <c r="F4" s="29" t="s">
        <v>2074</v>
      </c>
      <c r="G4" s="29" t="s">
        <v>2075</v>
      </c>
      <c r="H4" s="29" t="s">
        <v>2076</v>
      </c>
      <c r="I4" s="29" t="s">
        <v>2077</v>
      </c>
      <c r="J4" s="29" t="s">
        <v>2078</v>
      </c>
      <c r="K4" s="29" t="s">
        <v>2079</v>
      </c>
      <c r="L4" s="29" t="s">
        <v>2080</v>
      </c>
      <c r="M4" s="29" t="s">
        <v>2081</v>
      </c>
      <c r="N4" s="29" t="s">
        <v>2082</v>
      </c>
      <c r="O4" s="29" t="s">
        <v>2083</v>
      </c>
      <c r="P4" s="665" t="s">
        <v>2084</v>
      </c>
      <c r="Q4" s="665" t="s">
        <v>2631</v>
      </c>
      <c r="R4" s="665" t="s">
        <v>2632</v>
      </c>
      <c r="S4" s="665" t="s">
        <v>2633</v>
      </c>
      <c r="T4" s="665" t="s">
        <v>2634</v>
      </c>
      <c r="U4" s="665" t="s">
        <v>2635</v>
      </c>
      <c r="V4" s="665" t="s">
        <v>2636</v>
      </c>
      <c r="W4" s="665" t="s">
        <v>2637</v>
      </c>
      <c r="X4" s="665" t="s">
        <v>2638</v>
      </c>
      <c r="Y4" s="665" t="s">
        <v>2639</v>
      </c>
      <c r="Z4" s="665" t="s">
        <v>2640</v>
      </c>
      <c r="AA4" s="665" t="s">
        <v>2641</v>
      </c>
      <c r="AB4" s="29" t="s">
        <v>2085</v>
      </c>
    </row>
    <row r="5" spans="1:28" ht="22.5" customHeight="1">
      <c r="A5" s="572" t="s">
        <v>2086</v>
      </c>
      <c r="B5" s="572">
        <v>1</v>
      </c>
      <c r="C5" s="573" t="s">
        <v>2087</v>
      </c>
      <c r="D5" s="99">
        <v>15</v>
      </c>
      <c r="E5" s="99">
        <v>15</v>
      </c>
      <c r="F5" s="99">
        <v>15</v>
      </c>
      <c r="G5" s="99">
        <v>15</v>
      </c>
      <c r="H5" s="99">
        <v>15</v>
      </c>
      <c r="I5" s="316">
        <v>15</v>
      </c>
      <c r="J5" s="99">
        <v>15</v>
      </c>
      <c r="K5" s="99">
        <v>15</v>
      </c>
      <c r="L5" s="99">
        <v>15</v>
      </c>
      <c r="M5" s="99">
        <v>15</v>
      </c>
      <c r="N5" s="99">
        <v>15</v>
      </c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>
        <v>0</v>
      </c>
      <c r="AB5" s="99">
        <f>SUM(Tabla3817[[#This Row],[Enero]:[dic-26]])</f>
        <v>165</v>
      </c>
    </row>
    <row r="6" spans="1:28" ht="15" customHeight="1">
      <c r="A6" s="30" t="s">
        <v>2086</v>
      </c>
      <c r="B6" s="30">
        <v>2</v>
      </c>
      <c r="C6" s="27" t="s">
        <v>2088</v>
      </c>
      <c r="D6" s="99">
        <v>15</v>
      </c>
      <c r="E6" s="99">
        <v>15</v>
      </c>
      <c r="F6" s="99">
        <v>15</v>
      </c>
      <c r="G6" s="99">
        <v>15</v>
      </c>
      <c r="H6" s="99">
        <v>15</v>
      </c>
      <c r="I6" s="99">
        <v>15</v>
      </c>
      <c r="J6" s="99">
        <v>15</v>
      </c>
      <c r="K6" s="99">
        <v>15</v>
      </c>
      <c r="L6" s="99">
        <v>15</v>
      </c>
      <c r="M6" s="99">
        <v>15</v>
      </c>
      <c r="N6" s="99">
        <v>15</v>
      </c>
      <c r="O6" s="99">
        <v>15</v>
      </c>
      <c r="P6" s="99">
        <v>15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>
        <f>SUM(Tabla3817[[#This Row],[Enero]:[dic-26]])</f>
        <v>195</v>
      </c>
    </row>
    <row r="7" spans="1:28" ht="15" customHeight="1">
      <c r="A7" s="30" t="s">
        <v>2086</v>
      </c>
      <c r="B7" s="30">
        <v>3</v>
      </c>
      <c r="C7" s="27" t="s">
        <v>2089</v>
      </c>
      <c r="D7" s="301">
        <v>0</v>
      </c>
      <c r="E7" s="99">
        <v>15</v>
      </c>
      <c r="F7" s="99">
        <v>15</v>
      </c>
      <c r="G7" s="99">
        <v>15</v>
      </c>
      <c r="H7" s="99">
        <v>15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>
        <f>SUM(Tabla3817[[#This Row],[Enero]:[dic-26]])</f>
        <v>60</v>
      </c>
    </row>
    <row r="8" spans="1:28" ht="15" customHeight="1">
      <c r="A8" s="30" t="s">
        <v>2086</v>
      </c>
      <c r="B8" s="30">
        <v>4</v>
      </c>
      <c r="C8" s="27" t="s">
        <v>2090</v>
      </c>
      <c r="D8" s="99">
        <v>15</v>
      </c>
      <c r="E8" s="99">
        <v>15</v>
      </c>
      <c r="F8" s="99">
        <v>15</v>
      </c>
      <c r="G8" s="99">
        <v>15</v>
      </c>
      <c r="H8" s="99">
        <v>15</v>
      </c>
      <c r="I8" s="99">
        <v>15</v>
      </c>
      <c r="J8" s="99">
        <v>15</v>
      </c>
      <c r="K8" s="99">
        <v>15</v>
      </c>
      <c r="L8" s="99">
        <v>15</v>
      </c>
      <c r="M8" s="99">
        <v>15</v>
      </c>
      <c r="N8" s="99">
        <v>15</v>
      </c>
      <c r="O8" s="99">
        <v>15</v>
      </c>
      <c r="P8" s="99">
        <v>15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>
        <f>SUM(Tabla3817[[#This Row],[Enero]:[dic-26]])</f>
        <v>195</v>
      </c>
    </row>
    <row r="9" spans="1:28" ht="15" customHeight="1">
      <c r="A9" s="30" t="s">
        <v>2086</v>
      </c>
      <c r="B9" s="30">
        <v>5</v>
      </c>
      <c r="C9" s="27" t="s">
        <v>2091</v>
      </c>
      <c r="D9" s="99">
        <v>15</v>
      </c>
      <c r="E9" s="99">
        <v>15</v>
      </c>
      <c r="F9" s="99">
        <v>15</v>
      </c>
      <c r="G9" s="99">
        <v>15</v>
      </c>
      <c r="H9" s="99">
        <v>15</v>
      </c>
      <c r="I9" s="99">
        <v>15</v>
      </c>
      <c r="J9" s="99">
        <v>15</v>
      </c>
      <c r="K9" s="99">
        <v>15</v>
      </c>
      <c r="L9" s="99">
        <v>15</v>
      </c>
      <c r="M9" s="99">
        <v>15</v>
      </c>
      <c r="N9" s="99">
        <v>15</v>
      </c>
      <c r="O9" s="99">
        <v>15</v>
      </c>
      <c r="P9" s="99">
        <v>15</v>
      </c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>
        <f>SUM(Tabla3817[[#This Row],[Enero]:[dic-26]])</f>
        <v>195</v>
      </c>
    </row>
    <row r="10" spans="1:28" ht="15" customHeight="1">
      <c r="A10" s="30" t="s">
        <v>2086</v>
      </c>
      <c r="B10" s="30">
        <v>6</v>
      </c>
      <c r="C10" s="27" t="s">
        <v>2092</v>
      </c>
      <c r="D10" s="99">
        <v>15</v>
      </c>
      <c r="E10" s="99">
        <v>15</v>
      </c>
      <c r="F10" s="99">
        <v>15</v>
      </c>
      <c r="G10" s="99">
        <v>15</v>
      </c>
      <c r="H10" s="99">
        <v>15</v>
      </c>
      <c r="I10" s="99">
        <v>15</v>
      </c>
      <c r="J10" s="99">
        <v>20</v>
      </c>
      <c r="K10" s="99">
        <v>20</v>
      </c>
      <c r="L10" s="99">
        <v>15</v>
      </c>
      <c r="M10" s="99">
        <v>15</v>
      </c>
      <c r="N10" s="99">
        <v>15</v>
      </c>
      <c r="O10" s="99">
        <v>15</v>
      </c>
      <c r="P10" s="99">
        <v>15</v>
      </c>
      <c r="Q10" s="99">
        <v>15</v>
      </c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>
        <f>SUM(Tabla3817[[#This Row],[Enero]:[dic-26]])</f>
        <v>220</v>
      </c>
    </row>
    <row r="11" spans="1:28" ht="15" customHeight="1">
      <c r="A11" s="30" t="s">
        <v>2093</v>
      </c>
      <c r="B11" s="30">
        <v>7</v>
      </c>
      <c r="C11" s="27" t="s">
        <v>2094</v>
      </c>
      <c r="D11" s="99">
        <v>15</v>
      </c>
      <c r="E11" s="99">
        <v>15</v>
      </c>
      <c r="F11" s="99">
        <v>15</v>
      </c>
      <c r="G11" s="99">
        <v>15</v>
      </c>
      <c r="H11" s="99">
        <v>15</v>
      </c>
      <c r="I11" s="99">
        <v>15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>
        <f>SUM(Tabla3817[[#This Row],[Enero]:[dic-26]])</f>
        <v>90</v>
      </c>
    </row>
    <row r="12" spans="1:28" ht="15" customHeight="1">
      <c r="A12" s="30" t="s">
        <v>2093</v>
      </c>
      <c r="B12" s="30">
        <v>8</v>
      </c>
      <c r="C12" s="27" t="s">
        <v>2095</v>
      </c>
      <c r="D12" s="301">
        <v>0</v>
      </c>
      <c r="E12" s="99">
        <v>15</v>
      </c>
      <c r="F12" s="99">
        <v>15</v>
      </c>
      <c r="G12" s="99">
        <v>15</v>
      </c>
      <c r="H12" s="99">
        <v>15</v>
      </c>
      <c r="I12" s="99">
        <v>15</v>
      </c>
      <c r="J12" s="99">
        <v>15</v>
      </c>
      <c r="K12" s="99">
        <v>15</v>
      </c>
      <c r="L12" s="99">
        <v>15</v>
      </c>
      <c r="M12" s="99">
        <v>15</v>
      </c>
      <c r="N12" s="99">
        <v>15</v>
      </c>
      <c r="O12" s="99">
        <v>15</v>
      </c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>
        <f>SUM(Tabla3817[[#This Row],[Enero]:[dic-26]])</f>
        <v>165</v>
      </c>
    </row>
    <row r="13" spans="1:28" ht="17.25" customHeight="1">
      <c r="A13" s="30" t="s">
        <v>2093</v>
      </c>
      <c r="B13" s="30">
        <v>9</v>
      </c>
      <c r="C13" s="27" t="s">
        <v>2096</v>
      </c>
      <c r="D13" s="99">
        <v>15</v>
      </c>
      <c r="E13" s="99">
        <v>15</v>
      </c>
      <c r="F13" s="99">
        <v>15</v>
      </c>
      <c r="G13" s="99">
        <v>15</v>
      </c>
      <c r="H13" s="99">
        <v>15</v>
      </c>
      <c r="I13" s="99">
        <v>15</v>
      </c>
      <c r="J13" s="99">
        <v>15</v>
      </c>
      <c r="K13" s="99">
        <v>15</v>
      </c>
      <c r="L13" s="99">
        <v>15</v>
      </c>
      <c r="M13" s="99">
        <v>15</v>
      </c>
      <c r="N13" s="99">
        <v>15</v>
      </c>
      <c r="O13" s="99">
        <v>15</v>
      </c>
      <c r="P13" s="99">
        <v>15</v>
      </c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>
        <f>SUM(Tabla3817[[#This Row],[Enero]:[dic-26]])</f>
        <v>195</v>
      </c>
    </row>
    <row r="14" spans="1:28" ht="15" customHeight="1">
      <c r="A14" s="30" t="s">
        <v>2093</v>
      </c>
      <c r="B14" s="30">
        <v>10</v>
      </c>
      <c r="C14" s="27" t="s">
        <v>2097</v>
      </c>
      <c r="D14" s="99">
        <v>15</v>
      </c>
      <c r="E14" s="99">
        <v>15</v>
      </c>
      <c r="F14" s="99">
        <v>15</v>
      </c>
      <c r="G14" s="99">
        <v>15</v>
      </c>
      <c r="H14" s="99">
        <v>15</v>
      </c>
      <c r="I14" s="99">
        <v>15</v>
      </c>
      <c r="J14" s="99">
        <v>15</v>
      </c>
      <c r="K14" s="99">
        <v>15</v>
      </c>
      <c r="L14" s="99">
        <v>15</v>
      </c>
      <c r="M14" s="99">
        <v>15</v>
      </c>
      <c r="N14" s="99">
        <v>15</v>
      </c>
      <c r="O14" s="99">
        <v>15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>
        <f>SUM(Tabla3817[[#This Row],[Enero]:[dic-26]])</f>
        <v>180</v>
      </c>
    </row>
    <row r="15" spans="1:28" ht="15" customHeight="1">
      <c r="A15" s="30" t="s">
        <v>2093</v>
      </c>
      <c r="B15" s="30">
        <v>11</v>
      </c>
      <c r="C15" s="27" t="s">
        <v>2098</v>
      </c>
      <c r="D15" s="99">
        <v>15</v>
      </c>
      <c r="E15" s="99">
        <v>15</v>
      </c>
      <c r="F15" s="99">
        <v>15</v>
      </c>
      <c r="G15" s="99">
        <v>15</v>
      </c>
      <c r="H15" s="99">
        <v>15</v>
      </c>
      <c r="I15" s="99">
        <v>15</v>
      </c>
      <c r="J15" s="99">
        <v>15</v>
      </c>
      <c r="K15" s="99">
        <v>15</v>
      </c>
      <c r="L15" s="99">
        <v>15</v>
      </c>
      <c r="M15" s="99">
        <v>15</v>
      </c>
      <c r="N15" s="99">
        <v>15</v>
      </c>
      <c r="O15" s="99">
        <v>15</v>
      </c>
      <c r="P15" s="99">
        <v>15</v>
      </c>
      <c r="Q15" s="99">
        <v>15</v>
      </c>
      <c r="R15" s="99">
        <v>15</v>
      </c>
      <c r="S15" s="99"/>
      <c r="T15" s="99"/>
      <c r="U15" s="99"/>
      <c r="V15" s="99"/>
      <c r="W15" s="99"/>
      <c r="X15" s="99"/>
      <c r="Y15" s="99"/>
      <c r="Z15" s="99"/>
      <c r="AA15" s="99"/>
      <c r="AB15" s="99">
        <f>SUM(Tabla3817[[#This Row],[Enero]:[dic-26]])</f>
        <v>225</v>
      </c>
    </row>
    <row r="16" spans="1:28" ht="15" customHeight="1">
      <c r="A16" s="30" t="s">
        <v>2093</v>
      </c>
      <c r="B16" s="358">
        <v>12</v>
      </c>
      <c r="C16" s="359" t="s">
        <v>2099</v>
      </c>
      <c r="D16" s="99">
        <v>15</v>
      </c>
      <c r="E16" s="99">
        <v>15</v>
      </c>
      <c r="F16" s="99">
        <v>15</v>
      </c>
      <c r="G16" s="99">
        <v>15</v>
      </c>
      <c r="H16" s="99">
        <v>15</v>
      </c>
      <c r="I16" s="99">
        <v>15</v>
      </c>
      <c r="J16" s="99">
        <v>15</v>
      </c>
      <c r="K16" s="99">
        <v>15</v>
      </c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99">
        <f>SUM(Tabla3817[[#This Row],[Enero]:[dic-26]])</f>
        <v>120</v>
      </c>
    </row>
    <row r="17" spans="1:28" ht="15" customHeight="1">
      <c r="A17" s="30" t="s">
        <v>2093</v>
      </c>
      <c r="B17" s="30">
        <v>13</v>
      </c>
      <c r="C17" s="28" t="s">
        <v>2100</v>
      </c>
      <c r="D17" s="99">
        <v>15</v>
      </c>
      <c r="E17" s="99">
        <v>15</v>
      </c>
      <c r="F17" s="99">
        <v>15</v>
      </c>
      <c r="G17" s="99">
        <v>15</v>
      </c>
      <c r="H17" s="99">
        <v>15</v>
      </c>
      <c r="I17" s="99">
        <v>15</v>
      </c>
      <c r="J17" s="99">
        <v>15</v>
      </c>
      <c r="K17" s="99">
        <v>15</v>
      </c>
      <c r="L17" s="99">
        <v>15</v>
      </c>
      <c r="M17" s="99">
        <v>15</v>
      </c>
      <c r="N17" s="99">
        <v>15</v>
      </c>
      <c r="O17" s="99">
        <v>15</v>
      </c>
      <c r="P17" s="99">
        <v>15</v>
      </c>
      <c r="Q17" s="99">
        <v>15</v>
      </c>
      <c r="R17" s="99">
        <v>15</v>
      </c>
      <c r="S17" s="99"/>
      <c r="T17" s="99"/>
      <c r="U17" s="99"/>
      <c r="V17" s="99"/>
      <c r="W17" s="99"/>
      <c r="X17" s="99"/>
      <c r="Y17" s="99"/>
      <c r="Z17" s="99"/>
      <c r="AA17" s="99"/>
      <c r="AB17" s="99">
        <f>SUM(Tabla3817[[#This Row],[Enero]:[dic-26]])</f>
        <v>225</v>
      </c>
    </row>
    <row r="18" spans="1:28" ht="15" customHeight="1">
      <c r="A18" s="572" t="s">
        <v>2093</v>
      </c>
      <c r="B18" s="572">
        <v>14</v>
      </c>
      <c r="C18" s="574" t="s">
        <v>2101</v>
      </c>
      <c r="D18" s="99">
        <v>15</v>
      </c>
      <c r="E18" s="99">
        <v>15</v>
      </c>
      <c r="F18" s="99">
        <v>15</v>
      </c>
      <c r="G18" s="99">
        <v>15</v>
      </c>
      <c r="H18" s="99">
        <v>15</v>
      </c>
      <c r="I18" s="99">
        <v>15</v>
      </c>
      <c r="J18" s="99">
        <v>15</v>
      </c>
      <c r="K18" s="99">
        <v>15</v>
      </c>
      <c r="L18" s="99">
        <v>15</v>
      </c>
      <c r="M18" s="99">
        <v>15</v>
      </c>
      <c r="N18" s="99">
        <v>15</v>
      </c>
      <c r="O18" s="99">
        <v>15</v>
      </c>
      <c r="P18" s="99">
        <v>15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>
        <f>SUM(Tabla3817[[#This Row],[Enero]:[dic-26]])</f>
        <v>195</v>
      </c>
    </row>
    <row r="19" spans="1:28" ht="15" customHeight="1">
      <c r="A19" s="30" t="s">
        <v>2093</v>
      </c>
      <c r="B19" s="30">
        <v>15</v>
      </c>
      <c r="C19" s="28" t="s">
        <v>2102</v>
      </c>
      <c r="D19" s="99">
        <v>15</v>
      </c>
      <c r="E19" s="99">
        <v>15</v>
      </c>
      <c r="F19" s="99">
        <v>15</v>
      </c>
      <c r="G19" s="99">
        <v>15</v>
      </c>
      <c r="H19" s="99">
        <v>15</v>
      </c>
      <c r="I19" s="99">
        <v>15</v>
      </c>
      <c r="J19" s="99">
        <v>15</v>
      </c>
      <c r="K19" s="99">
        <v>15</v>
      </c>
      <c r="L19" s="99">
        <v>15</v>
      </c>
      <c r="M19" s="99">
        <v>15</v>
      </c>
      <c r="N19" s="99">
        <v>15</v>
      </c>
      <c r="O19" s="99">
        <v>15</v>
      </c>
      <c r="P19" s="99">
        <v>15</v>
      </c>
      <c r="Q19" s="99">
        <v>15</v>
      </c>
      <c r="R19" s="99">
        <v>15</v>
      </c>
      <c r="S19" s="99">
        <v>15</v>
      </c>
      <c r="T19" s="99">
        <v>15</v>
      </c>
      <c r="U19" s="99">
        <v>15</v>
      </c>
      <c r="V19" s="99"/>
      <c r="W19" s="99"/>
      <c r="X19" s="99"/>
      <c r="Y19" s="99"/>
      <c r="Z19" s="99"/>
      <c r="AA19" s="99"/>
      <c r="AB19" s="99">
        <f>SUM(Tabla3817[[#This Row],[Enero]:[dic-26]])</f>
        <v>270</v>
      </c>
    </row>
    <row r="20" spans="1:28" ht="15" customHeight="1">
      <c r="A20" s="30" t="s">
        <v>2093</v>
      </c>
      <c r="B20" s="30">
        <v>16</v>
      </c>
      <c r="C20" s="28" t="s">
        <v>2103</v>
      </c>
      <c r="D20" s="99">
        <v>15</v>
      </c>
      <c r="E20" s="99">
        <v>15</v>
      </c>
      <c r="F20" s="99">
        <v>15</v>
      </c>
      <c r="G20" s="99">
        <v>15</v>
      </c>
      <c r="H20" s="99">
        <v>15</v>
      </c>
      <c r="I20" s="99">
        <v>15</v>
      </c>
      <c r="J20" s="99">
        <v>15</v>
      </c>
      <c r="K20" s="99">
        <v>15</v>
      </c>
      <c r="L20" s="99">
        <v>15</v>
      </c>
      <c r="M20" s="99">
        <v>15</v>
      </c>
      <c r="N20" s="99">
        <v>15</v>
      </c>
      <c r="O20" s="99">
        <v>15</v>
      </c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>
        <f>SUM(Tabla3817[[#This Row],[Enero]:[dic-26]])</f>
        <v>180</v>
      </c>
    </row>
    <row r="21" spans="1:28" ht="15" customHeight="1">
      <c r="A21" s="30" t="s">
        <v>2104</v>
      </c>
      <c r="B21" s="297">
        <v>17</v>
      </c>
      <c r="C21" s="298" t="s">
        <v>2105</v>
      </c>
      <c r="D21" s="99">
        <v>0</v>
      </c>
      <c r="E21" s="99">
        <v>0</v>
      </c>
      <c r="F21" s="99">
        <v>0</v>
      </c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>
        <f>SUM(Tabla3817[[#This Row],[Enero]:[dic-26]])</f>
        <v>0</v>
      </c>
    </row>
    <row r="22" spans="1:28" ht="15" customHeight="1">
      <c r="A22" s="30" t="s">
        <v>2104</v>
      </c>
      <c r="B22" s="30">
        <v>18</v>
      </c>
      <c r="C22" s="28" t="s">
        <v>2106</v>
      </c>
      <c r="D22" s="99">
        <v>15</v>
      </c>
      <c r="E22" s="99">
        <v>15</v>
      </c>
      <c r="F22" s="99">
        <v>15</v>
      </c>
      <c r="G22" s="99">
        <v>15</v>
      </c>
      <c r="H22" s="99">
        <v>15</v>
      </c>
      <c r="I22" s="99">
        <v>15</v>
      </c>
      <c r="J22" s="99">
        <v>15</v>
      </c>
      <c r="K22" s="99">
        <v>15</v>
      </c>
      <c r="L22" s="99">
        <v>15</v>
      </c>
      <c r="M22" s="99">
        <v>15</v>
      </c>
      <c r="N22" s="99">
        <v>15</v>
      </c>
      <c r="O22" s="99">
        <v>15</v>
      </c>
      <c r="P22" s="99">
        <v>15</v>
      </c>
      <c r="Q22" s="99">
        <v>15</v>
      </c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>
        <f>SUM(Tabla3817[[#This Row],[Enero]:[dic-26]])</f>
        <v>210</v>
      </c>
    </row>
    <row r="23" spans="1:28" ht="15" customHeight="1">
      <c r="A23" s="30" t="s">
        <v>2104</v>
      </c>
      <c r="B23" s="30">
        <v>19</v>
      </c>
      <c r="C23" s="28" t="s">
        <v>2107</v>
      </c>
      <c r="D23" s="99">
        <v>15</v>
      </c>
      <c r="E23" s="99">
        <v>15</v>
      </c>
      <c r="F23" s="99">
        <v>15</v>
      </c>
      <c r="G23" s="99">
        <v>15</v>
      </c>
      <c r="H23" s="99">
        <v>15</v>
      </c>
      <c r="I23" s="99">
        <v>15</v>
      </c>
      <c r="J23" s="99">
        <v>15</v>
      </c>
      <c r="K23" s="99">
        <v>15</v>
      </c>
      <c r="L23" s="99">
        <v>15</v>
      </c>
      <c r="M23" s="99">
        <v>15</v>
      </c>
      <c r="N23" s="99">
        <v>15</v>
      </c>
      <c r="O23" s="99">
        <v>15</v>
      </c>
      <c r="P23" s="254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>
        <f>SUM(Tabla3817[[#This Row],[Enero]:[dic-26]])</f>
        <v>180</v>
      </c>
    </row>
    <row r="24" spans="1:28" ht="15" customHeight="1">
      <c r="A24" s="30" t="s">
        <v>2104</v>
      </c>
      <c r="B24" s="30">
        <v>20</v>
      </c>
      <c r="C24" s="28" t="s">
        <v>2642</v>
      </c>
      <c r="D24" s="99">
        <v>15</v>
      </c>
      <c r="E24" s="99">
        <f>5+10</f>
        <v>15</v>
      </c>
      <c r="F24" s="99">
        <v>15</v>
      </c>
      <c r="G24" s="99">
        <v>15</v>
      </c>
      <c r="H24" s="99">
        <v>15</v>
      </c>
      <c r="I24" s="99">
        <v>15</v>
      </c>
      <c r="J24" s="99">
        <v>15</v>
      </c>
      <c r="K24" s="99">
        <v>15</v>
      </c>
      <c r="L24" s="99">
        <v>15</v>
      </c>
      <c r="M24" s="99">
        <v>15</v>
      </c>
      <c r="N24" s="99">
        <v>15</v>
      </c>
      <c r="O24" s="99">
        <f>15</f>
        <v>15</v>
      </c>
      <c r="P24" s="99">
        <f>15</f>
        <v>15</v>
      </c>
      <c r="Q24" s="99">
        <v>15</v>
      </c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>
        <f>SUM(Tabla3817[[#This Row],[Enero]:[dic-26]])</f>
        <v>210</v>
      </c>
    </row>
    <row r="25" spans="1:28" ht="15" customHeight="1">
      <c r="A25" s="30" t="s">
        <v>2104</v>
      </c>
      <c r="B25" s="30">
        <v>21</v>
      </c>
      <c r="C25" s="27" t="s">
        <v>2109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99">
        <v>15</v>
      </c>
      <c r="J25" s="99">
        <v>15</v>
      </c>
      <c r="K25" s="99">
        <v>15</v>
      </c>
      <c r="L25" s="99">
        <v>15</v>
      </c>
      <c r="M25" s="99">
        <v>15</v>
      </c>
      <c r="N25" s="99">
        <v>15</v>
      </c>
      <c r="O25" s="99">
        <v>15</v>
      </c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>
        <f>SUM(Tabla3817[[#This Row],[Enero]:[dic-26]])</f>
        <v>180</v>
      </c>
    </row>
    <row r="26" spans="1:28" ht="15" customHeight="1">
      <c r="A26" s="30" t="s">
        <v>2104</v>
      </c>
      <c r="B26" s="297">
        <v>22</v>
      </c>
      <c r="C26" s="298" t="s">
        <v>2110</v>
      </c>
      <c r="D26" s="99">
        <v>0</v>
      </c>
      <c r="E26" s="99">
        <v>0</v>
      </c>
      <c r="F26" s="99">
        <v>0</v>
      </c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>
        <f>SUM(Tabla3817[[#This Row],[Enero]:[dic-26]])</f>
        <v>0</v>
      </c>
    </row>
    <row r="27" spans="1:28" ht="15" customHeight="1">
      <c r="A27" s="30" t="s">
        <v>2104</v>
      </c>
      <c r="B27" s="30">
        <v>23</v>
      </c>
      <c r="C27" s="27" t="s">
        <v>2111</v>
      </c>
      <c r="D27" s="99">
        <v>15</v>
      </c>
      <c r="E27" s="99">
        <v>15</v>
      </c>
      <c r="F27" s="99">
        <v>15</v>
      </c>
      <c r="G27" s="99">
        <v>15</v>
      </c>
      <c r="H27" s="99">
        <v>15</v>
      </c>
      <c r="I27" s="99">
        <v>15</v>
      </c>
      <c r="J27" s="99">
        <v>15</v>
      </c>
      <c r="K27" s="99">
        <v>15</v>
      </c>
      <c r="L27" s="99">
        <v>15</v>
      </c>
      <c r="M27" s="99">
        <v>15</v>
      </c>
      <c r="N27" s="99">
        <v>15</v>
      </c>
      <c r="O27" s="99">
        <v>15</v>
      </c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>
        <f>SUM(Tabla3817[[#This Row],[Enero]:[dic-26]])</f>
        <v>180</v>
      </c>
    </row>
    <row r="28" spans="1:28" ht="15" customHeight="1">
      <c r="A28" s="30" t="s">
        <v>2112</v>
      </c>
      <c r="B28" s="297">
        <v>24</v>
      </c>
      <c r="C28" s="298" t="s">
        <v>2113</v>
      </c>
      <c r="D28" s="99">
        <v>0</v>
      </c>
      <c r="E28" s="99">
        <v>0</v>
      </c>
      <c r="F28" s="99">
        <v>0</v>
      </c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>
        <f>SUM(Tabla3817[[#This Row],[Enero]:[dic-26]])</f>
        <v>0</v>
      </c>
    </row>
    <row r="29" spans="1:28" ht="15" customHeight="1">
      <c r="A29" s="30" t="s">
        <v>2112</v>
      </c>
      <c r="B29" s="30">
        <v>25</v>
      </c>
      <c r="C29" s="28" t="s">
        <v>2114</v>
      </c>
      <c r="D29" s="99">
        <v>15</v>
      </c>
      <c r="E29" s="99">
        <v>15</v>
      </c>
      <c r="F29" s="99">
        <v>15</v>
      </c>
      <c r="G29" s="99">
        <v>15</v>
      </c>
      <c r="H29" s="99">
        <v>15</v>
      </c>
      <c r="I29" s="99">
        <v>15</v>
      </c>
      <c r="J29" s="99">
        <v>15</v>
      </c>
      <c r="K29" s="99">
        <v>15</v>
      </c>
      <c r="L29" s="4">
        <v>15</v>
      </c>
      <c r="M29" s="4">
        <v>15</v>
      </c>
      <c r="N29" s="99">
        <v>15</v>
      </c>
      <c r="O29" s="99">
        <v>15</v>
      </c>
      <c r="P29" s="99">
        <v>15</v>
      </c>
      <c r="Q29" s="99">
        <v>15</v>
      </c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>
        <f>SUM(Tabla3817[[#This Row],[Enero]:[dic-26]])</f>
        <v>210</v>
      </c>
    </row>
    <row r="30" spans="1:28" ht="15" customHeight="1">
      <c r="A30" s="30" t="s">
        <v>2112</v>
      </c>
      <c r="B30" s="30">
        <v>26</v>
      </c>
      <c r="C30" s="27" t="s">
        <v>2115</v>
      </c>
      <c r="D30" s="99">
        <v>15</v>
      </c>
      <c r="E30" s="99">
        <v>15</v>
      </c>
      <c r="F30" s="99">
        <v>15</v>
      </c>
      <c r="G30" s="99">
        <v>15</v>
      </c>
      <c r="H30" s="99">
        <v>15</v>
      </c>
      <c r="I30" s="99">
        <v>15</v>
      </c>
      <c r="J30" s="99">
        <v>15</v>
      </c>
      <c r="K30" s="99">
        <v>15</v>
      </c>
      <c r="L30" s="99">
        <v>15</v>
      </c>
      <c r="M30" s="99">
        <v>15</v>
      </c>
      <c r="N30" s="99">
        <v>15</v>
      </c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>
        <f>SUM(Tabla3817[[#This Row],[Enero]:[dic-26]])</f>
        <v>165</v>
      </c>
    </row>
    <row r="31" spans="1:28" ht="15" customHeight="1">
      <c r="A31" s="30" t="s">
        <v>2112</v>
      </c>
      <c r="B31" s="30">
        <v>27</v>
      </c>
      <c r="C31" s="28" t="s">
        <v>2116</v>
      </c>
      <c r="D31" s="99">
        <v>15</v>
      </c>
      <c r="E31" s="99">
        <v>15</v>
      </c>
      <c r="F31" s="99">
        <v>15</v>
      </c>
      <c r="G31" s="99">
        <v>15</v>
      </c>
      <c r="H31" s="99">
        <v>15</v>
      </c>
      <c r="I31" s="99">
        <v>15</v>
      </c>
      <c r="J31" s="99">
        <v>15</v>
      </c>
      <c r="K31" s="99">
        <v>15</v>
      </c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>
        <f>SUM(Tabla3817[[#This Row],[Enero]:[dic-26]])</f>
        <v>120</v>
      </c>
    </row>
    <row r="32" spans="1:28" ht="15" customHeight="1">
      <c r="A32" s="30" t="s">
        <v>2112</v>
      </c>
      <c r="B32" s="30">
        <v>28</v>
      </c>
      <c r="C32" s="27" t="s">
        <v>2117</v>
      </c>
      <c r="D32" s="99">
        <v>15</v>
      </c>
      <c r="E32" s="99">
        <v>15</v>
      </c>
      <c r="F32" s="99">
        <v>15</v>
      </c>
      <c r="G32" s="99">
        <v>15</v>
      </c>
      <c r="H32" s="99">
        <v>15</v>
      </c>
      <c r="I32" s="99">
        <v>15</v>
      </c>
      <c r="J32" s="4"/>
      <c r="K32" s="4"/>
      <c r="L32" s="4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>
        <f>SUM(Tabla3817[[#This Row],[Enero]:[dic-26]])</f>
        <v>90</v>
      </c>
    </row>
    <row r="33" spans="1:28" ht="15" customHeight="1">
      <c r="A33" s="30" t="s">
        <v>2112</v>
      </c>
      <c r="B33" s="30">
        <v>29</v>
      </c>
      <c r="C33" s="27" t="s">
        <v>2118</v>
      </c>
      <c r="D33" s="301">
        <v>0</v>
      </c>
      <c r="E33" s="99">
        <v>15</v>
      </c>
      <c r="F33" s="99">
        <v>15</v>
      </c>
      <c r="G33" s="99">
        <v>15</v>
      </c>
      <c r="H33" s="99">
        <v>15</v>
      </c>
      <c r="I33" s="99">
        <v>15</v>
      </c>
      <c r="J33" s="99">
        <v>15</v>
      </c>
      <c r="K33" s="99">
        <v>15</v>
      </c>
      <c r="L33" s="99">
        <v>15</v>
      </c>
      <c r="M33" s="99">
        <v>15</v>
      </c>
      <c r="N33" s="99">
        <v>15</v>
      </c>
      <c r="O33" s="99">
        <v>15</v>
      </c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>
        <f>SUM(Tabla3817[[#This Row],[Enero]:[dic-26]])</f>
        <v>165</v>
      </c>
    </row>
    <row r="34" spans="1:28" ht="15" customHeight="1">
      <c r="A34" s="30" t="s">
        <v>2112</v>
      </c>
      <c r="B34" s="30">
        <v>30</v>
      </c>
      <c r="C34" s="27" t="s">
        <v>2119</v>
      </c>
      <c r="D34" s="301">
        <v>0</v>
      </c>
      <c r="E34" s="99">
        <v>15</v>
      </c>
      <c r="F34" s="99">
        <v>15</v>
      </c>
      <c r="G34" s="99">
        <v>15</v>
      </c>
      <c r="H34" s="99">
        <v>15</v>
      </c>
      <c r="I34" s="99">
        <v>15</v>
      </c>
      <c r="J34" s="99">
        <v>15</v>
      </c>
      <c r="K34" s="99">
        <v>15</v>
      </c>
      <c r="L34" s="99">
        <v>15</v>
      </c>
      <c r="M34" s="99">
        <v>15</v>
      </c>
      <c r="N34" s="99">
        <v>15</v>
      </c>
      <c r="O34" s="99">
        <v>15</v>
      </c>
      <c r="P34" s="99">
        <v>15</v>
      </c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>
        <f>SUM(Tabla3817[[#This Row],[Enero]:[dic-26]])</f>
        <v>180</v>
      </c>
    </row>
    <row r="35" spans="1:28" ht="15" customHeight="1">
      <c r="A35" s="30" t="s">
        <v>2120</v>
      </c>
      <c r="B35" s="30">
        <v>31</v>
      </c>
      <c r="C35" s="27" t="s">
        <v>2643</v>
      </c>
      <c r="D35" s="99">
        <v>15</v>
      </c>
      <c r="E35" s="99">
        <v>15</v>
      </c>
      <c r="F35" s="99">
        <v>15</v>
      </c>
      <c r="G35" s="99">
        <v>15</v>
      </c>
      <c r="H35" s="99">
        <v>15</v>
      </c>
      <c r="I35" s="99">
        <v>15</v>
      </c>
      <c r="J35" s="99">
        <v>15</v>
      </c>
      <c r="K35" s="99">
        <v>15</v>
      </c>
      <c r="L35" s="99">
        <v>15</v>
      </c>
      <c r="M35" s="99">
        <v>15</v>
      </c>
      <c r="N35" s="99">
        <v>15</v>
      </c>
      <c r="O35" s="99">
        <v>15</v>
      </c>
      <c r="P35" s="99">
        <v>15</v>
      </c>
      <c r="Q35" s="99">
        <v>15</v>
      </c>
      <c r="R35" s="99">
        <v>15</v>
      </c>
      <c r="S35" s="99">
        <v>15</v>
      </c>
      <c r="T35" s="99">
        <v>15</v>
      </c>
      <c r="U35" s="99">
        <v>15</v>
      </c>
      <c r="V35" s="99">
        <v>15</v>
      </c>
      <c r="W35" s="99">
        <v>15</v>
      </c>
      <c r="X35" s="99">
        <v>15</v>
      </c>
      <c r="Y35" s="99">
        <v>15</v>
      </c>
      <c r="Z35" s="99">
        <v>15</v>
      </c>
      <c r="AA35" s="99">
        <v>15</v>
      </c>
      <c r="AB35" s="99">
        <f>SUM(Tabla3817[[#This Row],[Enero]:[dic-26]])</f>
        <v>360</v>
      </c>
    </row>
    <row r="36" spans="1:28" ht="15" customHeight="1">
      <c r="A36" s="30" t="s">
        <v>2120</v>
      </c>
      <c r="B36" s="30">
        <v>32</v>
      </c>
      <c r="C36" s="27" t="s">
        <v>2122</v>
      </c>
      <c r="D36" s="99">
        <v>15</v>
      </c>
      <c r="E36" s="99">
        <v>15</v>
      </c>
      <c r="F36" s="99">
        <v>15</v>
      </c>
      <c r="G36" s="99">
        <v>15</v>
      </c>
      <c r="H36" s="99">
        <v>15</v>
      </c>
      <c r="I36" s="99">
        <v>15</v>
      </c>
      <c r="J36" s="99">
        <v>15</v>
      </c>
      <c r="K36" s="99">
        <v>15</v>
      </c>
      <c r="L36" s="99">
        <v>15</v>
      </c>
      <c r="M36" s="99">
        <v>15</v>
      </c>
      <c r="N36" s="99">
        <v>15</v>
      </c>
      <c r="O36" s="99">
        <v>15</v>
      </c>
      <c r="P36" s="99">
        <v>15</v>
      </c>
      <c r="Q36" s="99">
        <v>15</v>
      </c>
      <c r="R36" s="99">
        <v>15</v>
      </c>
      <c r="S36" s="99">
        <v>15</v>
      </c>
      <c r="T36" s="99">
        <v>15</v>
      </c>
      <c r="U36" s="99">
        <v>15</v>
      </c>
      <c r="V36" s="99">
        <v>15</v>
      </c>
      <c r="W36" s="99">
        <v>15</v>
      </c>
      <c r="X36" s="99">
        <v>15</v>
      </c>
      <c r="Y36" s="99">
        <v>15</v>
      </c>
      <c r="Z36" s="99">
        <v>15</v>
      </c>
      <c r="AA36" s="99">
        <f>15+45</f>
        <v>60</v>
      </c>
      <c r="AB36" s="99">
        <f>SUM(Tabla3817[[#This Row],[Enero]:[dic-26]])</f>
        <v>405</v>
      </c>
    </row>
    <row r="37" spans="1:28" ht="15" customHeight="1">
      <c r="A37" s="30" t="s">
        <v>2120</v>
      </c>
      <c r="B37" s="30">
        <v>33</v>
      </c>
      <c r="C37" s="28" t="s">
        <v>2123</v>
      </c>
      <c r="D37" s="99">
        <v>15</v>
      </c>
      <c r="E37" s="99">
        <v>15</v>
      </c>
      <c r="F37" s="99">
        <v>15</v>
      </c>
      <c r="G37" s="99">
        <v>15</v>
      </c>
      <c r="H37" s="99">
        <v>15</v>
      </c>
      <c r="I37" s="99">
        <v>15</v>
      </c>
      <c r="J37" s="99">
        <v>15</v>
      </c>
      <c r="K37" s="99">
        <v>15</v>
      </c>
      <c r="L37" s="99">
        <v>15</v>
      </c>
      <c r="M37" s="99">
        <v>15</v>
      </c>
      <c r="N37" s="99">
        <v>15</v>
      </c>
      <c r="O37" s="99">
        <v>15</v>
      </c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>
        <f>SUM(Tabla3817[[#This Row],[Enero]:[dic-26]])</f>
        <v>180</v>
      </c>
    </row>
    <row r="38" spans="1:28" ht="15" customHeight="1">
      <c r="A38" s="30" t="s">
        <v>2120</v>
      </c>
      <c r="B38" s="30">
        <v>34</v>
      </c>
      <c r="C38" s="28" t="s">
        <v>2124</v>
      </c>
      <c r="D38" s="99">
        <v>15</v>
      </c>
      <c r="E38" s="99">
        <v>15</v>
      </c>
      <c r="F38" s="99">
        <v>15</v>
      </c>
      <c r="G38" s="99">
        <v>15</v>
      </c>
      <c r="H38" s="99">
        <v>15</v>
      </c>
      <c r="I38" s="99">
        <v>15</v>
      </c>
      <c r="J38" s="99">
        <v>15</v>
      </c>
      <c r="K38" s="99">
        <v>15</v>
      </c>
      <c r="L38" s="99">
        <v>15</v>
      </c>
      <c r="M38" s="99">
        <v>15</v>
      </c>
      <c r="N38" s="99">
        <v>15</v>
      </c>
      <c r="O38" s="99">
        <v>15</v>
      </c>
      <c r="P38" s="99">
        <v>15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>
        <f>SUM(Tabla3817[[#This Row],[Enero]:[dic-26]])</f>
        <v>195</v>
      </c>
    </row>
    <row r="39" spans="1:28" ht="15" customHeight="1">
      <c r="A39" s="30" t="s">
        <v>2120</v>
      </c>
      <c r="B39" s="30">
        <v>35</v>
      </c>
      <c r="C39" s="28" t="s">
        <v>2125</v>
      </c>
      <c r="D39" s="301">
        <v>0</v>
      </c>
      <c r="E39" s="517">
        <v>15</v>
      </c>
      <c r="F39" s="99">
        <v>15</v>
      </c>
      <c r="G39" s="99">
        <v>15</v>
      </c>
      <c r="H39" s="99">
        <v>15</v>
      </c>
      <c r="I39" s="99">
        <v>15</v>
      </c>
      <c r="J39" s="99">
        <v>15</v>
      </c>
      <c r="K39" s="99">
        <v>15</v>
      </c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>
        <f>SUM(Tabla3817[[#This Row],[Enero]:[dic-26]])</f>
        <v>105</v>
      </c>
    </row>
    <row r="40" spans="1:28" ht="15" customHeight="1">
      <c r="A40" s="30" t="s">
        <v>2120</v>
      </c>
      <c r="B40" s="30">
        <v>36</v>
      </c>
      <c r="C40" s="27" t="s">
        <v>2126</v>
      </c>
      <c r="D40" s="99">
        <v>15</v>
      </c>
      <c r="E40" s="99">
        <v>15</v>
      </c>
      <c r="F40" s="99">
        <v>15</v>
      </c>
      <c r="G40" s="99">
        <v>15</v>
      </c>
      <c r="H40" s="99">
        <v>15</v>
      </c>
      <c r="I40" s="99">
        <v>15</v>
      </c>
      <c r="J40" s="99">
        <v>15</v>
      </c>
      <c r="K40" s="99">
        <v>15</v>
      </c>
      <c r="L40" s="99">
        <v>15</v>
      </c>
      <c r="M40" s="99">
        <v>15</v>
      </c>
      <c r="N40" s="99">
        <v>15</v>
      </c>
      <c r="O40" s="99">
        <v>15</v>
      </c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>
        <f>SUM(Tabla3817[[#This Row],[Enero]:[dic-26]])</f>
        <v>180</v>
      </c>
    </row>
    <row r="41" spans="1:28" ht="15" customHeight="1">
      <c r="A41" s="30" t="s">
        <v>2120</v>
      </c>
      <c r="B41" s="30">
        <v>37</v>
      </c>
      <c r="C41" s="27" t="s">
        <v>2127</v>
      </c>
      <c r="D41" s="99">
        <v>15</v>
      </c>
      <c r="E41" s="99">
        <v>15</v>
      </c>
      <c r="F41" s="99">
        <v>15</v>
      </c>
      <c r="G41" s="99">
        <v>15</v>
      </c>
      <c r="H41" s="99">
        <v>15</v>
      </c>
      <c r="I41" s="99">
        <v>15</v>
      </c>
      <c r="J41" s="99">
        <v>15</v>
      </c>
      <c r="K41" s="99">
        <v>15</v>
      </c>
      <c r="L41" s="99">
        <v>15</v>
      </c>
      <c r="M41" s="99">
        <v>15</v>
      </c>
      <c r="N41" s="99">
        <v>15</v>
      </c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>
        <f>SUM(Tabla3817[[#This Row],[Enero]:[dic-26]])</f>
        <v>165</v>
      </c>
    </row>
    <row r="42" spans="1:28" ht="15" customHeight="1">
      <c r="A42" s="30" t="s">
        <v>2120</v>
      </c>
      <c r="B42" s="297">
        <v>38</v>
      </c>
      <c r="C42" s="298" t="s">
        <v>2128</v>
      </c>
      <c r="D42" s="99">
        <v>0</v>
      </c>
      <c r="E42" s="99">
        <v>0</v>
      </c>
      <c r="F42" s="99">
        <v>0</v>
      </c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>
        <f>SUM(Tabla3817[[#This Row],[Enero]:[dic-26]])</f>
        <v>0</v>
      </c>
    </row>
    <row r="43" spans="1:28" ht="15" customHeight="1">
      <c r="A43" s="30" t="s">
        <v>2120</v>
      </c>
      <c r="B43" s="30">
        <v>39</v>
      </c>
      <c r="C43" s="27" t="s">
        <v>2129</v>
      </c>
      <c r="D43" s="301">
        <v>0</v>
      </c>
      <c r="E43" s="301">
        <v>0</v>
      </c>
      <c r="F43" s="99">
        <v>15</v>
      </c>
      <c r="G43" s="99">
        <v>15</v>
      </c>
      <c r="H43" s="99">
        <v>15</v>
      </c>
      <c r="I43" s="99">
        <v>15</v>
      </c>
      <c r="J43" s="99">
        <v>15</v>
      </c>
      <c r="K43" s="99">
        <v>15</v>
      </c>
      <c r="L43" s="99">
        <v>15</v>
      </c>
      <c r="M43" s="99">
        <v>15</v>
      </c>
      <c r="N43" s="99">
        <v>15</v>
      </c>
      <c r="O43" s="99">
        <v>15</v>
      </c>
      <c r="P43" s="99">
        <v>15</v>
      </c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>
        <f>SUM(Tabla3817[[#This Row],[Enero]:[dic-26]])</f>
        <v>165</v>
      </c>
    </row>
    <row r="44" spans="1:28" ht="15" customHeight="1">
      <c r="A44" s="30" t="s">
        <v>2120</v>
      </c>
      <c r="B44" s="30">
        <v>40</v>
      </c>
      <c r="C44" s="27" t="s">
        <v>2130</v>
      </c>
      <c r="D44" s="99">
        <v>15</v>
      </c>
      <c r="E44" s="99">
        <v>15</v>
      </c>
      <c r="F44" s="99">
        <v>15</v>
      </c>
      <c r="G44" s="99">
        <v>15</v>
      </c>
      <c r="H44" s="99">
        <v>15</v>
      </c>
      <c r="I44" s="99">
        <v>15</v>
      </c>
      <c r="J44" s="99">
        <v>15</v>
      </c>
      <c r="K44" s="99">
        <v>15</v>
      </c>
      <c r="L44" s="99">
        <v>15</v>
      </c>
      <c r="M44" s="99">
        <v>15</v>
      </c>
      <c r="N44" s="99">
        <v>15</v>
      </c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>
        <f>SUM(Tabla3817[[#This Row],[Enero]:[dic-26]])</f>
        <v>165</v>
      </c>
    </row>
    <row r="45" spans="1:28" ht="15" customHeight="1">
      <c r="A45" s="30" t="s">
        <v>2086</v>
      </c>
      <c r="B45" s="30">
        <v>41</v>
      </c>
      <c r="C45" s="28" t="s">
        <v>2131</v>
      </c>
      <c r="D45" s="99">
        <v>15</v>
      </c>
      <c r="E45" s="99">
        <v>15</v>
      </c>
      <c r="F45" s="99">
        <v>15</v>
      </c>
      <c r="G45" s="99">
        <v>15</v>
      </c>
      <c r="H45" s="99">
        <f>5+15</f>
        <v>20</v>
      </c>
      <c r="I45" s="99">
        <v>15</v>
      </c>
      <c r="J45" s="99">
        <v>15</v>
      </c>
      <c r="K45" s="99">
        <v>15</v>
      </c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>
        <f>SUM(Tabla3817[[#This Row],[Enero]:[dic-26]])</f>
        <v>125</v>
      </c>
    </row>
    <row r="46" spans="1:28" ht="15" customHeight="1">
      <c r="A46" s="30" t="s">
        <v>2086</v>
      </c>
      <c r="B46" s="30">
        <v>42</v>
      </c>
      <c r="C46" s="28" t="s">
        <v>2132</v>
      </c>
      <c r="D46" s="99">
        <v>15</v>
      </c>
      <c r="E46" s="99">
        <v>15</v>
      </c>
      <c r="F46" s="99">
        <v>15</v>
      </c>
      <c r="G46" s="99">
        <v>15</v>
      </c>
      <c r="H46" s="99">
        <v>15</v>
      </c>
      <c r="I46" s="99">
        <v>15</v>
      </c>
      <c r="J46" s="99">
        <v>15</v>
      </c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>
        <f>SUM(Tabla3817[[#This Row],[Enero]:[dic-26]])</f>
        <v>105</v>
      </c>
    </row>
    <row r="47" spans="1:28" ht="15" customHeight="1">
      <c r="A47" s="30" t="s">
        <v>2086</v>
      </c>
      <c r="B47" s="30">
        <v>43</v>
      </c>
      <c r="C47" s="27" t="s">
        <v>2133</v>
      </c>
      <c r="D47" s="99">
        <v>15</v>
      </c>
      <c r="E47" s="99">
        <v>15</v>
      </c>
      <c r="F47" s="99">
        <v>15</v>
      </c>
      <c r="G47" s="99">
        <v>15</v>
      </c>
      <c r="H47" s="99">
        <v>15</v>
      </c>
      <c r="I47" s="99">
        <v>15</v>
      </c>
      <c r="J47" s="99">
        <v>15</v>
      </c>
      <c r="K47" s="99">
        <v>15</v>
      </c>
      <c r="L47" s="99">
        <v>15</v>
      </c>
      <c r="M47" s="99">
        <v>15</v>
      </c>
      <c r="N47" s="99">
        <v>15</v>
      </c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>
        <f>SUM(Tabla3817[[#This Row],[Enero]:[dic-26]])</f>
        <v>165</v>
      </c>
    </row>
    <row r="48" spans="1:28" ht="27" customHeight="1">
      <c r="A48" s="30" t="s">
        <v>2086</v>
      </c>
      <c r="B48" s="30">
        <v>44</v>
      </c>
      <c r="C48" s="28" t="s">
        <v>2134</v>
      </c>
      <c r="D48" s="99">
        <v>15</v>
      </c>
      <c r="E48" s="99">
        <v>15</v>
      </c>
      <c r="F48" s="99">
        <v>15</v>
      </c>
      <c r="G48" s="99">
        <v>15</v>
      </c>
      <c r="H48" s="99">
        <v>15</v>
      </c>
      <c r="I48" s="99">
        <v>15</v>
      </c>
      <c r="J48" s="99">
        <v>15</v>
      </c>
      <c r="K48" s="99">
        <v>15</v>
      </c>
      <c r="L48" s="99">
        <v>15</v>
      </c>
      <c r="M48" s="99">
        <v>15</v>
      </c>
      <c r="N48" s="99">
        <v>15</v>
      </c>
      <c r="O48" s="99">
        <f>15</f>
        <v>15</v>
      </c>
      <c r="P48" s="99">
        <f>15</f>
        <v>15</v>
      </c>
      <c r="Q48" s="99">
        <v>15</v>
      </c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>
        <f>SUM(Tabla3817[[#This Row],[Enero]:[dic-26]])</f>
        <v>210</v>
      </c>
    </row>
    <row r="49" spans="1:28" ht="19.5" customHeight="1">
      <c r="A49" s="30" t="s">
        <v>2086</v>
      </c>
      <c r="B49" s="299">
        <v>45</v>
      </c>
      <c r="C49" s="300" t="s">
        <v>2135</v>
      </c>
      <c r="D49" s="99">
        <v>0</v>
      </c>
      <c r="E49" s="99">
        <v>0</v>
      </c>
      <c r="F49" s="99">
        <v>0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>
        <f>SUM(Tabla3817[[#This Row],[Enero]:[dic-26]])</f>
        <v>0</v>
      </c>
    </row>
    <row r="50" spans="1:28" ht="15" customHeight="1">
      <c r="A50" s="30" t="s">
        <v>2086</v>
      </c>
      <c r="B50" s="30">
        <v>46</v>
      </c>
      <c r="C50" s="28" t="s">
        <v>2136</v>
      </c>
      <c r="D50" s="99">
        <v>15</v>
      </c>
      <c r="E50" s="99">
        <v>15</v>
      </c>
      <c r="F50" s="99">
        <v>15</v>
      </c>
      <c r="G50" s="99">
        <v>15</v>
      </c>
      <c r="H50" s="99">
        <v>15</v>
      </c>
      <c r="I50" s="99">
        <v>15</v>
      </c>
      <c r="J50" s="99">
        <v>15</v>
      </c>
      <c r="K50" s="99">
        <v>15</v>
      </c>
      <c r="L50" s="99">
        <v>15</v>
      </c>
      <c r="M50" s="99">
        <v>15</v>
      </c>
      <c r="N50" s="99">
        <v>15</v>
      </c>
      <c r="O50" s="99">
        <v>15</v>
      </c>
      <c r="P50" s="99">
        <v>15</v>
      </c>
      <c r="Q50" s="99">
        <v>15</v>
      </c>
      <c r="R50" s="99">
        <v>15</v>
      </c>
      <c r="S50" s="99"/>
      <c r="T50" s="99"/>
      <c r="U50" s="99"/>
      <c r="V50" s="99"/>
      <c r="W50" s="99"/>
      <c r="X50" s="99"/>
      <c r="Y50" s="99"/>
      <c r="Z50" s="99"/>
      <c r="AA50" s="99"/>
      <c r="AB50" s="99">
        <f>SUM(Tabla3817[[#This Row],[Enero]:[dic-26]])</f>
        <v>225</v>
      </c>
    </row>
    <row r="51" spans="1:28" ht="15" customHeight="1">
      <c r="A51" s="30" t="s">
        <v>2086</v>
      </c>
      <c r="B51" s="30">
        <v>47</v>
      </c>
      <c r="C51" s="27" t="s">
        <v>2137</v>
      </c>
      <c r="D51" s="99">
        <v>15</v>
      </c>
      <c r="E51" s="99">
        <v>15</v>
      </c>
      <c r="F51" s="99">
        <v>15</v>
      </c>
      <c r="G51" s="99">
        <v>15</v>
      </c>
      <c r="H51" s="99">
        <v>15</v>
      </c>
      <c r="I51" s="99">
        <v>15</v>
      </c>
      <c r="J51" s="99">
        <v>15</v>
      </c>
      <c r="K51" s="99">
        <v>15</v>
      </c>
      <c r="L51" s="99">
        <v>15</v>
      </c>
      <c r="M51" s="99">
        <v>15</v>
      </c>
      <c r="N51" s="99">
        <v>15</v>
      </c>
      <c r="O51" s="99">
        <v>15</v>
      </c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>
        <f>SUM(Tabla3817[[#This Row],[Enero]:[dic-26]])</f>
        <v>180</v>
      </c>
    </row>
    <row r="52" spans="1:28" ht="15" customHeight="1">
      <c r="A52" s="30" t="s">
        <v>2138</v>
      </c>
      <c r="B52" s="30">
        <v>48</v>
      </c>
      <c r="C52" s="28" t="s">
        <v>2139</v>
      </c>
      <c r="D52" s="301">
        <v>0</v>
      </c>
      <c r="E52" s="99">
        <v>15</v>
      </c>
      <c r="F52" s="99">
        <v>15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>
        <f>SUM(Tabla3817[[#This Row],[Enero]:[dic-26]])</f>
        <v>30</v>
      </c>
    </row>
    <row r="53" spans="1:28" ht="15" customHeight="1">
      <c r="A53" s="30" t="s">
        <v>2138</v>
      </c>
      <c r="B53" s="30">
        <v>49</v>
      </c>
      <c r="C53" s="27" t="s">
        <v>2140</v>
      </c>
      <c r="D53" s="301">
        <v>0</v>
      </c>
      <c r="E53" s="99">
        <v>15</v>
      </c>
      <c r="F53" s="99">
        <v>15</v>
      </c>
      <c r="G53" s="99">
        <v>15</v>
      </c>
      <c r="H53" s="99">
        <v>15</v>
      </c>
      <c r="I53" s="99">
        <v>15</v>
      </c>
      <c r="J53" s="99">
        <v>15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>
        <f>SUM(Tabla3817[[#This Row],[Enero]:[dic-26]])</f>
        <v>90</v>
      </c>
    </row>
    <row r="54" spans="1:28" ht="15" customHeight="1">
      <c r="A54" s="30" t="s">
        <v>2138</v>
      </c>
      <c r="B54" s="30">
        <v>50</v>
      </c>
      <c r="C54" s="27" t="s">
        <v>2141</v>
      </c>
      <c r="D54" s="301">
        <v>0</v>
      </c>
      <c r="E54" s="99">
        <v>15</v>
      </c>
      <c r="F54" s="99">
        <v>15</v>
      </c>
      <c r="G54" s="99">
        <v>15</v>
      </c>
      <c r="H54" s="99">
        <v>15</v>
      </c>
      <c r="I54" s="99">
        <v>15</v>
      </c>
      <c r="J54" s="99">
        <v>15</v>
      </c>
      <c r="K54" s="99">
        <v>15</v>
      </c>
      <c r="L54" s="99">
        <v>15</v>
      </c>
      <c r="M54" s="99">
        <v>15</v>
      </c>
      <c r="N54" s="99">
        <v>15</v>
      </c>
      <c r="O54" s="99">
        <v>15</v>
      </c>
      <c r="P54" s="99">
        <v>15</v>
      </c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>
        <f>SUM(Tabla3817[[#This Row],[Enero]:[dic-26]])</f>
        <v>180</v>
      </c>
    </row>
    <row r="55" spans="1:28" ht="15" customHeight="1">
      <c r="A55" s="30" t="s">
        <v>2138</v>
      </c>
      <c r="B55" s="30">
        <v>51</v>
      </c>
      <c r="C55" s="27" t="s">
        <v>2142</v>
      </c>
      <c r="D55" s="99">
        <v>15</v>
      </c>
      <c r="E55" s="99">
        <v>15</v>
      </c>
      <c r="F55" s="99">
        <v>15</v>
      </c>
      <c r="G55" s="99">
        <v>15</v>
      </c>
      <c r="H55" s="99">
        <v>15</v>
      </c>
      <c r="I55" s="99">
        <v>15</v>
      </c>
      <c r="J55" s="99">
        <v>15</v>
      </c>
      <c r="K55" s="99">
        <v>15</v>
      </c>
      <c r="L55" s="99">
        <v>15</v>
      </c>
      <c r="M55" s="99">
        <v>15</v>
      </c>
      <c r="N55" s="99">
        <v>15</v>
      </c>
      <c r="O55" s="99">
        <v>15</v>
      </c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>
        <f>SUM(Tabla3817[[#This Row],[Enero]:[dic-26]])</f>
        <v>180</v>
      </c>
    </row>
    <row r="56" spans="1:28" ht="15" customHeight="1">
      <c r="A56" s="30" t="s">
        <v>2138</v>
      </c>
      <c r="B56" s="30">
        <v>52</v>
      </c>
      <c r="C56" s="27" t="s">
        <v>2143</v>
      </c>
      <c r="D56" s="301">
        <v>0</v>
      </c>
      <c r="E56" s="99">
        <v>15</v>
      </c>
      <c r="F56" s="99">
        <v>15</v>
      </c>
      <c r="G56" s="99">
        <v>15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>
        <f>SUM(Tabla3817[[#This Row],[Enero]:[dic-26]])</f>
        <v>45</v>
      </c>
    </row>
    <row r="57" spans="1:28" ht="15" customHeight="1">
      <c r="A57" s="30" t="s">
        <v>2138</v>
      </c>
      <c r="B57" s="30">
        <v>53</v>
      </c>
      <c r="C57" s="27" t="s">
        <v>2144</v>
      </c>
      <c r="D57" s="301"/>
      <c r="E57" s="99">
        <v>15</v>
      </c>
      <c r="F57" s="99">
        <v>15</v>
      </c>
      <c r="G57" s="99">
        <v>15</v>
      </c>
      <c r="H57" s="99">
        <v>15</v>
      </c>
      <c r="I57" s="99">
        <v>15</v>
      </c>
      <c r="J57" s="99">
        <v>15</v>
      </c>
      <c r="K57" s="99">
        <v>15</v>
      </c>
      <c r="L57" s="99">
        <v>15</v>
      </c>
      <c r="M57" s="99">
        <v>15</v>
      </c>
      <c r="N57" s="99">
        <v>15</v>
      </c>
      <c r="O57" s="99">
        <v>15</v>
      </c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>
        <f>SUM(Tabla3817[[#This Row],[Enero]:[dic-26]])</f>
        <v>165</v>
      </c>
    </row>
    <row r="58" spans="1:28" ht="15" customHeight="1">
      <c r="A58" s="30" t="s">
        <v>2138</v>
      </c>
      <c r="B58" s="30">
        <v>54</v>
      </c>
      <c r="C58" s="27" t="s">
        <v>2145</v>
      </c>
      <c r="D58" s="99">
        <v>15</v>
      </c>
      <c r="E58" s="99">
        <v>15</v>
      </c>
      <c r="F58" s="99">
        <v>15</v>
      </c>
      <c r="G58" s="99">
        <v>15</v>
      </c>
      <c r="H58" s="99">
        <v>15</v>
      </c>
      <c r="I58" s="99">
        <v>15</v>
      </c>
      <c r="J58" s="99">
        <v>15</v>
      </c>
      <c r="K58" s="99">
        <v>15</v>
      </c>
      <c r="L58" s="99">
        <v>15</v>
      </c>
      <c r="M58" s="99">
        <v>15</v>
      </c>
      <c r="N58" s="99">
        <v>15</v>
      </c>
      <c r="O58" s="99">
        <v>15</v>
      </c>
      <c r="P58" s="99">
        <v>15</v>
      </c>
      <c r="Q58" s="99">
        <v>15</v>
      </c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>
        <f>SUM(Tabla3817[[#This Row],[Enero]:[dic-26]])</f>
        <v>210</v>
      </c>
    </row>
    <row r="59" spans="1:28" ht="15" customHeight="1">
      <c r="A59" s="30" t="s">
        <v>2138</v>
      </c>
      <c r="B59" s="30">
        <v>55</v>
      </c>
      <c r="C59" s="27" t="s">
        <v>2146</v>
      </c>
      <c r="D59" s="99">
        <v>15</v>
      </c>
      <c r="E59" s="99">
        <v>15</v>
      </c>
      <c r="F59" s="99">
        <v>15</v>
      </c>
      <c r="G59" s="99">
        <v>15</v>
      </c>
      <c r="H59" s="99">
        <v>15</v>
      </c>
      <c r="I59" s="99">
        <v>15</v>
      </c>
      <c r="J59" s="99">
        <v>15</v>
      </c>
      <c r="K59" s="99">
        <v>15</v>
      </c>
      <c r="L59" s="99">
        <v>15</v>
      </c>
      <c r="M59" s="99">
        <v>15</v>
      </c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>
        <f>SUM(Tabla3817[[#This Row],[Enero]:[dic-26]])</f>
        <v>150</v>
      </c>
    </row>
    <row r="60" spans="1:28" ht="15" customHeight="1">
      <c r="A60" s="30" t="s">
        <v>2138</v>
      </c>
      <c r="B60" s="30">
        <v>56</v>
      </c>
      <c r="C60" s="27" t="s">
        <v>2147</v>
      </c>
      <c r="D60" s="99">
        <v>15</v>
      </c>
      <c r="E60" s="99">
        <v>15</v>
      </c>
      <c r="F60" s="99">
        <v>15</v>
      </c>
      <c r="G60" s="99">
        <v>15</v>
      </c>
      <c r="H60" s="99">
        <v>15</v>
      </c>
      <c r="I60" s="99">
        <v>15</v>
      </c>
      <c r="J60" s="99">
        <v>15</v>
      </c>
      <c r="K60" s="99">
        <v>15</v>
      </c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>
        <f>SUM(Tabla3817[[#This Row],[Enero]:[dic-26]])</f>
        <v>120</v>
      </c>
    </row>
    <row r="61" spans="1:28" ht="15" customHeight="1">
      <c r="A61" s="30" t="s">
        <v>2138</v>
      </c>
      <c r="B61" s="30">
        <v>57</v>
      </c>
      <c r="C61" s="27" t="s">
        <v>2148</v>
      </c>
      <c r="D61" s="301">
        <v>0</v>
      </c>
      <c r="E61" s="99">
        <v>15</v>
      </c>
      <c r="F61" s="99">
        <v>15</v>
      </c>
      <c r="G61" s="99">
        <v>15</v>
      </c>
      <c r="H61" s="99">
        <v>15</v>
      </c>
      <c r="I61" s="99">
        <v>15</v>
      </c>
      <c r="J61" s="99">
        <v>15</v>
      </c>
      <c r="K61" s="99">
        <v>15</v>
      </c>
      <c r="L61" s="99">
        <v>15</v>
      </c>
      <c r="M61" s="99">
        <v>15</v>
      </c>
      <c r="N61" s="99">
        <v>15</v>
      </c>
      <c r="O61" s="99">
        <v>15</v>
      </c>
      <c r="P61" s="99">
        <v>15</v>
      </c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>
        <f>SUM(Tabla3817[[#This Row],[Enero]:[dic-26]])</f>
        <v>180</v>
      </c>
    </row>
    <row r="62" spans="1:28" ht="15" customHeight="1">
      <c r="A62" s="30" t="s">
        <v>2138</v>
      </c>
      <c r="B62" s="30">
        <v>58</v>
      </c>
      <c r="C62" s="27" t="s">
        <v>2149</v>
      </c>
      <c r="D62" s="99">
        <v>15</v>
      </c>
      <c r="E62" s="99">
        <v>15</v>
      </c>
      <c r="F62" s="99">
        <v>15</v>
      </c>
      <c r="G62" s="99">
        <v>15</v>
      </c>
      <c r="H62" s="99">
        <v>15</v>
      </c>
      <c r="I62" s="99">
        <v>15</v>
      </c>
      <c r="J62" s="99">
        <v>15</v>
      </c>
      <c r="K62" s="99">
        <v>15</v>
      </c>
      <c r="L62" s="99">
        <v>15</v>
      </c>
      <c r="M62" s="99">
        <v>15</v>
      </c>
      <c r="N62" s="99">
        <v>15</v>
      </c>
      <c r="O62" s="99">
        <v>15</v>
      </c>
      <c r="P62" s="99">
        <v>15</v>
      </c>
      <c r="Q62" s="99">
        <v>15</v>
      </c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>
        <f>SUM(Tabla3817[[#This Row],[Enero]:[dic-26]])</f>
        <v>210</v>
      </c>
    </row>
    <row r="63" spans="1:28" ht="15" customHeight="1">
      <c r="A63" s="30" t="s">
        <v>2138</v>
      </c>
      <c r="B63" s="30">
        <v>59</v>
      </c>
      <c r="C63" s="28" t="s">
        <v>2150</v>
      </c>
      <c r="D63" s="99">
        <v>15</v>
      </c>
      <c r="E63" s="99">
        <v>15</v>
      </c>
      <c r="F63" s="99">
        <v>15</v>
      </c>
      <c r="G63" s="99">
        <v>15</v>
      </c>
      <c r="H63" s="99">
        <v>15</v>
      </c>
      <c r="I63" s="99">
        <v>15</v>
      </c>
      <c r="J63" s="99">
        <v>15</v>
      </c>
      <c r="K63" s="99">
        <v>15</v>
      </c>
      <c r="L63" s="99">
        <v>15</v>
      </c>
      <c r="M63" s="99">
        <v>15</v>
      </c>
      <c r="N63" s="99">
        <v>15</v>
      </c>
      <c r="O63" s="99">
        <v>15</v>
      </c>
      <c r="P63" s="99">
        <v>15</v>
      </c>
      <c r="Q63" s="99">
        <v>15</v>
      </c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>
        <f>SUM(Tabla3817[[#This Row],[Enero]:[dic-26]])</f>
        <v>210</v>
      </c>
    </row>
    <row r="64" spans="1:28" ht="15" customHeight="1">
      <c r="A64" s="30" t="s">
        <v>2138</v>
      </c>
      <c r="B64" s="297">
        <v>60</v>
      </c>
      <c r="C64" s="298" t="s">
        <v>2151</v>
      </c>
      <c r="D64" s="99">
        <v>0</v>
      </c>
      <c r="E64" s="99">
        <v>0</v>
      </c>
      <c r="F64" s="99">
        <v>0</v>
      </c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>
        <f>SUM(Tabla3817[[#This Row],[Enero]:[dic-26]])</f>
        <v>0</v>
      </c>
    </row>
    <row r="65" spans="1:28" ht="15" customHeight="1">
      <c r="A65" s="30" t="s">
        <v>2120</v>
      </c>
      <c r="B65" s="30">
        <v>61</v>
      </c>
      <c r="C65" s="27" t="s">
        <v>2152</v>
      </c>
      <c r="D65" s="99">
        <v>15</v>
      </c>
      <c r="E65" s="99">
        <v>15</v>
      </c>
      <c r="F65" s="99">
        <v>15</v>
      </c>
      <c r="G65" s="99">
        <v>15</v>
      </c>
      <c r="H65" s="99">
        <v>15</v>
      </c>
      <c r="I65" s="99">
        <v>15</v>
      </c>
      <c r="J65" s="99">
        <v>15</v>
      </c>
      <c r="K65" s="99">
        <v>15</v>
      </c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>
        <f>SUM(Tabla3817[[#This Row],[Enero]:[dic-26]])</f>
        <v>120</v>
      </c>
    </row>
    <row r="66" spans="1:28" ht="15" customHeight="1">
      <c r="A66" s="30" t="s">
        <v>2120</v>
      </c>
      <c r="B66" s="30">
        <v>62</v>
      </c>
      <c r="C66" s="27" t="s">
        <v>2153</v>
      </c>
      <c r="D66" s="301"/>
      <c r="E66" s="99">
        <v>15</v>
      </c>
      <c r="F66" s="99">
        <v>15</v>
      </c>
      <c r="G66" s="99">
        <v>15</v>
      </c>
      <c r="H66" s="99">
        <v>15</v>
      </c>
      <c r="I66" s="99">
        <v>15</v>
      </c>
      <c r="J66" s="99">
        <v>15</v>
      </c>
      <c r="K66" s="99">
        <v>15</v>
      </c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>
        <f>SUM(Tabla3817[[#This Row],[Enero]:[dic-26]])</f>
        <v>105</v>
      </c>
    </row>
    <row r="67" spans="1:28" ht="15" customHeight="1">
      <c r="A67" s="30" t="s">
        <v>2120</v>
      </c>
      <c r="B67" s="30">
        <v>63</v>
      </c>
      <c r="C67" s="28" t="s">
        <v>2154</v>
      </c>
      <c r="D67" s="99">
        <v>15</v>
      </c>
      <c r="E67" s="99">
        <v>15</v>
      </c>
      <c r="F67" s="99">
        <v>15</v>
      </c>
      <c r="G67" s="99">
        <v>15</v>
      </c>
      <c r="H67" s="99">
        <v>15</v>
      </c>
      <c r="I67" s="99">
        <v>15</v>
      </c>
      <c r="J67" s="99">
        <v>15</v>
      </c>
      <c r="K67" s="99">
        <v>15</v>
      </c>
      <c r="L67" s="99">
        <v>15</v>
      </c>
      <c r="M67" s="99">
        <v>15</v>
      </c>
      <c r="N67" s="99">
        <v>15</v>
      </c>
      <c r="O67" s="99">
        <v>15</v>
      </c>
      <c r="P67" s="99">
        <v>15</v>
      </c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>
        <f>SUM(Tabla3817[[#This Row],[Enero]:[dic-26]])</f>
        <v>195</v>
      </c>
    </row>
    <row r="68" spans="1:28" ht="15" customHeight="1">
      <c r="A68" s="30" t="s">
        <v>2120</v>
      </c>
      <c r="B68" s="30">
        <v>64</v>
      </c>
      <c r="C68" s="27" t="s">
        <v>2155</v>
      </c>
      <c r="D68" s="99">
        <v>15</v>
      </c>
      <c r="E68" s="99">
        <v>15</v>
      </c>
      <c r="F68" s="99">
        <v>15</v>
      </c>
      <c r="G68" s="99">
        <v>15</v>
      </c>
      <c r="H68" s="99">
        <v>15</v>
      </c>
      <c r="I68" s="99">
        <v>15</v>
      </c>
      <c r="J68" s="99">
        <v>15</v>
      </c>
      <c r="K68" s="99">
        <v>15</v>
      </c>
      <c r="L68" s="99">
        <v>15</v>
      </c>
      <c r="M68" s="99">
        <v>15</v>
      </c>
      <c r="N68" s="99">
        <v>15</v>
      </c>
      <c r="O68" s="99">
        <v>15</v>
      </c>
      <c r="P68" s="99">
        <v>15</v>
      </c>
      <c r="Q68" s="99">
        <v>15</v>
      </c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>
        <f>SUM(Tabla3817[[#This Row],[Enero]:[dic-26]])</f>
        <v>210</v>
      </c>
    </row>
    <row r="69" spans="1:28" ht="15" customHeight="1">
      <c r="A69" s="30" t="s">
        <v>2120</v>
      </c>
      <c r="B69" s="30">
        <v>65</v>
      </c>
      <c r="C69" s="27" t="s">
        <v>2156</v>
      </c>
      <c r="D69" s="301">
        <v>0</v>
      </c>
      <c r="E69" s="99">
        <v>15</v>
      </c>
      <c r="F69" s="99">
        <v>15</v>
      </c>
      <c r="G69" s="99">
        <v>15</v>
      </c>
      <c r="H69" s="99">
        <v>15</v>
      </c>
      <c r="I69" s="99">
        <v>15</v>
      </c>
      <c r="J69" s="99">
        <v>15</v>
      </c>
      <c r="K69" s="99">
        <v>15</v>
      </c>
      <c r="L69" s="99">
        <v>15</v>
      </c>
      <c r="M69" s="99">
        <v>15</v>
      </c>
      <c r="N69" s="99">
        <v>15</v>
      </c>
      <c r="O69" s="99">
        <v>15</v>
      </c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>
        <f>SUM(Tabla3817[[#This Row],[Enero]:[dic-26]])</f>
        <v>165</v>
      </c>
    </row>
    <row r="70" spans="1:28" ht="15" customHeight="1">
      <c r="A70" s="30" t="s">
        <v>2120</v>
      </c>
      <c r="B70" s="297">
        <v>66</v>
      </c>
      <c r="C70" s="298" t="s">
        <v>2157</v>
      </c>
      <c r="D70" s="99">
        <v>0</v>
      </c>
      <c r="E70" s="99">
        <v>0</v>
      </c>
      <c r="F70" s="99">
        <v>0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>
        <f>SUM(Tabla3817[[#This Row],[Enero]:[dic-26]])</f>
        <v>0</v>
      </c>
    </row>
    <row r="71" spans="1:28" ht="15" customHeight="1">
      <c r="A71" s="30" t="s">
        <v>2120</v>
      </c>
      <c r="B71" s="30">
        <v>67</v>
      </c>
      <c r="C71" s="28" t="s">
        <v>2158</v>
      </c>
      <c r="D71" s="99">
        <v>15</v>
      </c>
      <c r="E71" s="99">
        <v>15</v>
      </c>
      <c r="F71" s="99">
        <v>15</v>
      </c>
      <c r="G71" s="99">
        <v>15</v>
      </c>
      <c r="H71" s="99">
        <v>15</v>
      </c>
      <c r="I71" s="99">
        <v>15</v>
      </c>
      <c r="J71" s="99">
        <v>15</v>
      </c>
      <c r="K71" s="99">
        <v>15</v>
      </c>
      <c r="L71" s="99">
        <v>15</v>
      </c>
      <c r="M71" s="99">
        <v>15</v>
      </c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>
        <f>SUM(Tabla3817[[#This Row],[Enero]:[dic-26]])</f>
        <v>150</v>
      </c>
    </row>
    <row r="72" spans="1:28" ht="15" customHeight="1">
      <c r="A72" s="30" t="s">
        <v>2120</v>
      </c>
      <c r="B72" s="30">
        <v>68</v>
      </c>
      <c r="C72" s="27" t="s">
        <v>2159</v>
      </c>
      <c r="D72" s="301">
        <v>0</v>
      </c>
      <c r="E72" s="99">
        <v>15</v>
      </c>
      <c r="F72" s="99">
        <v>15</v>
      </c>
      <c r="G72" s="99">
        <v>15</v>
      </c>
      <c r="H72" s="99">
        <v>15</v>
      </c>
      <c r="I72" s="99">
        <v>15</v>
      </c>
      <c r="J72" s="99">
        <v>15</v>
      </c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>
        <f>SUM(Tabla3817[[#This Row],[Enero]:[dic-26]])</f>
        <v>90</v>
      </c>
    </row>
    <row r="73" spans="1:28" ht="15" customHeight="1">
      <c r="A73" s="30" t="s">
        <v>2120</v>
      </c>
      <c r="B73" s="358">
        <v>69</v>
      </c>
      <c r="C73" s="359" t="s">
        <v>2160</v>
      </c>
      <c r="D73" s="99">
        <v>15</v>
      </c>
      <c r="E73" s="99">
        <v>15</v>
      </c>
      <c r="F73" s="99">
        <v>15</v>
      </c>
      <c r="G73" s="99">
        <v>15</v>
      </c>
      <c r="H73" s="99">
        <v>15</v>
      </c>
      <c r="I73" s="99">
        <v>10</v>
      </c>
      <c r="J73" s="99">
        <v>15</v>
      </c>
      <c r="K73" s="99">
        <v>15</v>
      </c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>
        <f>SUM(Tabla3817[[#This Row],[Enero]:[dic-26]])</f>
        <v>115</v>
      </c>
    </row>
    <row r="74" spans="1:28" ht="15" customHeight="1">
      <c r="A74" s="30" t="s">
        <v>2120</v>
      </c>
      <c r="B74" s="297">
        <v>70</v>
      </c>
      <c r="C74" s="298" t="s">
        <v>2161</v>
      </c>
      <c r="D74" s="99">
        <v>0</v>
      </c>
      <c r="E74" s="99">
        <v>0</v>
      </c>
      <c r="F74" s="99">
        <v>0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>
        <f>SUM(Tabla3817[[#This Row],[Enero]:[dic-26]])</f>
        <v>0</v>
      </c>
    </row>
    <row r="75" spans="1:28" ht="15" customHeight="1">
      <c r="A75" s="30" t="s">
        <v>2120</v>
      </c>
      <c r="B75" s="30">
        <v>71</v>
      </c>
      <c r="C75" s="27" t="s">
        <v>2162</v>
      </c>
      <c r="D75" s="99">
        <v>15</v>
      </c>
      <c r="E75" s="99">
        <v>15</v>
      </c>
      <c r="F75" s="99">
        <v>15</v>
      </c>
      <c r="G75" s="99">
        <v>15</v>
      </c>
      <c r="H75" s="99">
        <v>15</v>
      </c>
      <c r="I75" s="99">
        <v>15</v>
      </c>
      <c r="J75" s="99">
        <v>15</v>
      </c>
      <c r="K75" s="99">
        <v>15</v>
      </c>
      <c r="L75" s="99">
        <v>15</v>
      </c>
      <c r="M75" s="99">
        <v>15</v>
      </c>
      <c r="N75" s="99">
        <v>15</v>
      </c>
      <c r="O75" s="99">
        <v>15</v>
      </c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>
        <f>SUM(Tabla3817[[#This Row],[Enero]:[dic-26]])</f>
        <v>180</v>
      </c>
    </row>
    <row r="76" spans="1:28" ht="15" customHeight="1">
      <c r="A76" s="30" t="s">
        <v>2120</v>
      </c>
      <c r="B76" s="297">
        <v>72</v>
      </c>
      <c r="C76" s="298" t="s">
        <v>2163</v>
      </c>
      <c r="D76" s="99">
        <v>0</v>
      </c>
      <c r="E76" s="99">
        <v>0</v>
      </c>
      <c r="F76" s="99">
        <v>0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>
        <f>SUM(Tabla3817[[#This Row],[Enero]:[dic-26]])</f>
        <v>0</v>
      </c>
    </row>
    <row r="77" spans="1:28" ht="15" customHeight="1">
      <c r="A77" s="30" t="s">
        <v>2120</v>
      </c>
      <c r="B77" s="30">
        <v>73</v>
      </c>
      <c r="C77" s="27" t="s">
        <v>2164</v>
      </c>
      <c r="D77" s="99">
        <v>15</v>
      </c>
      <c r="E77" s="99">
        <v>15</v>
      </c>
      <c r="F77" s="99">
        <v>15</v>
      </c>
      <c r="G77" s="99">
        <v>15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>
        <f>SUM(Tabla3817[[#This Row],[Enero]:[dic-26]])</f>
        <v>60</v>
      </c>
    </row>
    <row r="78" spans="1:28" ht="15" customHeight="1">
      <c r="A78" s="30" t="s">
        <v>2120</v>
      </c>
      <c r="B78" s="297">
        <v>74</v>
      </c>
      <c r="C78" s="298" t="s">
        <v>2165</v>
      </c>
      <c r="D78" s="99">
        <v>0</v>
      </c>
      <c r="E78" s="99">
        <v>0</v>
      </c>
      <c r="F78" s="99">
        <v>0</v>
      </c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>
        <f>SUM(Tabla3817[[#This Row],[Enero]:[dic-26]])</f>
        <v>0</v>
      </c>
    </row>
    <row r="79" spans="1:28" ht="15" customHeight="1">
      <c r="A79" s="30" t="s">
        <v>2112</v>
      </c>
      <c r="B79" s="30">
        <v>75</v>
      </c>
      <c r="C79" s="27" t="s">
        <v>2166</v>
      </c>
      <c r="D79" s="99">
        <v>15</v>
      </c>
      <c r="E79" s="99">
        <v>15</v>
      </c>
      <c r="F79" s="99">
        <v>15</v>
      </c>
      <c r="G79" s="99">
        <v>15</v>
      </c>
      <c r="H79" s="99">
        <v>15</v>
      </c>
      <c r="I79" s="99">
        <v>15</v>
      </c>
      <c r="J79" s="99">
        <v>15</v>
      </c>
      <c r="K79" s="99">
        <v>15</v>
      </c>
      <c r="L79" s="99">
        <v>15</v>
      </c>
      <c r="M79" s="99">
        <v>15</v>
      </c>
      <c r="N79" s="99">
        <v>15</v>
      </c>
      <c r="O79" s="99">
        <v>15</v>
      </c>
      <c r="P79" s="99">
        <v>15</v>
      </c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>
        <f>SUM(Tabla3817[[#This Row],[Enero]:[dic-26]])</f>
        <v>195</v>
      </c>
    </row>
    <row r="80" spans="1:28" ht="15" customHeight="1">
      <c r="A80" s="30" t="s">
        <v>2112</v>
      </c>
      <c r="B80" s="297">
        <v>76</v>
      </c>
      <c r="C80" s="298" t="s">
        <v>2167</v>
      </c>
      <c r="D80" s="99">
        <v>0</v>
      </c>
      <c r="E80" s="99">
        <v>0</v>
      </c>
      <c r="F80" s="99">
        <v>0</v>
      </c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>
        <f>SUM(Tabla3817[[#This Row],[Enero]:[dic-26]])</f>
        <v>0</v>
      </c>
    </row>
    <row r="81" spans="1:28" ht="15" customHeight="1">
      <c r="A81" s="30" t="s">
        <v>2112</v>
      </c>
      <c r="B81" s="30">
        <v>77</v>
      </c>
      <c r="C81" s="27" t="s">
        <v>2168</v>
      </c>
      <c r="D81" s="99">
        <v>15</v>
      </c>
      <c r="E81" s="99">
        <v>15</v>
      </c>
      <c r="F81" s="99">
        <v>15</v>
      </c>
      <c r="G81" s="99">
        <v>15</v>
      </c>
      <c r="H81" s="99">
        <v>15</v>
      </c>
      <c r="I81" s="99">
        <v>15</v>
      </c>
      <c r="J81" s="99">
        <v>15</v>
      </c>
      <c r="K81" s="99">
        <v>15</v>
      </c>
      <c r="L81" s="99">
        <v>15</v>
      </c>
      <c r="M81" s="99">
        <v>15</v>
      </c>
      <c r="N81" s="99">
        <v>15</v>
      </c>
      <c r="O81" s="99">
        <v>15</v>
      </c>
      <c r="P81" s="99">
        <v>20</v>
      </c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>
        <f>SUM(Tabla3817[[#This Row],[Enero]:[dic-26]])</f>
        <v>200</v>
      </c>
    </row>
    <row r="82" spans="1:28" ht="15" customHeight="1">
      <c r="A82" s="30" t="s">
        <v>2112</v>
      </c>
      <c r="B82" s="30">
        <v>78</v>
      </c>
      <c r="C82" s="27" t="s">
        <v>2169</v>
      </c>
      <c r="D82" s="99">
        <v>15</v>
      </c>
      <c r="E82" s="99">
        <v>15</v>
      </c>
      <c r="F82" s="99">
        <v>15</v>
      </c>
      <c r="G82" s="99">
        <v>15</v>
      </c>
      <c r="H82" s="99">
        <v>15</v>
      </c>
      <c r="I82" s="99">
        <v>15</v>
      </c>
      <c r="J82" s="99">
        <v>15</v>
      </c>
      <c r="K82" s="99">
        <v>15</v>
      </c>
      <c r="L82" s="99">
        <v>15</v>
      </c>
      <c r="M82" s="99">
        <v>15</v>
      </c>
      <c r="N82" s="99">
        <v>15</v>
      </c>
      <c r="O82" s="99">
        <v>15</v>
      </c>
      <c r="P82" s="99">
        <v>15</v>
      </c>
      <c r="Q82" s="99">
        <v>15</v>
      </c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>
        <f>SUM(Tabla3817[[#This Row],[Enero]:[dic-26]])</f>
        <v>210</v>
      </c>
    </row>
    <row r="83" spans="1:28" ht="15" customHeight="1">
      <c r="A83" s="30" t="s">
        <v>2112</v>
      </c>
      <c r="B83" s="30">
        <v>79</v>
      </c>
      <c r="C83" s="27" t="s">
        <v>2170</v>
      </c>
      <c r="D83" s="99">
        <v>15</v>
      </c>
      <c r="E83" s="99">
        <v>15</v>
      </c>
      <c r="F83" s="99">
        <v>15</v>
      </c>
      <c r="G83" s="99">
        <v>15</v>
      </c>
      <c r="H83" s="99">
        <v>15</v>
      </c>
      <c r="I83" s="99">
        <v>15</v>
      </c>
      <c r="J83" s="4">
        <v>15</v>
      </c>
      <c r="K83" s="4">
        <v>15</v>
      </c>
      <c r="L83" s="99">
        <v>15</v>
      </c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>
        <f>SUM(Tabla3817[[#This Row],[Enero]:[dic-26]])</f>
        <v>135</v>
      </c>
    </row>
    <row r="84" spans="1:28" ht="15" customHeight="1">
      <c r="A84" s="30" t="s">
        <v>2112</v>
      </c>
      <c r="B84" s="30">
        <v>80</v>
      </c>
      <c r="C84" s="28" t="s">
        <v>2171</v>
      </c>
      <c r="D84" s="99">
        <v>15</v>
      </c>
      <c r="E84" s="99">
        <v>15</v>
      </c>
      <c r="F84" s="99">
        <v>15</v>
      </c>
      <c r="G84" s="99">
        <v>15</v>
      </c>
      <c r="H84" s="99">
        <v>15</v>
      </c>
      <c r="I84" s="99">
        <v>15</v>
      </c>
      <c r="J84" s="99">
        <v>15</v>
      </c>
      <c r="K84" s="99">
        <v>15</v>
      </c>
      <c r="L84" s="99">
        <v>15</v>
      </c>
      <c r="M84" s="99">
        <v>15</v>
      </c>
      <c r="N84" s="99">
        <v>15</v>
      </c>
      <c r="O84" s="99">
        <v>15</v>
      </c>
      <c r="P84" s="99">
        <v>15</v>
      </c>
      <c r="Q84" s="99">
        <v>15</v>
      </c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>
        <f>SUM(Tabla3817[[#This Row],[Enero]:[dic-26]])</f>
        <v>210</v>
      </c>
    </row>
    <row r="85" spans="1:28" ht="15" customHeight="1">
      <c r="A85" s="30" t="s">
        <v>2112</v>
      </c>
      <c r="B85" s="297">
        <v>81</v>
      </c>
      <c r="C85" s="298" t="s">
        <v>2172</v>
      </c>
      <c r="D85" s="99">
        <v>0</v>
      </c>
      <c r="E85" s="99">
        <v>0</v>
      </c>
      <c r="F85" s="99">
        <v>0</v>
      </c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>
        <f>SUM(Tabla3817[[#This Row],[Enero]:[dic-26]])</f>
        <v>0</v>
      </c>
    </row>
    <row r="86" spans="1:28" ht="15" customHeight="1">
      <c r="A86" s="30" t="s">
        <v>2173</v>
      </c>
      <c r="B86" s="30">
        <v>82</v>
      </c>
      <c r="C86" s="27" t="s">
        <v>2174</v>
      </c>
      <c r="D86" s="99">
        <v>15</v>
      </c>
      <c r="E86" s="99">
        <v>15</v>
      </c>
      <c r="F86" s="99">
        <v>15</v>
      </c>
      <c r="G86" s="301"/>
      <c r="H86" s="301"/>
      <c r="I86" s="301"/>
      <c r="J86" s="301"/>
      <c r="K86" s="301"/>
      <c r="L86" s="301"/>
      <c r="M86" s="99">
        <v>15</v>
      </c>
      <c r="N86" s="99">
        <v>15</v>
      </c>
      <c r="O86" s="99">
        <v>15</v>
      </c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>
        <f>SUM(Tabla3817[[#This Row],[Enero]:[dic-26]])</f>
        <v>90</v>
      </c>
    </row>
    <row r="87" spans="1:28" ht="15" customHeight="1">
      <c r="A87" s="30" t="s">
        <v>2173</v>
      </c>
      <c r="B87" s="297">
        <v>83</v>
      </c>
      <c r="C87" s="298" t="s">
        <v>2175</v>
      </c>
      <c r="D87" s="99">
        <v>0</v>
      </c>
      <c r="E87" s="99">
        <v>0</v>
      </c>
      <c r="F87" s="99">
        <v>0</v>
      </c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>
        <f>SUM(Tabla3817[[#This Row],[Enero]:[dic-26]])</f>
        <v>0</v>
      </c>
    </row>
    <row r="88" spans="1:28" ht="15" customHeight="1">
      <c r="A88" s="30" t="s">
        <v>2173</v>
      </c>
      <c r="B88" s="297">
        <v>84</v>
      </c>
      <c r="C88" s="298" t="s">
        <v>2176</v>
      </c>
      <c r="D88" s="99">
        <v>0</v>
      </c>
      <c r="E88" s="99">
        <v>0</v>
      </c>
      <c r="F88" s="99">
        <v>0</v>
      </c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>
        <f>SUM(Tabla3817[[#This Row],[Enero]:[dic-26]])</f>
        <v>0</v>
      </c>
    </row>
    <row r="89" spans="1:28" ht="15" customHeight="1">
      <c r="A89" s="30" t="s">
        <v>2173</v>
      </c>
      <c r="B89" s="30">
        <v>85</v>
      </c>
      <c r="C89" s="28" t="s">
        <v>2644</v>
      </c>
      <c r="D89" s="301"/>
      <c r="E89" s="607"/>
      <c r="F89" s="99">
        <v>15</v>
      </c>
      <c r="G89" s="99">
        <v>15</v>
      </c>
      <c r="H89" s="99">
        <v>15</v>
      </c>
      <c r="I89" s="99">
        <v>15</v>
      </c>
      <c r="J89" s="99">
        <v>15</v>
      </c>
      <c r="K89" s="99">
        <v>15</v>
      </c>
      <c r="L89" s="99">
        <v>15</v>
      </c>
      <c r="M89" s="99">
        <v>15</v>
      </c>
      <c r="N89" s="99">
        <v>15</v>
      </c>
      <c r="O89" s="99">
        <v>15</v>
      </c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>
        <f>SUM(Tabla3817[[#This Row],[Enero]:[dic-26]])</f>
        <v>150</v>
      </c>
    </row>
    <row r="90" spans="1:28" ht="15" customHeight="1">
      <c r="A90" s="30" t="s">
        <v>2173</v>
      </c>
      <c r="B90" s="30">
        <v>86</v>
      </c>
      <c r="C90" s="28" t="s">
        <v>2178</v>
      </c>
      <c r="D90" s="99">
        <v>15</v>
      </c>
      <c r="E90" s="99">
        <v>15</v>
      </c>
      <c r="F90" s="99">
        <v>15</v>
      </c>
      <c r="G90" s="99">
        <v>15</v>
      </c>
      <c r="H90" s="99">
        <v>15</v>
      </c>
      <c r="I90" s="99">
        <v>15</v>
      </c>
      <c r="J90" s="99">
        <v>15</v>
      </c>
      <c r="K90" s="99">
        <v>15</v>
      </c>
      <c r="L90" s="99">
        <v>15</v>
      </c>
      <c r="M90" s="99">
        <v>15</v>
      </c>
      <c r="N90" s="99">
        <v>15</v>
      </c>
      <c r="O90" s="99">
        <v>15</v>
      </c>
      <c r="P90" s="99">
        <v>15</v>
      </c>
      <c r="Q90" s="99">
        <v>15</v>
      </c>
      <c r="R90" s="99">
        <v>15</v>
      </c>
      <c r="S90" s="99"/>
      <c r="T90" s="99"/>
      <c r="U90" s="99"/>
      <c r="V90" s="99"/>
      <c r="W90" s="99"/>
      <c r="X90" s="99"/>
      <c r="Y90" s="99"/>
      <c r="Z90" s="99"/>
      <c r="AA90" s="99"/>
      <c r="AB90" s="99">
        <f>SUM(Tabla3817[[#This Row],[Enero]:[dic-26]])</f>
        <v>225</v>
      </c>
    </row>
    <row r="91" spans="1:28" ht="15" customHeight="1">
      <c r="A91" s="30" t="s">
        <v>2173</v>
      </c>
      <c r="B91" s="297">
        <v>87</v>
      </c>
      <c r="C91" s="512" t="s">
        <v>2179</v>
      </c>
      <c r="D91" s="99">
        <v>0</v>
      </c>
      <c r="E91" s="99">
        <v>0</v>
      </c>
      <c r="F91" s="99">
        <v>0</v>
      </c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>
        <f>SUM(Tabla3817[[#This Row],[Enero]:[dic-26]])</f>
        <v>0</v>
      </c>
    </row>
    <row r="92" spans="1:28" ht="15" customHeight="1">
      <c r="A92" s="30" t="s">
        <v>2173</v>
      </c>
      <c r="B92" s="30">
        <v>88</v>
      </c>
      <c r="C92" s="28" t="s">
        <v>2180</v>
      </c>
      <c r="D92" s="99">
        <v>15</v>
      </c>
      <c r="E92" s="99">
        <v>15</v>
      </c>
      <c r="F92" s="99">
        <v>15</v>
      </c>
      <c r="G92" s="99">
        <v>15</v>
      </c>
      <c r="H92" s="99">
        <v>15</v>
      </c>
      <c r="I92" s="99">
        <v>15</v>
      </c>
      <c r="J92" s="99">
        <v>15</v>
      </c>
      <c r="K92" s="99">
        <v>15</v>
      </c>
      <c r="L92" s="99">
        <v>15</v>
      </c>
      <c r="M92" s="99">
        <v>15</v>
      </c>
      <c r="N92" s="99">
        <v>15</v>
      </c>
      <c r="O92" s="99">
        <v>15</v>
      </c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>
        <f>SUM(Tabla3817[[#This Row],[Enero]:[dic-26]])</f>
        <v>180</v>
      </c>
    </row>
    <row r="93" spans="1:28" ht="15" customHeight="1">
      <c r="A93" s="30" t="s">
        <v>2181</v>
      </c>
      <c r="B93" s="30">
        <v>89</v>
      </c>
      <c r="C93" s="28" t="s">
        <v>2182</v>
      </c>
      <c r="D93" s="99">
        <v>15</v>
      </c>
      <c r="E93" s="99">
        <v>15</v>
      </c>
      <c r="F93" s="99">
        <v>15</v>
      </c>
      <c r="G93" s="99">
        <v>15</v>
      </c>
      <c r="H93" s="99">
        <v>15</v>
      </c>
      <c r="I93" s="99">
        <v>15</v>
      </c>
      <c r="J93" s="99">
        <v>15</v>
      </c>
      <c r="K93" s="99">
        <v>15</v>
      </c>
      <c r="L93" s="99">
        <v>15</v>
      </c>
      <c r="M93" s="99">
        <v>15</v>
      </c>
      <c r="N93" s="99">
        <v>15</v>
      </c>
      <c r="O93" s="99">
        <v>15</v>
      </c>
      <c r="P93" s="99">
        <v>15</v>
      </c>
      <c r="Q93" s="99">
        <v>15</v>
      </c>
      <c r="R93" s="99">
        <v>15</v>
      </c>
      <c r="S93" s="99"/>
      <c r="T93" s="99"/>
      <c r="U93" s="99"/>
      <c r="V93" s="99"/>
      <c r="W93" s="99"/>
      <c r="X93" s="99"/>
      <c r="Y93" s="99"/>
      <c r="Z93" s="99"/>
      <c r="AA93" s="99"/>
      <c r="AB93" s="99">
        <f>SUM(Tabla3817[[#This Row],[Enero]:[dic-26]])</f>
        <v>225</v>
      </c>
    </row>
    <row r="94" spans="1:28" ht="15" customHeight="1">
      <c r="A94" s="30" t="s">
        <v>2181</v>
      </c>
      <c r="B94" s="30">
        <v>90</v>
      </c>
      <c r="C94" s="27" t="s">
        <v>2183</v>
      </c>
      <c r="D94" s="99">
        <v>15</v>
      </c>
      <c r="E94" s="99">
        <v>15</v>
      </c>
      <c r="F94" s="99">
        <v>15</v>
      </c>
      <c r="G94" s="99">
        <v>15</v>
      </c>
      <c r="H94" s="99">
        <v>15</v>
      </c>
      <c r="I94" s="99">
        <v>15</v>
      </c>
      <c r="J94" s="99">
        <v>15</v>
      </c>
      <c r="K94" s="99">
        <v>15</v>
      </c>
      <c r="L94" s="99">
        <v>15</v>
      </c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>
        <f>SUM(Tabla3817[[#This Row],[Enero]:[dic-26]])</f>
        <v>135</v>
      </c>
    </row>
    <row r="95" spans="1:28" ht="15" customHeight="1">
      <c r="A95" s="30" t="s">
        <v>2181</v>
      </c>
      <c r="B95" s="30">
        <v>91</v>
      </c>
      <c r="C95" s="28" t="s">
        <v>2184</v>
      </c>
      <c r="D95" s="99">
        <v>15</v>
      </c>
      <c r="E95" s="99">
        <v>15</v>
      </c>
      <c r="F95" s="99">
        <v>15</v>
      </c>
      <c r="G95" s="99">
        <v>15</v>
      </c>
      <c r="H95" s="99">
        <v>15</v>
      </c>
      <c r="I95" s="99">
        <v>15</v>
      </c>
      <c r="J95" s="99">
        <v>15</v>
      </c>
      <c r="K95" s="99">
        <v>15</v>
      </c>
      <c r="L95" s="99">
        <v>15</v>
      </c>
      <c r="M95" s="99">
        <v>15</v>
      </c>
      <c r="N95" s="99">
        <v>15</v>
      </c>
      <c r="O95" s="99">
        <v>15</v>
      </c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>
        <f>SUM(Tabla3817[[#This Row],[Enero]:[dic-26]])</f>
        <v>180</v>
      </c>
    </row>
    <row r="96" spans="1:28" ht="15" customHeight="1">
      <c r="A96" s="30" t="s">
        <v>2181</v>
      </c>
      <c r="B96" s="30">
        <v>92</v>
      </c>
      <c r="C96" s="28" t="s">
        <v>2185</v>
      </c>
      <c r="D96" s="99">
        <v>15</v>
      </c>
      <c r="E96" s="99">
        <v>15</v>
      </c>
      <c r="F96" s="99">
        <v>15</v>
      </c>
      <c r="G96" s="99">
        <v>15</v>
      </c>
      <c r="H96" s="99">
        <v>15</v>
      </c>
      <c r="I96" s="99">
        <v>15</v>
      </c>
      <c r="J96" s="99">
        <v>15</v>
      </c>
      <c r="K96" s="99">
        <v>15</v>
      </c>
      <c r="L96" s="99">
        <v>15</v>
      </c>
      <c r="M96" s="99">
        <v>15</v>
      </c>
      <c r="N96" s="99">
        <v>15</v>
      </c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>
        <f>SUM(Tabla3817[[#This Row],[Enero]:[dic-26]])</f>
        <v>165</v>
      </c>
    </row>
    <row r="97" spans="1:28" ht="15" customHeight="1">
      <c r="A97" s="30" t="s">
        <v>2181</v>
      </c>
      <c r="B97" s="297">
        <v>93</v>
      </c>
      <c r="C97" s="298" t="s">
        <v>2186</v>
      </c>
      <c r="D97" s="99">
        <v>0</v>
      </c>
      <c r="E97" s="99">
        <v>0</v>
      </c>
      <c r="F97" s="99">
        <v>0</v>
      </c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>
        <f>SUM(Tabla3817[[#This Row],[Enero]:[dic-26]])</f>
        <v>0</v>
      </c>
    </row>
    <row r="98" spans="1:28" ht="15" customHeight="1">
      <c r="A98" s="30" t="s">
        <v>2181</v>
      </c>
      <c r="B98" s="297">
        <v>94</v>
      </c>
      <c r="C98" s="298" t="s">
        <v>2187</v>
      </c>
      <c r="D98" s="99">
        <v>0</v>
      </c>
      <c r="E98" s="99">
        <v>0</v>
      </c>
      <c r="F98" s="99">
        <v>0</v>
      </c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>
        <f>SUM(Tabla3817[[#This Row],[Enero]:[dic-26]])</f>
        <v>0</v>
      </c>
    </row>
    <row r="99" spans="1:28" ht="15" customHeight="1">
      <c r="A99" s="30" t="s">
        <v>2181</v>
      </c>
      <c r="B99" s="30">
        <v>95</v>
      </c>
      <c r="C99" s="27" t="s">
        <v>2188</v>
      </c>
      <c r="D99" s="99">
        <v>15</v>
      </c>
      <c r="E99" s="99">
        <v>15</v>
      </c>
      <c r="F99" s="99">
        <v>15</v>
      </c>
      <c r="G99" s="99">
        <v>15</v>
      </c>
      <c r="H99" s="99">
        <v>15</v>
      </c>
      <c r="I99" s="99">
        <v>15</v>
      </c>
      <c r="J99" s="99">
        <v>15</v>
      </c>
      <c r="K99" s="99">
        <v>15</v>
      </c>
      <c r="L99" s="99">
        <v>15</v>
      </c>
      <c r="M99" s="99">
        <v>15</v>
      </c>
      <c r="N99" s="99">
        <v>15</v>
      </c>
      <c r="O99" s="99">
        <v>15</v>
      </c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>
        <f>SUM(Tabla3817[[#This Row],[Enero]:[dic-26]])</f>
        <v>180</v>
      </c>
    </row>
    <row r="100" spans="1:28" ht="15" customHeight="1">
      <c r="A100" s="30" t="s">
        <v>2181</v>
      </c>
      <c r="B100" s="297">
        <v>96</v>
      </c>
      <c r="C100" s="298" t="s">
        <v>2189</v>
      </c>
      <c r="D100" s="99">
        <v>0</v>
      </c>
      <c r="E100" s="99">
        <v>0</v>
      </c>
      <c r="F100" s="99">
        <v>0</v>
      </c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>
        <f>SUM(Tabla3817[[#This Row],[Enero]:[dic-26]])</f>
        <v>0</v>
      </c>
    </row>
    <row r="101" spans="1:28" ht="15" customHeight="1">
      <c r="A101" s="30" t="s">
        <v>2181</v>
      </c>
      <c r="B101" s="30">
        <v>97</v>
      </c>
      <c r="C101" s="27" t="s">
        <v>2190</v>
      </c>
      <c r="D101" s="99">
        <v>15</v>
      </c>
      <c r="E101" s="99">
        <v>15</v>
      </c>
      <c r="F101" s="99">
        <v>15</v>
      </c>
      <c r="G101" s="99">
        <v>15</v>
      </c>
      <c r="H101" s="99">
        <v>15</v>
      </c>
      <c r="I101" s="99">
        <v>15</v>
      </c>
      <c r="J101" s="99">
        <v>15</v>
      </c>
      <c r="K101" s="99">
        <v>15</v>
      </c>
      <c r="L101" s="99">
        <v>15</v>
      </c>
      <c r="M101" s="99">
        <v>15</v>
      </c>
      <c r="N101" s="99">
        <v>15</v>
      </c>
      <c r="O101" s="99">
        <v>15</v>
      </c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>
        <f>SUM(Tabla3817[[#This Row],[Enero]:[dic-26]])</f>
        <v>180</v>
      </c>
    </row>
    <row r="102" spans="1:28" ht="15" customHeight="1">
      <c r="A102" s="30" t="s">
        <v>2181</v>
      </c>
      <c r="B102" s="297">
        <v>98</v>
      </c>
      <c r="C102" s="298" t="s">
        <v>2191</v>
      </c>
      <c r="D102" s="99">
        <v>0</v>
      </c>
      <c r="E102" s="99">
        <v>0</v>
      </c>
      <c r="F102" s="99">
        <v>0</v>
      </c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>
        <f>SUM(Tabla3817[[#This Row],[Enero]:[dic-26]])</f>
        <v>0</v>
      </c>
    </row>
    <row r="103" spans="1:28" ht="15" customHeight="1">
      <c r="A103" s="30" t="s">
        <v>2181</v>
      </c>
      <c r="B103" s="30">
        <v>99</v>
      </c>
      <c r="C103" s="27" t="s">
        <v>2192</v>
      </c>
      <c r="D103" s="99">
        <v>15</v>
      </c>
      <c r="E103" s="99">
        <v>15</v>
      </c>
      <c r="F103" s="99">
        <v>15</v>
      </c>
      <c r="G103" s="99">
        <v>15</v>
      </c>
      <c r="H103" s="99">
        <v>15</v>
      </c>
      <c r="I103" s="99">
        <v>15</v>
      </c>
      <c r="J103" s="99">
        <v>15</v>
      </c>
      <c r="K103" s="99">
        <v>15</v>
      </c>
      <c r="L103" s="99">
        <v>15</v>
      </c>
      <c r="M103" s="99">
        <v>15</v>
      </c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>
        <f>SUM(Tabla3817[[#This Row],[Enero]:[dic-26]])</f>
        <v>150</v>
      </c>
    </row>
    <row r="104" spans="1:28" ht="15" customHeight="1">
      <c r="A104" s="30" t="s">
        <v>2181</v>
      </c>
      <c r="B104" s="30">
        <v>100</v>
      </c>
      <c r="C104" s="27" t="s">
        <v>2193</v>
      </c>
      <c r="D104" s="99">
        <v>15</v>
      </c>
      <c r="E104" s="99">
        <v>15</v>
      </c>
      <c r="F104" s="99">
        <v>15</v>
      </c>
      <c r="G104" s="99">
        <v>15</v>
      </c>
      <c r="H104" s="99">
        <v>15</v>
      </c>
      <c r="I104" s="99">
        <v>15</v>
      </c>
      <c r="J104" s="99">
        <v>15</v>
      </c>
      <c r="K104" s="99">
        <v>15</v>
      </c>
      <c r="L104" s="99">
        <v>15</v>
      </c>
      <c r="M104" s="99">
        <v>15</v>
      </c>
      <c r="N104" s="99">
        <v>15</v>
      </c>
      <c r="O104" s="99">
        <v>15</v>
      </c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>
        <f>SUM(Tabla3817[[#This Row],[Enero]:[dic-26]])</f>
        <v>180</v>
      </c>
    </row>
    <row r="105" spans="1:28" ht="15" customHeight="1">
      <c r="A105" s="30" t="s">
        <v>2181</v>
      </c>
      <c r="B105" s="30">
        <v>101</v>
      </c>
      <c r="C105" s="27" t="s">
        <v>2194</v>
      </c>
      <c r="D105" s="99">
        <v>15</v>
      </c>
      <c r="E105" s="99">
        <v>15</v>
      </c>
      <c r="F105" s="99">
        <v>15</v>
      </c>
      <c r="G105" s="99">
        <v>15</v>
      </c>
      <c r="H105" s="99">
        <v>15</v>
      </c>
      <c r="I105" s="99">
        <v>15</v>
      </c>
      <c r="J105" s="99">
        <v>15</v>
      </c>
      <c r="K105" s="99">
        <v>15</v>
      </c>
      <c r="L105" s="99">
        <v>15</v>
      </c>
      <c r="M105" s="99">
        <v>15</v>
      </c>
      <c r="N105" s="99">
        <v>15</v>
      </c>
      <c r="O105" s="99">
        <v>15</v>
      </c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>
        <f>SUM(Tabla3817[[#This Row],[Enero]:[dic-26]])</f>
        <v>180</v>
      </c>
    </row>
    <row r="106" spans="1:28" ht="15" customHeight="1">
      <c r="A106" s="30" t="s">
        <v>2181</v>
      </c>
      <c r="B106" s="297">
        <v>102</v>
      </c>
      <c r="C106" s="298" t="s">
        <v>2195</v>
      </c>
      <c r="D106" s="99">
        <v>0</v>
      </c>
      <c r="E106" s="99">
        <v>0</v>
      </c>
      <c r="F106" s="99">
        <v>0</v>
      </c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>
        <f>SUM(Tabla3817[[#This Row],[Enero]:[dic-26]])</f>
        <v>0</v>
      </c>
    </row>
    <row r="107" spans="1:28" ht="15" customHeight="1">
      <c r="A107" s="30" t="s">
        <v>2181</v>
      </c>
      <c r="B107" s="30">
        <v>103</v>
      </c>
      <c r="C107" s="27" t="s">
        <v>2196</v>
      </c>
      <c r="D107" s="99">
        <v>15</v>
      </c>
      <c r="E107" s="99">
        <v>15</v>
      </c>
      <c r="F107" s="99">
        <v>15</v>
      </c>
      <c r="G107" s="99">
        <v>15</v>
      </c>
      <c r="H107" s="99">
        <v>15</v>
      </c>
      <c r="I107" s="99">
        <v>15</v>
      </c>
      <c r="J107" s="99">
        <v>15</v>
      </c>
      <c r="K107" s="99">
        <v>15</v>
      </c>
      <c r="L107" s="99">
        <v>15</v>
      </c>
      <c r="M107" s="99">
        <v>15</v>
      </c>
      <c r="N107" s="99">
        <v>15</v>
      </c>
      <c r="O107" s="99">
        <v>15</v>
      </c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>
        <f>SUM(Tabla3817[[#This Row],[Enero]:[dic-26]])</f>
        <v>180</v>
      </c>
    </row>
    <row r="108" spans="1:28" ht="15" customHeight="1">
      <c r="A108" s="30" t="s">
        <v>2197</v>
      </c>
      <c r="B108" s="30">
        <v>104</v>
      </c>
      <c r="C108" s="27" t="s">
        <v>2198</v>
      </c>
      <c r="D108" s="99">
        <v>15</v>
      </c>
      <c r="E108" s="99">
        <v>15</v>
      </c>
      <c r="F108" s="99">
        <v>15</v>
      </c>
      <c r="G108" s="99">
        <v>15</v>
      </c>
      <c r="H108" s="99">
        <v>15</v>
      </c>
      <c r="I108" s="99">
        <v>15</v>
      </c>
      <c r="J108" s="99">
        <v>15</v>
      </c>
      <c r="K108" s="99">
        <v>15</v>
      </c>
      <c r="L108" s="99">
        <v>15</v>
      </c>
      <c r="M108" s="99">
        <v>15</v>
      </c>
      <c r="N108" s="99">
        <v>15</v>
      </c>
      <c r="O108" s="99">
        <v>15</v>
      </c>
      <c r="P108" s="99">
        <v>15</v>
      </c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>
        <f>SUM(Tabla3817[[#This Row],[Enero]:[dic-26]])</f>
        <v>195</v>
      </c>
    </row>
    <row r="109" spans="1:28" ht="15" customHeight="1">
      <c r="A109" s="30" t="s">
        <v>2197</v>
      </c>
      <c r="B109" s="30">
        <v>105</v>
      </c>
      <c r="C109" s="27" t="s">
        <v>2199</v>
      </c>
      <c r="D109" s="99">
        <v>15</v>
      </c>
      <c r="E109" s="99">
        <v>15</v>
      </c>
      <c r="F109" s="99">
        <v>15</v>
      </c>
      <c r="G109" s="99">
        <v>15</v>
      </c>
      <c r="H109" s="99">
        <v>15</v>
      </c>
      <c r="I109" s="99">
        <v>15</v>
      </c>
      <c r="J109" s="99">
        <v>15</v>
      </c>
      <c r="K109" s="99">
        <v>15</v>
      </c>
      <c r="L109" s="99">
        <v>15</v>
      </c>
      <c r="M109" s="99">
        <v>15</v>
      </c>
      <c r="N109" s="99">
        <v>15</v>
      </c>
      <c r="O109" s="99">
        <v>15</v>
      </c>
      <c r="P109" s="99">
        <v>15</v>
      </c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>
        <f>SUM(Tabla3817[[#This Row],[Enero]:[dic-26]])</f>
        <v>195</v>
      </c>
    </row>
    <row r="110" spans="1:28" ht="15" customHeight="1">
      <c r="A110" s="30" t="s">
        <v>2200</v>
      </c>
      <c r="B110" s="30">
        <v>106</v>
      </c>
      <c r="C110" s="28" t="s">
        <v>2201</v>
      </c>
      <c r="D110" s="99">
        <v>15</v>
      </c>
      <c r="E110" s="99">
        <v>15</v>
      </c>
      <c r="F110" s="99">
        <v>15</v>
      </c>
      <c r="G110" s="99">
        <v>15</v>
      </c>
      <c r="H110" s="99">
        <v>15</v>
      </c>
      <c r="I110" s="99">
        <v>15</v>
      </c>
      <c r="J110" s="99">
        <v>15</v>
      </c>
      <c r="K110" s="99">
        <v>15</v>
      </c>
      <c r="L110" s="99">
        <v>15</v>
      </c>
      <c r="M110" s="99">
        <v>15</v>
      </c>
      <c r="N110" s="99">
        <v>15</v>
      </c>
      <c r="O110" s="99">
        <v>15</v>
      </c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>
        <f>SUM(Tabla3817[[#This Row],[Enero]:[dic-26]])</f>
        <v>180</v>
      </c>
    </row>
    <row r="111" spans="1:28" ht="15" customHeight="1">
      <c r="A111" s="30" t="s">
        <v>2200</v>
      </c>
      <c r="B111" s="30">
        <v>107</v>
      </c>
      <c r="C111" s="27" t="s">
        <v>2202</v>
      </c>
      <c r="D111" s="99">
        <v>15</v>
      </c>
      <c r="E111" s="99">
        <v>15</v>
      </c>
      <c r="F111" s="99">
        <v>15</v>
      </c>
      <c r="G111" s="99">
        <v>15</v>
      </c>
      <c r="H111" s="99">
        <v>15</v>
      </c>
      <c r="I111" s="99">
        <v>15</v>
      </c>
      <c r="J111" s="99">
        <v>15</v>
      </c>
      <c r="K111" s="99">
        <v>15</v>
      </c>
      <c r="L111" s="99">
        <v>15</v>
      </c>
      <c r="M111" s="99">
        <v>15</v>
      </c>
      <c r="N111" s="99">
        <v>15</v>
      </c>
      <c r="O111" s="99">
        <v>15</v>
      </c>
      <c r="P111" s="99">
        <v>15</v>
      </c>
      <c r="Q111" s="99">
        <v>15</v>
      </c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>
        <f>SUM(Tabla3817[[#This Row],[Enero]:[dic-26]])</f>
        <v>210</v>
      </c>
    </row>
    <row r="112" spans="1:28" ht="15" customHeight="1">
      <c r="A112" s="30" t="s">
        <v>2200</v>
      </c>
      <c r="B112" s="30">
        <v>108</v>
      </c>
      <c r="C112" s="28" t="s">
        <v>2203</v>
      </c>
      <c r="D112" s="99">
        <v>15</v>
      </c>
      <c r="E112" s="99">
        <v>15</v>
      </c>
      <c r="F112" s="99">
        <v>0</v>
      </c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>
        <f>SUM(Tabla3817[[#This Row],[Enero]:[dic-26]])</f>
        <v>30</v>
      </c>
    </row>
    <row r="113" spans="1:28" ht="15" customHeight="1">
      <c r="A113" s="30" t="s">
        <v>2200</v>
      </c>
      <c r="B113" s="297">
        <v>109</v>
      </c>
      <c r="C113" s="298" t="s">
        <v>2204</v>
      </c>
      <c r="D113" s="99">
        <v>0</v>
      </c>
      <c r="E113" s="99">
        <v>0</v>
      </c>
      <c r="F113" s="99">
        <v>0</v>
      </c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>
        <f>SUM(Tabla3817[[#This Row],[Enero]:[dic-26]])</f>
        <v>0</v>
      </c>
    </row>
    <row r="114" spans="1:28" ht="15" customHeight="1">
      <c r="A114" s="30" t="s">
        <v>2200</v>
      </c>
      <c r="B114" s="30">
        <v>110</v>
      </c>
      <c r="C114" s="27" t="s">
        <v>2205</v>
      </c>
      <c r="D114" s="99">
        <v>15</v>
      </c>
      <c r="E114" s="99">
        <v>15</v>
      </c>
      <c r="F114" s="99">
        <v>15</v>
      </c>
      <c r="G114" s="99">
        <v>15</v>
      </c>
      <c r="H114" s="99">
        <v>15</v>
      </c>
      <c r="I114" s="99">
        <v>15</v>
      </c>
      <c r="J114" s="99">
        <v>15</v>
      </c>
      <c r="K114" s="99">
        <v>15</v>
      </c>
      <c r="L114" s="99">
        <v>15</v>
      </c>
      <c r="M114" s="99">
        <v>15</v>
      </c>
      <c r="N114" s="99">
        <v>15</v>
      </c>
      <c r="O114" s="99">
        <v>15</v>
      </c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>
        <f>SUM(Tabla3817[[#This Row],[Enero]:[dic-26]])</f>
        <v>180</v>
      </c>
    </row>
    <row r="115" spans="1:28" ht="15" customHeight="1">
      <c r="A115" s="30" t="s">
        <v>2200</v>
      </c>
      <c r="B115" s="30">
        <v>111</v>
      </c>
      <c r="C115" s="27" t="s">
        <v>2206</v>
      </c>
      <c r="D115" s="99">
        <v>15</v>
      </c>
      <c r="E115" s="99">
        <v>15</v>
      </c>
      <c r="F115" s="99">
        <v>15</v>
      </c>
      <c r="G115" s="99">
        <v>15</v>
      </c>
      <c r="H115" s="99">
        <v>15</v>
      </c>
      <c r="I115" s="99">
        <v>15</v>
      </c>
      <c r="J115" s="99">
        <v>15</v>
      </c>
      <c r="K115" s="99">
        <v>15</v>
      </c>
      <c r="L115" s="99">
        <v>15</v>
      </c>
      <c r="M115" s="99">
        <v>15</v>
      </c>
      <c r="N115" s="99">
        <v>15</v>
      </c>
      <c r="O115" s="99">
        <v>15</v>
      </c>
      <c r="P115" s="99">
        <v>15</v>
      </c>
      <c r="Q115" s="99">
        <v>15</v>
      </c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>
        <f>SUM(Tabla3817[[#This Row],[Enero]:[dic-26]])</f>
        <v>210</v>
      </c>
    </row>
    <row r="116" spans="1:28" ht="15" customHeight="1">
      <c r="A116" s="30" t="s">
        <v>2200</v>
      </c>
      <c r="B116" s="30">
        <v>112</v>
      </c>
      <c r="C116" s="27" t="s">
        <v>2207</v>
      </c>
      <c r="D116" s="99">
        <v>15</v>
      </c>
      <c r="E116" s="99">
        <v>15</v>
      </c>
      <c r="F116" s="99">
        <v>15</v>
      </c>
      <c r="G116" s="99">
        <v>15</v>
      </c>
      <c r="H116" s="99">
        <v>15</v>
      </c>
      <c r="I116" s="99">
        <v>15</v>
      </c>
      <c r="J116" s="99">
        <v>15</v>
      </c>
      <c r="K116" s="99">
        <v>15</v>
      </c>
      <c r="L116" s="99">
        <v>15</v>
      </c>
      <c r="M116" s="99">
        <v>15</v>
      </c>
      <c r="N116" s="99">
        <v>15</v>
      </c>
      <c r="O116" s="99">
        <v>15</v>
      </c>
      <c r="P116" s="99">
        <v>15</v>
      </c>
      <c r="Q116" s="99">
        <v>15</v>
      </c>
      <c r="R116" s="99">
        <v>15</v>
      </c>
      <c r="S116" s="99">
        <v>15</v>
      </c>
      <c r="T116" s="99">
        <v>15</v>
      </c>
      <c r="U116" s="99">
        <v>15</v>
      </c>
      <c r="V116" s="99"/>
      <c r="W116" s="99"/>
      <c r="X116" s="99"/>
      <c r="Y116" s="99"/>
      <c r="Z116" s="99"/>
      <c r="AA116" s="99"/>
      <c r="AB116" s="99">
        <f>SUM(Tabla3817[[#This Row],[Enero]:[dic-26]])</f>
        <v>270</v>
      </c>
    </row>
    <row r="117" spans="1:28" ht="15" customHeight="1">
      <c r="A117" s="30" t="s">
        <v>2200</v>
      </c>
      <c r="B117" s="30">
        <v>113</v>
      </c>
      <c r="C117" s="27" t="s">
        <v>2208</v>
      </c>
      <c r="D117" s="99">
        <v>15</v>
      </c>
      <c r="E117" s="99">
        <v>15</v>
      </c>
      <c r="F117" s="99">
        <v>15</v>
      </c>
      <c r="G117" s="99">
        <v>15</v>
      </c>
      <c r="H117" s="99">
        <v>15</v>
      </c>
      <c r="I117" s="99">
        <v>15</v>
      </c>
      <c r="J117" s="99">
        <v>15</v>
      </c>
      <c r="K117" s="99">
        <v>15</v>
      </c>
      <c r="L117" s="99">
        <v>15</v>
      </c>
      <c r="M117" s="99">
        <v>15</v>
      </c>
      <c r="N117" s="99">
        <v>15</v>
      </c>
      <c r="O117" s="99">
        <v>15</v>
      </c>
      <c r="P117" s="99">
        <v>15</v>
      </c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>
        <f>SUM(Tabla3817[[#This Row],[Enero]:[dic-26]])</f>
        <v>195</v>
      </c>
    </row>
    <row r="118" spans="1:28" ht="15" customHeight="1">
      <c r="A118" s="30" t="s">
        <v>2200</v>
      </c>
      <c r="B118" s="297">
        <v>114</v>
      </c>
      <c r="C118" s="298" t="s">
        <v>2209</v>
      </c>
      <c r="D118" s="99">
        <v>0</v>
      </c>
      <c r="E118" s="99">
        <v>0</v>
      </c>
      <c r="F118" s="99">
        <v>0</v>
      </c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>
        <f>SUM(Tabla3817[[#This Row],[Enero]:[dic-26]])</f>
        <v>0</v>
      </c>
    </row>
    <row r="119" spans="1:28" ht="15" customHeight="1">
      <c r="A119" s="30" t="s">
        <v>2200</v>
      </c>
      <c r="B119" s="30">
        <v>115</v>
      </c>
      <c r="C119" s="28" t="s">
        <v>2210</v>
      </c>
      <c r="D119" s="99">
        <v>15</v>
      </c>
      <c r="E119" s="99">
        <v>15</v>
      </c>
      <c r="F119" s="99">
        <v>15</v>
      </c>
      <c r="G119" s="99">
        <v>15</v>
      </c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>
        <f>SUM(Tabla3817[[#This Row],[Enero]:[dic-26]])</f>
        <v>60</v>
      </c>
    </row>
    <row r="120" spans="1:28" ht="15" customHeight="1">
      <c r="A120" s="30" t="s">
        <v>2200</v>
      </c>
      <c r="B120" s="30">
        <v>116</v>
      </c>
      <c r="C120" s="27" t="s">
        <v>2211</v>
      </c>
      <c r="D120" s="99">
        <v>15</v>
      </c>
      <c r="E120" s="99">
        <v>0</v>
      </c>
      <c r="F120" s="99">
        <v>0</v>
      </c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>
        <f>SUM(Tabla3817[[#This Row],[Enero]:[dic-26]])</f>
        <v>15</v>
      </c>
    </row>
    <row r="121" spans="1:28" ht="15" customHeight="1">
      <c r="A121" s="30" t="s">
        <v>2200</v>
      </c>
      <c r="B121" s="30">
        <v>117</v>
      </c>
      <c r="C121" s="27" t="s">
        <v>2212</v>
      </c>
      <c r="D121" s="99">
        <v>15</v>
      </c>
      <c r="E121" s="99">
        <v>15</v>
      </c>
      <c r="F121" s="99">
        <v>15</v>
      </c>
      <c r="G121" s="99">
        <v>15</v>
      </c>
      <c r="H121" s="99">
        <v>15</v>
      </c>
      <c r="I121" s="99">
        <v>15</v>
      </c>
      <c r="J121" s="99">
        <v>15</v>
      </c>
      <c r="K121" s="99">
        <v>15</v>
      </c>
      <c r="L121" s="99">
        <v>15</v>
      </c>
      <c r="M121" s="99">
        <v>15</v>
      </c>
      <c r="N121" s="99">
        <v>15</v>
      </c>
      <c r="O121" s="99">
        <v>15</v>
      </c>
      <c r="P121" s="99">
        <v>15</v>
      </c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>
        <f>SUM(Tabla3817[[#This Row],[Enero]:[dic-26]])</f>
        <v>195</v>
      </c>
    </row>
    <row r="122" spans="1:28" ht="15" customHeight="1">
      <c r="A122" s="30" t="s">
        <v>2200</v>
      </c>
      <c r="B122" s="30">
        <v>118</v>
      </c>
      <c r="C122" s="27" t="s">
        <v>2213</v>
      </c>
      <c r="D122" s="99">
        <v>15</v>
      </c>
      <c r="E122" s="99">
        <v>15</v>
      </c>
      <c r="F122" s="99">
        <v>15</v>
      </c>
      <c r="G122" s="99">
        <v>15</v>
      </c>
      <c r="H122" s="99">
        <v>15</v>
      </c>
      <c r="I122" s="99">
        <v>15</v>
      </c>
      <c r="J122" s="99">
        <v>15</v>
      </c>
      <c r="K122" s="99">
        <v>15</v>
      </c>
      <c r="L122" s="99">
        <v>15</v>
      </c>
      <c r="M122" s="99">
        <v>15</v>
      </c>
      <c r="N122" s="99">
        <v>15</v>
      </c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>
        <f>SUM(Tabla3817[[#This Row],[Enero]:[dic-26]])</f>
        <v>165</v>
      </c>
    </row>
    <row r="123" spans="1:28" ht="15" customHeight="1">
      <c r="A123" s="30" t="s">
        <v>2200</v>
      </c>
      <c r="B123" s="30">
        <v>119</v>
      </c>
      <c r="C123" s="27" t="s">
        <v>2214</v>
      </c>
      <c r="D123" s="99">
        <v>15</v>
      </c>
      <c r="E123" s="99">
        <v>15</v>
      </c>
      <c r="F123" s="99">
        <v>15</v>
      </c>
      <c r="G123" s="99">
        <v>15</v>
      </c>
      <c r="H123" s="99">
        <v>15</v>
      </c>
      <c r="I123" s="99">
        <v>15</v>
      </c>
      <c r="J123" s="99">
        <v>15</v>
      </c>
      <c r="K123" s="99">
        <v>15</v>
      </c>
      <c r="L123" s="99">
        <v>15</v>
      </c>
      <c r="M123" s="99">
        <v>15</v>
      </c>
      <c r="N123" s="99">
        <v>15</v>
      </c>
      <c r="O123" s="99">
        <v>15</v>
      </c>
      <c r="P123" s="99">
        <v>15</v>
      </c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>
        <f>SUM(Tabla3817[[#This Row],[Enero]:[dic-26]])</f>
        <v>195</v>
      </c>
    </row>
    <row r="124" spans="1:28" ht="15" customHeight="1">
      <c r="A124" s="30" t="s">
        <v>2197</v>
      </c>
      <c r="B124" s="30">
        <v>120</v>
      </c>
      <c r="C124" s="27" t="s">
        <v>2215</v>
      </c>
      <c r="D124" s="99">
        <v>15</v>
      </c>
      <c r="E124" s="99">
        <v>15</v>
      </c>
      <c r="F124" s="99">
        <v>15</v>
      </c>
      <c r="G124" s="99">
        <v>15</v>
      </c>
      <c r="H124" s="99">
        <v>15</v>
      </c>
      <c r="I124" s="99">
        <v>15</v>
      </c>
      <c r="J124" s="99">
        <v>15</v>
      </c>
      <c r="K124" s="99">
        <v>15</v>
      </c>
      <c r="L124" s="99">
        <v>15</v>
      </c>
      <c r="M124" s="99">
        <v>15</v>
      </c>
      <c r="N124" s="99">
        <v>15</v>
      </c>
      <c r="O124" s="99">
        <v>15</v>
      </c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>
        <f>SUM(Tabla3817[[#This Row],[Enero]:[dic-26]])</f>
        <v>180</v>
      </c>
    </row>
    <row r="125" spans="1:28" ht="15" customHeight="1">
      <c r="A125" s="30" t="s">
        <v>2181</v>
      </c>
      <c r="B125" s="30">
        <v>121</v>
      </c>
      <c r="C125" s="27" t="s">
        <v>2216</v>
      </c>
      <c r="D125" s="99">
        <v>15</v>
      </c>
      <c r="E125" s="99">
        <v>15</v>
      </c>
      <c r="F125" s="99">
        <v>15</v>
      </c>
      <c r="G125" s="99">
        <v>15</v>
      </c>
      <c r="H125" s="99">
        <v>15</v>
      </c>
      <c r="I125" s="99">
        <v>15</v>
      </c>
      <c r="J125" s="99">
        <v>15</v>
      </c>
      <c r="K125" s="99">
        <v>15</v>
      </c>
      <c r="L125" s="99">
        <v>15</v>
      </c>
      <c r="M125" s="99">
        <v>15</v>
      </c>
      <c r="N125" s="99">
        <v>15</v>
      </c>
      <c r="O125" s="99">
        <v>15</v>
      </c>
      <c r="P125" s="99">
        <v>15</v>
      </c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>
        <f>SUM(Tabla3817[[#This Row],[Enero]:[dic-26]])</f>
        <v>195</v>
      </c>
    </row>
    <row r="126" spans="1:28" ht="15" customHeight="1">
      <c r="A126" s="30" t="s">
        <v>2181</v>
      </c>
      <c r="B126" s="30">
        <v>122</v>
      </c>
      <c r="C126" s="27" t="s">
        <v>2217</v>
      </c>
      <c r="D126" s="99">
        <v>15</v>
      </c>
      <c r="E126" s="99">
        <v>15</v>
      </c>
      <c r="F126" s="99">
        <v>15</v>
      </c>
      <c r="G126" s="99">
        <v>15</v>
      </c>
      <c r="H126" s="99">
        <v>15</v>
      </c>
      <c r="I126" s="99">
        <v>15</v>
      </c>
      <c r="J126" s="99">
        <v>15</v>
      </c>
      <c r="K126" s="99">
        <v>15</v>
      </c>
      <c r="L126" s="99">
        <v>15</v>
      </c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>
        <f>SUM(Tabla3817[[#This Row],[Enero]:[dic-26]])</f>
        <v>135</v>
      </c>
    </row>
    <row r="127" spans="1:28" ht="15" customHeight="1">
      <c r="A127" s="30" t="s">
        <v>2218</v>
      </c>
      <c r="B127" s="30">
        <v>123</v>
      </c>
      <c r="C127" s="27" t="s">
        <v>2219</v>
      </c>
      <c r="D127" s="99">
        <v>15</v>
      </c>
      <c r="E127" s="99">
        <v>15</v>
      </c>
      <c r="F127" s="99">
        <v>15</v>
      </c>
      <c r="G127" s="99">
        <v>15</v>
      </c>
      <c r="H127" s="99">
        <v>15</v>
      </c>
      <c r="I127" s="99">
        <v>15</v>
      </c>
      <c r="J127" s="99">
        <v>15</v>
      </c>
      <c r="K127" s="99">
        <v>15</v>
      </c>
      <c r="L127" s="99">
        <v>15</v>
      </c>
      <c r="M127" s="99">
        <v>15</v>
      </c>
      <c r="N127" s="99">
        <v>15</v>
      </c>
      <c r="O127" s="99">
        <v>15</v>
      </c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>
        <f>SUM(Tabla3817[[#This Row],[Enero]:[dic-26]])</f>
        <v>180</v>
      </c>
    </row>
    <row r="128" spans="1:28" ht="15" customHeight="1">
      <c r="A128" s="30" t="s">
        <v>2218</v>
      </c>
      <c r="B128" s="297">
        <v>124</v>
      </c>
      <c r="C128" s="298" t="s">
        <v>2220</v>
      </c>
      <c r="D128" s="99">
        <v>0</v>
      </c>
      <c r="E128" s="99">
        <v>0</v>
      </c>
      <c r="F128" s="99">
        <v>0</v>
      </c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>
        <f>SUM(Tabla3817[[#This Row],[Enero]:[dic-26]])</f>
        <v>0</v>
      </c>
    </row>
    <row r="129" spans="1:28" ht="15" customHeight="1">
      <c r="A129" s="30" t="s">
        <v>2218</v>
      </c>
      <c r="B129" s="297">
        <v>125</v>
      </c>
      <c r="C129" s="298" t="s">
        <v>2221</v>
      </c>
      <c r="D129" s="99">
        <v>0</v>
      </c>
      <c r="E129" s="99">
        <v>0</v>
      </c>
      <c r="F129" s="99">
        <v>0</v>
      </c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>
        <f>SUM(Tabla3817[[#This Row],[Enero]:[dic-26]])</f>
        <v>0</v>
      </c>
    </row>
    <row r="130" spans="1:28" ht="15" customHeight="1">
      <c r="A130" s="30" t="s">
        <v>2218</v>
      </c>
      <c r="B130" s="297">
        <v>126</v>
      </c>
      <c r="C130" s="298" t="s">
        <v>2222</v>
      </c>
      <c r="D130" s="99">
        <v>0</v>
      </c>
      <c r="E130" s="99">
        <v>0</v>
      </c>
      <c r="F130" s="99">
        <v>0</v>
      </c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>
        <f>SUM(Tabla3817[[#This Row],[Enero]:[dic-26]])</f>
        <v>0</v>
      </c>
    </row>
    <row r="131" spans="1:28" ht="15" customHeight="1">
      <c r="A131" s="30" t="s">
        <v>2218</v>
      </c>
      <c r="B131" s="297">
        <v>127</v>
      </c>
      <c r="C131" s="298" t="s">
        <v>2223</v>
      </c>
      <c r="D131" s="99">
        <v>0</v>
      </c>
      <c r="E131" s="99">
        <v>0</v>
      </c>
      <c r="F131" s="99">
        <v>0</v>
      </c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>
        <f>SUM(Tabla3817[[#This Row],[Enero]:[dic-26]])</f>
        <v>0</v>
      </c>
    </row>
    <row r="132" spans="1:28" ht="15" customHeight="1">
      <c r="A132" s="30" t="s">
        <v>2218</v>
      </c>
      <c r="B132" s="297">
        <v>128</v>
      </c>
      <c r="C132" s="298" t="s">
        <v>2224</v>
      </c>
      <c r="D132" s="99">
        <v>0</v>
      </c>
      <c r="E132" s="99">
        <v>0</v>
      </c>
      <c r="F132" s="99">
        <v>0</v>
      </c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>
        <f>SUM(Tabla3817[[#This Row],[Enero]:[dic-26]])</f>
        <v>0</v>
      </c>
    </row>
    <row r="133" spans="1:28" ht="15" customHeight="1">
      <c r="A133" s="30" t="s">
        <v>2218</v>
      </c>
      <c r="B133" s="297">
        <v>129</v>
      </c>
      <c r="C133" s="298" t="s">
        <v>2225</v>
      </c>
      <c r="D133" s="99">
        <v>0</v>
      </c>
      <c r="E133" s="99">
        <v>0</v>
      </c>
      <c r="F133" s="99">
        <v>0</v>
      </c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>
        <f>SUM(Tabla3817[[#This Row],[Enero]:[dic-26]])</f>
        <v>0</v>
      </c>
    </row>
    <row r="134" spans="1:28" ht="15" customHeight="1">
      <c r="A134" s="30" t="s">
        <v>2218</v>
      </c>
      <c r="B134" s="30">
        <v>130</v>
      </c>
      <c r="C134" s="28" t="s">
        <v>2226</v>
      </c>
      <c r="D134" s="99">
        <v>15</v>
      </c>
      <c r="E134" s="99">
        <v>15</v>
      </c>
      <c r="F134" s="99">
        <v>0</v>
      </c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>
        <f>SUM(Tabla3817[[#This Row],[Enero]:[dic-26]])</f>
        <v>30</v>
      </c>
    </row>
    <row r="135" spans="1:28" ht="15" customHeight="1">
      <c r="A135" s="30" t="s">
        <v>2218</v>
      </c>
      <c r="B135" s="297">
        <v>131</v>
      </c>
      <c r="C135" s="298" t="s">
        <v>2227</v>
      </c>
      <c r="D135" s="99">
        <v>0</v>
      </c>
      <c r="E135" s="99">
        <v>0</v>
      </c>
      <c r="F135" s="99">
        <v>0</v>
      </c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>
        <f>SUM(Tabla3817[[#This Row],[Enero]:[dic-26]])</f>
        <v>0</v>
      </c>
    </row>
    <row r="136" spans="1:28" ht="18.75" customHeight="1">
      <c r="A136" s="30" t="s">
        <v>2218</v>
      </c>
      <c r="B136" s="30">
        <v>132</v>
      </c>
      <c r="C136" s="28" t="s">
        <v>2228</v>
      </c>
      <c r="D136" s="99">
        <v>15</v>
      </c>
      <c r="E136" s="99">
        <v>15</v>
      </c>
      <c r="F136" s="99">
        <v>15</v>
      </c>
      <c r="G136" s="99">
        <v>15</v>
      </c>
      <c r="H136" s="99">
        <v>15</v>
      </c>
      <c r="I136" s="99">
        <v>15</v>
      </c>
      <c r="J136" s="99">
        <v>15</v>
      </c>
      <c r="K136" s="99">
        <v>15</v>
      </c>
      <c r="L136" s="99">
        <v>15</v>
      </c>
      <c r="M136" s="99">
        <v>15</v>
      </c>
      <c r="N136" s="99">
        <v>15</v>
      </c>
      <c r="O136" s="99">
        <v>15</v>
      </c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>
        <f>SUM(Tabla3817[[#This Row],[Enero]:[dic-26]])</f>
        <v>180</v>
      </c>
    </row>
    <row r="137" spans="1:28" ht="15" customHeight="1">
      <c r="A137" s="30" t="s">
        <v>2218</v>
      </c>
      <c r="B137" s="30">
        <v>133</v>
      </c>
      <c r="C137" s="27" t="s">
        <v>2229</v>
      </c>
      <c r="D137" s="301">
        <v>0</v>
      </c>
      <c r="E137" s="99">
        <v>15</v>
      </c>
      <c r="F137" s="99">
        <v>15</v>
      </c>
      <c r="G137" s="99">
        <v>15</v>
      </c>
      <c r="H137" s="99">
        <v>15</v>
      </c>
      <c r="I137" s="99">
        <v>15</v>
      </c>
      <c r="J137" s="99">
        <v>15</v>
      </c>
      <c r="K137" s="99">
        <v>15</v>
      </c>
      <c r="L137" s="99">
        <v>15</v>
      </c>
      <c r="M137" s="99">
        <v>15</v>
      </c>
      <c r="N137" s="99">
        <v>15</v>
      </c>
      <c r="O137" s="99">
        <v>15</v>
      </c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>
        <f>SUM(Tabla3817[[#This Row],[Enero]:[dic-26]])</f>
        <v>165</v>
      </c>
    </row>
    <row r="138" spans="1:28" ht="15" customHeight="1">
      <c r="A138" s="30" t="s">
        <v>2173</v>
      </c>
      <c r="B138" s="30">
        <v>134</v>
      </c>
      <c r="C138" s="27" t="s">
        <v>2230</v>
      </c>
      <c r="D138" s="301">
        <v>0</v>
      </c>
      <c r="E138" s="301">
        <v>0</v>
      </c>
      <c r="F138" s="99">
        <v>15</v>
      </c>
      <c r="G138" s="99">
        <v>15</v>
      </c>
      <c r="H138" s="99">
        <v>15</v>
      </c>
      <c r="I138" s="99">
        <v>15</v>
      </c>
      <c r="J138" s="99">
        <v>15</v>
      </c>
      <c r="K138" s="99">
        <v>15</v>
      </c>
      <c r="L138" s="99">
        <v>15</v>
      </c>
      <c r="M138" s="99">
        <v>15</v>
      </c>
      <c r="N138" s="99">
        <v>15</v>
      </c>
      <c r="O138" s="99">
        <v>15</v>
      </c>
      <c r="P138" s="99">
        <v>15</v>
      </c>
      <c r="Q138" s="99">
        <v>15</v>
      </c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>
        <f>SUM(Tabla3817[[#This Row],[Enero]:[dic-26]])</f>
        <v>180</v>
      </c>
    </row>
    <row r="139" spans="1:28" ht="15" customHeight="1">
      <c r="A139" s="30" t="s">
        <v>2173</v>
      </c>
      <c r="B139" s="30">
        <v>135</v>
      </c>
      <c r="C139" s="28" t="s">
        <v>2231</v>
      </c>
      <c r="D139" s="99">
        <v>15</v>
      </c>
      <c r="E139" s="99">
        <v>15</v>
      </c>
      <c r="F139" s="99">
        <v>15</v>
      </c>
      <c r="G139" s="99">
        <v>15</v>
      </c>
      <c r="H139" s="99">
        <v>15</v>
      </c>
      <c r="I139" s="99">
        <v>15</v>
      </c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>
        <f>SUM(Tabla3817[[#This Row],[Enero]:[dic-26]])</f>
        <v>90</v>
      </c>
    </row>
    <row r="140" spans="1:28" ht="15" customHeight="1">
      <c r="A140" s="30" t="s">
        <v>2173</v>
      </c>
      <c r="B140" s="30">
        <v>136</v>
      </c>
      <c r="C140" s="27" t="s">
        <v>2232</v>
      </c>
      <c r="D140" s="99">
        <v>15</v>
      </c>
      <c r="E140" s="99">
        <v>15</v>
      </c>
      <c r="F140" s="99">
        <v>15</v>
      </c>
      <c r="G140" s="99">
        <v>15</v>
      </c>
      <c r="H140" s="99">
        <v>15</v>
      </c>
      <c r="I140" s="99">
        <v>15</v>
      </c>
      <c r="J140" s="99">
        <v>15</v>
      </c>
      <c r="K140" s="99">
        <v>15</v>
      </c>
      <c r="L140" s="99">
        <v>15</v>
      </c>
      <c r="M140" s="99">
        <v>15</v>
      </c>
      <c r="N140" s="99">
        <v>15</v>
      </c>
      <c r="O140" s="99">
        <v>15</v>
      </c>
      <c r="P140" s="99">
        <v>15</v>
      </c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>
        <f>SUM(Tabla3817[[#This Row],[Enero]:[dic-26]])</f>
        <v>195</v>
      </c>
    </row>
    <row r="141" spans="1:28" ht="15" customHeight="1">
      <c r="A141" s="30" t="s">
        <v>2173</v>
      </c>
      <c r="B141" s="30">
        <v>137</v>
      </c>
      <c r="C141" s="27" t="s">
        <v>2233</v>
      </c>
      <c r="D141" s="99">
        <v>15</v>
      </c>
      <c r="E141" s="99">
        <v>15</v>
      </c>
      <c r="F141" s="99">
        <v>15</v>
      </c>
      <c r="G141" s="99">
        <v>15</v>
      </c>
      <c r="H141" s="99">
        <v>15</v>
      </c>
      <c r="I141" s="99">
        <v>15</v>
      </c>
      <c r="J141" s="99">
        <v>15</v>
      </c>
      <c r="K141" s="99">
        <v>15</v>
      </c>
      <c r="L141" s="99">
        <v>15</v>
      </c>
      <c r="M141" s="99">
        <v>15</v>
      </c>
      <c r="N141" s="99">
        <v>15</v>
      </c>
      <c r="O141" s="99">
        <v>15</v>
      </c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>
        <f>SUM(Tabla3817[[#This Row],[Enero]:[dic-26]])</f>
        <v>180</v>
      </c>
    </row>
    <row r="142" spans="1:28" ht="15" customHeight="1">
      <c r="A142" s="30" t="s">
        <v>2173</v>
      </c>
      <c r="B142" s="30">
        <v>138</v>
      </c>
      <c r="C142" s="28" t="s">
        <v>2234</v>
      </c>
      <c r="D142" s="99">
        <v>15</v>
      </c>
      <c r="E142" s="99">
        <v>15</v>
      </c>
      <c r="F142" s="99">
        <v>0</v>
      </c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>
        <f>SUM(Tabla3817[[#This Row],[Enero]:[dic-26]])</f>
        <v>30</v>
      </c>
    </row>
    <row r="143" spans="1:28" ht="15" customHeight="1">
      <c r="A143" s="572" t="s">
        <v>2173</v>
      </c>
      <c r="B143" s="572">
        <v>139</v>
      </c>
      <c r="C143" s="573" t="s">
        <v>2235</v>
      </c>
      <c r="D143" s="99">
        <v>15</v>
      </c>
      <c r="E143" s="99">
        <v>15</v>
      </c>
      <c r="F143" s="99">
        <v>15</v>
      </c>
      <c r="G143" s="99">
        <v>15</v>
      </c>
      <c r="H143" s="99">
        <v>15</v>
      </c>
      <c r="I143" s="99">
        <v>15</v>
      </c>
      <c r="J143" s="99">
        <v>15</v>
      </c>
      <c r="K143" s="99">
        <v>15</v>
      </c>
      <c r="L143" s="99">
        <v>15</v>
      </c>
      <c r="M143" s="99">
        <v>15</v>
      </c>
      <c r="N143" s="99">
        <v>15</v>
      </c>
      <c r="O143" s="99">
        <v>15</v>
      </c>
      <c r="P143" s="99">
        <v>15</v>
      </c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>
        <f>SUM(Tabla3817[[#This Row],[Enero]:[dic-26]])</f>
        <v>195</v>
      </c>
    </row>
    <row r="144" spans="1:28" ht="15" customHeight="1">
      <c r="A144" s="30" t="s">
        <v>2173</v>
      </c>
      <c r="B144" s="30">
        <v>140</v>
      </c>
      <c r="C144" s="28" t="s">
        <v>2236</v>
      </c>
      <c r="D144" s="99">
        <v>15</v>
      </c>
      <c r="E144" s="99">
        <v>15</v>
      </c>
      <c r="F144" s="99">
        <v>0</v>
      </c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>
        <f>SUM(Tabla3817[[#This Row],[Enero]:[dic-26]])</f>
        <v>30</v>
      </c>
    </row>
    <row r="145" spans="1:28" ht="15" customHeight="1">
      <c r="A145" s="30" t="s">
        <v>2237</v>
      </c>
      <c r="B145" s="297">
        <v>141</v>
      </c>
      <c r="C145" s="298" t="s">
        <v>2238</v>
      </c>
      <c r="D145" s="99">
        <v>0</v>
      </c>
      <c r="E145" s="99">
        <v>0</v>
      </c>
      <c r="F145" s="99">
        <v>0</v>
      </c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>
        <f>SUM(Tabla3817[[#This Row],[Enero]:[dic-26]])</f>
        <v>0</v>
      </c>
    </row>
    <row r="146" spans="1:28" ht="15" customHeight="1">
      <c r="A146" s="30" t="s">
        <v>2237</v>
      </c>
      <c r="B146" s="297">
        <v>142</v>
      </c>
      <c r="C146" s="298" t="s">
        <v>2239</v>
      </c>
      <c r="D146" s="99">
        <v>0</v>
      </c>
      <c r="E146" s="99">
        <v>0</v>
      </c>
      <c r="F146" s="99">
        <v>0</v>
      </c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>
        <f>SUM(Tabla3817[[#This Row],[Enero]:[dic-26]])</f>
        <v>0</v>
      </c>
    </row>
    <row r="147" spans="1:28" ht="15" customHeight="1">
      <c r="A147" s="30" t="s">
        <v>2237</v>
      </c>
      <c r="B147" s="30">
        <v>143</v>
      </c>
      <c r="C147" s="28" t="s">
        <v>2240</v>
      </c>
      <c r="D147" s="99">
        <v>15</v>
      </c>
      <c r="E147" s="99">
        <v>15</v>
      </c>
      <c r="F147" s="99">
        <v>15</v>
      </c>
      <c r="G147" s="99">
        <v>15</v>
      </c>
      <c r="H147" s="99">
        <v>15</v>
      </c>
      <c r="I147" s="99">
        <v>15</v>
      </c>
      <c r="J147" s="99">
        <v>15</v>
      </c>
      <c r="K147" s="99">
        <v>15</v>
      </c>
      <c r="L147" s="99">
        <v>15</v>
      </c>
      <c r="M147" s="99">
        <v>15</v>
      </c>
      <c r="N147" s="99">
        <v>15</v>
      </c>
      <c r="O147" s="99">
        <v>15</v>
      </c>
      <c r="P147" s="99">
        <v>15</v>
      </c>
      <c r="Q147" s="99">
        <v>15</v>
      </c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>
        <f>SUM(Tabla3817[[#This Row],[Enero]:[dic-26]])</f>
        <v>210</v>
      </c>
    </row>
    <row r="148" spans="1:28" ht="15" customHeight="1">
      <c r="A148" s="30" t="s">
        <v>2237</v>
      </c>
      <c r="B148" s="297">
        <v>144</v>
      </c>
      <c r="C148" s="298" t="s">
        <v>2241</v>
      </c>
      <c r="D148" s="99">
        <v>0</v>
      </c>
      <c r="E148" s="99">
        <v>0</v>
      </c>
      <c r="F148" s="99">
        <v>0</v>
      </c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>
        <f>SUM(Tabla3817[[#This Row],[Enero]:[dic-26]])</f>
        <v>0</v>
      </c>
    </row>
    <row r="149" spans="1:28" ht="15" customHeight="1">
      <c r="A149" s="30" t="s">
        <v>2237</v>
      </c>
      <c r="B149" s="30">
        <v>145</v>
      </c>
      <c r="C149" s="27" t="s">
        <v>78</v>
      </c>
      <c r="D149" s="99">
        <v>15</v>
      </c>
      <c r="E149" s="99">
        <v>15</v>
      </c>
      <c r="F149" s="99">
        <v>15</v>
      </c>
      <c r="G149" s="99">
        <v>15</v>
      </c>
      <c r="H149" s="99">
        <v>15</v>
      </c>
      <c r="I149" s="99">
        <v>15</v>
      </c>
      <c r="J149" s="99">
        <v>15</v>
      </c>
      <c r="K149" s="99">
        <v>15</v>
      </c>
      <c r="L149" s="99">
        <v>15</v>
      </c>
      <c r="M149" s="99">
        <v>15</v>
      </c>
      <c r="N149" s="99">
        <v>15</v>
      </c>
      <c r="O149" s="99">
        <v>15</v>
      </c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>
        <f>SUM(Tabla3817[[#This Row],[Enero]:[dic-26]])</f>
        <v>180</v>
      </c>
    </row>
    <row r="150" spans="1:28" ht="15" customHeight="1">
      <c r="A150" s="30" t="s">
        <v>2237</v>
      </c>
      <c r="B150" s="30">
        <v>146</v>
      </c>
      <c r="C150" s="27" t="s">
        <v>2242</v>
      </c>
      <c r="D150" s="301">
        <v>0</v>
      </c>
      <c r="E150" s="99">
        <v>15</v>
      </c>
      <c r="F150" s="99">
        <v>15</v>
      </c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>
        <f>SUM(Tabla3817[[#This Row],[Enero]:[dic-26]])</f>
        <v>30</v>
      </c>
    </row>
    <row r="151" spans="1:28" ht="15" customHeight="1">
      <c r="A151" s="30" t="s">
        <v>2237</v>
      </c>
      <c r="B151" s="30">
        <v>147</v>
      </c>
      <c r="C151" s="27" t="s">
        <v>2243</v>
      </c>
      <c r="D151" s="99">
        <v>15</v>
      </c>
      <c r="E151" s="99">
        <v>15</v>
      </c>
      <c r="F151" s="99">
        <v>15</v>
      </c>
      <c r="G151" s="99">
        <v>15</v>
      </c>
      <c r="H151" s="99">
        <v>15</v>
      </c>
      <c r="I151" s="99">
        <v>15</v>
      </c>
      <c r="J151" s="99">
        <v>15</v>
      </c>
      <c r="K151" s="99">
        <v>15</v>
      </c>
      <c r="L151" s="99">
        <v>15</v>
      </c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>
        <f>SUM(Tabla3817[[#This Row],[Enero]:[dic-26]])</f>
        <v>135</v>
      </c>
    </row>
    <row r="152" spans="1:28" ht="15" customHeight="1">
      <c r="A152" s="30" t="s">
        <v>2244</v>
      </c>
      <c r="B152" s="30">
        <v>148</v>
      </c>
      <c r="C152" s="27" t="s">
        <v>2245</v>
      </c>
      <c r="D152" s="99">
        <v>15</v>
      </c>
      <c r="E152" s="99">
        <v>15</v>
      </c>
      <c r="F152" s="99">
        <v>15</v>
      </c>
      <c r="G152" s="99">
        <v>15</v>
      </c>
      <c r="H152" s="99">
        <v>15</v>
      </c>
      <c r="I152" s="99">
        <v>15</v>
      </c>
      <c r="J152" s="99">
        <v>15</v>
      </c>
      <c r="K152" s="99">
        <v>15</v>
      </c>
      <c r="L152" s="99">
        <v>15</v>
      </c>
      <c r="M152" s="99">
        <v>15</v>
      </c>
      <c r="N152" s="99">
        <v>15</v>
      </c>
      <c r="O152" s="99">
        <v>15</v>
      </c>
      <c r="P152" s="99">
        <v>15</v>
      </c>
      <c r="Q152" s="99">
        <v>15</v>
      </c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>
        <f>SUM(Tabla3817[[#This Row],[Enero]:[dic-26]])</f>
        <v>210</v>
      </c>
    </row>
    <row r="153" spans="1:28" ht="15" customHeight="1">
      <c r="A153" s="30" t="s">
        <v>2244</v>
      </c>
      <c r="B153" s="30">
        <v>149</v>
      </c>
      <c r="C153" s="27" t="s">
        <v>2246</v>
      </c>
      <c r="D153" s="99">
        <v>15</v>
      </c>
      <c r="E153" s="99">
        <v>15</v>
      </c>
      <c r="F153" s="99">
        <v>15</v>
      </c>
      <c r="G153" s="99">
        <v>15</v>
      </c>
      <c r="H153" s="99">
        <v>15</v>
      </c>
      <c r="I153" s="99">
        <v>15</v>
      </c>
      <c r="J153" s="99">
        <v>15</v>
      </c>
      <c r="K153" s="99">
        <v>15</v>
      </c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>
        <f>SUM(Tabla3817[[#This Row],[Enero]:[dic-26]])</f>
        <v>120</v>
      </c>
    </row>
    <row r="154" spans="1:28" ht="15" customHeight="1">
      <c r="A154" s="30" t="s">
        <v>2244</v>
      </c>
      <c r="B154" s="30">
        <v>150</v>
      </c>
      <c r="C154" s="28" t="s">
        <v>2247</v>
      </c>
      <c r="D154" s="99">
        <v>15</v>
      </c>
      <c r="E154" s="99">
        <v>15</v>
      </c>
      <c r="F154" s="99">
        <v>15</v>
      </c>
      <c r="G154" s="99">
        <v>15</v>
      </c>
      <c r="H154" s="99">
        <v>15</v>
      </c>
      <c r="I154" s="99">
        <v>15</v>
      </c>
      <c r="J154" s="99">
        <v>15</v>
      </c>
      <c r="K154" s="99">
        <v>15</v>
      </c>
      <c r="L154" s="99">
        <v>15</v>
      </c>
      <c r="M154" s="99">
        <v>15</v>
      </c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>
        <f>SUM(Tabla3817[[#This Row],[Enero]:[dic-26]])</f>
        <v>150</v>
      </c>
    </row>
    <row r="155" spans="1:28" ht="15" customHeight="1">
      <c r="A155" s="30" t="s">
        <v>2244</v>
      </c>
      <c r="B155" s="30">
        <v>151</v>
      </c>
      <c r="C155" s="28" t="s">
        <v>2248</v>
      </c>
      <c r="D155" s="99">
        <v>15</v>
      </c>
      <c r="E155" s="99">
        <v>15</v>
      </c>
      <c r="F155" s="99">
        <v>15</v>
      </c>
      <c r="G155" s="99">
        <v>15</v>
      </c>
      <c r="H155" s="99">
        <v>15</v>
      </c>
      <c r="I155" s="99">
        <v>15</v>
      </c>
      <c r="J155" s="99">
        <v>15</v>
      </c>
      <c r="K155" s="99">
        <v>15</v>
      </c>
      <c r="L155" s="99">
        <v>15</v>
      </c>
      <c r="M155" s="99">
        <v>15</v>
      </c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>
        <f>SUM(Tabla3817[[#This Row],[Enero]:[dic-26]])</f>
        <v>150</v>
      </c>
    </row>
    <row r="156" spans="1:28" ht="15" customHeight="1">
      <c r="A156" s="30" t="s">
        <v>2244</v>
      </c>
      <c r="B156" s="297">
        <v>152</v>
      </c>
      <c r="C156" s="298" t="s">
        <v>2249</v>
      </c>
      <c r="D156" s="99">
        <v>0</v>
      </c>
      <c r="E156" s="99">
        <v>0</v>
      </c>
      <c r="F156" s="99">
        <v>0</v>
      </c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>
        <f>SUM(Tabla3817[[#This Row],[Enero]:[dic-26]])</f>
        <v>0</v>
      </c>
    </row>
    <row r="157" spans="1:28" ht="15" customHeight="1">
      <c r="A157" s="30" t="s">
        <v>2244</v>
      </c>
      <c r="B157" s="297">
        <v>153</v>
      </c>
      <c r="C157" s="512" t="s">
        <v>2250</v>
      </c>
      <c r="D157" s="99">
        <v>0</v>
      </c>
      <c r="E157" s="99">
        <v>0</v>
      </c>
      <c r="F157" s="99">
        <v>0</v>
      </c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>
        <f>SUM(Tabla3817[[#This Row],[Enero]:[dic-26]])</f>
        <v>0</v>
      </c>
    </row>
    <row r="158" spans="1:28" ht="15" customHeight="1">
      <c r="A158" s="30" t="s">
        <v>2244</v>
      </c>
      <c r="B158" s="30">
        <v>154</v>
      </c>
      <c r="C158" s="27" t="s">
        <v>2251</v>
      </c>
      <c r="D158" s="99">
        <v>15</v>
      </c>
      <c r="E158" s="99">
        <v>15</v>
      </c>
      <c r="F158" s="99">
        <v>15</v>
      </c>
      <c r="G158" s="99">
        <v>15</v>
      </c>
      <c r="H158" s="99">
        <v>15</v>
      </c>
      <c r="I158" s="99">
        <v>15</v>
      </c>
      <c r="J158" s="99">
        <v>15</v>
      </c>
      <c r="K158" s="99">
        <v>15</v>
      </c>
      <c r="L158" s="99">
        <v>15</v>
      </c>
      <c r="M158" s="99">
        <v>15</v>
      </c>
      <c r="N158" s="99">
        <v>15</v>
      </c>
      <c r="O158" s="99">
        <v>15</v>
      </c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>
        <f>SUM(Tabla3817[[#This Row],[Enero]:[dic-26]])</f>
        <v>180</v>
      </c>
    </row>
    <row r="159" spans="1:28" ht="15" customHeight="1">
      <c r="A159" s="30" t="s">
        <v>2244</v>
      </c>
      <c r="B159" s="30">
        <v>155</v>
      </c>
      <c r="C159" s="27" t="s">
        <v>2252</v>
      </c>
      <c r="D159" s="99">
        <v>15</v>
      </c>
      <c r="E159" s="99">
        <v>15</v>
      </c>
      <c r="F159" s="99">
        <v>15</v>
      </c>
      <c r="G159" s="99">
        <v>15</v>
      </c>
      <c r="H159" s="99">
        <v>15</v>
      </c>
      <c r="I159" s="99">
        <v>15</v>
      </c>
      <c r="J159" s="99">
        <v>15</v>
      </c>
      <c r="K159" s="99">
        <v>15</v>
      </c>
      <c r="L159" s="99">
        <v>15</v>
      </c>
      <c r="M159" s="99">
        <v>15</v>
      </c>
      <c r="N159" s="99">
        <v>15</v>
      </c>
      <c r="O159" s="99">
        <v>15</v>
      </c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>
        <f>SUM(Tabla3817[[#This Row],[Enero]:[dic-26]])</f>
        <v>180</v>
      </c>
    </row>
    <row r="160" spans="1:28" ht="15" customHeight="1">
      <c r="A160" s="30" t="s">
        <v>2244</v>
      </c>
      <c r="B160" s="30">
        <v>156</v>
      </c>
      <c r="C160" s="28" t="s">
        <v>2253</v>
      </c>
      <c r="D160" s="99">
        <v>15</v>
      </c>
      <c r="E160" s="99">
        <v>15</v>
      </c>
      <c r="F160" s="99">
        <v>15</v>
      </c>
      <c r="G160" s="99">
        <v>15</v>
      </c>
      <c r="H160" s="99">
        <v>15</v>
      </c>
      <c r="I160" s="99">
        <v>15</v>
      </c>
      <c r="J160" s="99">
        <v>15</v>
      </c>
      <c r="K160" s="99">
        <v>15</v>
      </c>
      <c r="L160" s="99">
        <v>15</v>
      </c>
      <c r="M160" s="99">
        <v>15</v>
      </c>
      <c r="N160" s="99">
        <v>15</v>
      </c>
      <c r="O160" s="99">
        <v>15</v>
      </c>
      <c r="P160" s="99">
        <v>15</v>
      </c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>
        <f>SUM(Tabla3817[[#This Row],[Enero]:[dic-26]])</f>
        <v>195</v>
      </c>
    </row>
    <row r="161" spans="1:28" ht="15" customHeight="1">
      <c r="A161" s="30" t="s">
        <v>2244</v>
      </c>
      <c r="B161" s="30">
        <v>157</v>
      </c>
      <c r="C161" s="27" t="s">
        <v>2254</v>
      </c>
      <c r="D161" s="301">
        <v>0</v>
      </c>
      <c r="E161" s="301">
        <v>0</v>
      </c>
      <c r="F161" s="99">
        <v>15</v>
      </c>
      <c r="G161" s="99">
        <v>15</v>
      </c>
      <c r="H161" s="99">
        <v>15</v>
      </c>
      <c r="I161" s="99">
        <v>15</v>
      </c>
      <c r="J161" s="99">
        <v>15</v>
      </c>
      <c r="K161" s="99">
        <v>15</v>
      </c>
      <c r="L161" s="99">
        <v>15</v>
      </c>
      <c r="M161" s="99">
        <v>15</v>
      </c>
      <c r="N161" s="99">
        <v>15</v>
      </c>
      <c r="O161" s="99">
        <v>15</v>
      </c>
      <c r="P161" s="99">
        <v>15</v>
      </c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>
        <f>SUM(Tabla3817[[#This Row],[Enero]:[dic-26]])</f>
        <v>165</v>
      </c>
    </row>
    <row r="162" spans="1:28" ht="15" customHeight="1">
      <c r="A162" s="30" t="s">
        <v>2244</v>
      </c>
      <c r="B162" s="297">
        <v>158</v>
      </c>
      <c r="C162" s="298" t="s">
        <v>2255</v>
      </c>
      <c r="D162" s="99">
        <v>0</v>
      </c>
      <c r="E162" s="99">
        <v>0</v>
      </c>
      <c r="F162" s="99">
        <v>0</v>
      </c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>
        <f>SUM(Tabla3817[[#This Row],[Enero]:[dic-26]])</f>
        <v>0</v>
      </c>
    </row>
    <row r="163" spans="1:28" ht="15" customHeight="1">
      <c r="A163" s="30" t="s">
        <v>2244</v>
      </c>
      <c r="B163" s="297">
        <v>159</v>
      </c>
      <c r="C163" s="298" t="s">
        <v>2256</v>
      </c>
      <c r="D163" s="99">
        <v>0</v>
      </c>
      <c r="E163" s="99">
        <v>0</v>
      </c>
      <c r="F163" s="99">
        <v>0</v>
      </c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>
        <f>SUM(Tabla3817[[#This Row],[Enero]:[dic-26]])</f>
        <v>0</v>
      </c>
    </row>
    <row r="164" spans="1:28" ht="15" customHeight="1">
      <c r="A164" s="30" t="s">
        <v>2244</v>
      </c>
      <c r="B164" s="30">
        <v>160</v>
      </c>
      <c r="C164" s="27" t="s">
        <v>2257</v>
      </c>
      <c r="D164" s="99">
        <v>15</v>
      </c>
      <c r="E164" s="99">
        <v>15</v>
      </c>
      <c r="F164" s="99">
        <v>15</v>
      </c>
      <c r="G164" s="99">
        <v>15</v>
      </c>
      <c r="H164" s="99">
        <v>15</v>
      </c>
      <c r="I164" s="99">
        <v>15</v>
      </c>
      <c r="J164" s="99">
        <v>15</v>
      </c>
      <c r="K164" s="99">
        <v>15</v>
      </c>
      <c r="L164" s="99">
        <v>15</v>
      </c>
      <c r="M164" s="99">
        <v>15</v>
      </c>
      <c r="N164" s="99">
        <v>15</v>
      </c>
      <c r="O164" s="99">
        <v>15</v>
      </c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>
        <f>SUM(Tabla3817[[#This Row],[Enero]:[dic-26]])</f>
        <v>180</v>
      </c>
    </row>
    <row r="165" spans="1:28" ht="15" customHeight="1">
      <c r="A165" s="30" t="s">
        <v>2258</v>
      </c>
      <c r="B165" s="30">
        <v>161</v>
      </c>
      <c r="C165" s="27" t="s">
        <v>2259</v>
      </c>
      <c r="D165" s="99">
        <v>15</v>
      </c>
      <c r="E165" s="99">
        <v>15</v>
      </c>
      <c r="F165" s="99">
        <v>0</v>
      </c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>
        <f>SUM(Tabla3817[[#This Row],[Enero]:[dic-26]])</f>
        <v>30</v>
      </c>
    </row>
    <row r="166" spans="1:28" ht="15" customHeight="1">
      <c r="A166" s="30" t="s">
        <v>2258</v>
      </c>
      <c r="B166" s="30">
        <v>162</v>
      </c>
      <c r="C166" s="28" t="s">
        <v>2260</v>
      </c>
      <c r="D166" s="99">
        <v>15</v>
      </c>
      <c r="E166" s="99">
        <v>15</v>
      </c>
      <c r="F166" s="99">
        <v>15</v>
      </c>
      <c r="G166" s="99">
        <v>15</v>
      </c>
      <c r="H166" s="99">
        <v>15</v>
      </c>
      <c r="I166" s="99">
        <v>15</v>
      </c>
      <c r="J166" s="99">
        <v>15</v>
      </c>
      <c r="K166" s="99">
        <v>15</v>
      </c>
      <c r="L166" s="99">
        <v>15</v>
      </c>
      <c r="M166" s="99">
        <v>15</v>
      </c>
      <c r="N166" s="99">
        <v>15</v>
      </c>
      <c r="O166" s="99">
        <v>15</v>
      </c>
      <c r="P166" s="99">
        <v>15</v>
      </c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>
        <f>SUM(Tabla3817[[#This Row],[Enero]:[dic-26]])</f>
        <v>195</v>
      </c>
    </row>
    <row r="167" spans="1:28" ht="15" customHeight="1">
      <c r="A167" s="30" t="s">
        <v>2261</v>
      </c>
      <c r="B167" s="297">
        <v>163</v>
      </c>
      <c r="C167" s="298" t="s">
        <v>2262</v>
      </c>
      <c r="D167" s="99">
        <v>0</v>
      </c>
      <c r="E167" s="99">
        <v>0</v>
      </c>
      <c r="F167" s="99">
        <v>0</v>
      </c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>
        <f>SUM(Tabla3817[[#This Row],[Enero]:[dic-26]])</f>
        <v>0</v>
      </c>
    </row>
    <row r="168" spans="1:28" ht="15" customHeight="1">
      <c r="A168" s="30" t="s">
        <v>2261</v>
      </c>
      <c r="B168" s="30">
        <v>164</v>
      </c>
      <c r="C168" s="28" t="s">
        <v>2263</v>
      </c>
      <c r="D168" s="301">
        <v>0</v>
      </c>
      <c r="E168" s="99">
        <v>15</v>
      </c>
      <c r="F168" s="99">
        <v>15</v>
      </c>
      <c r="G168" s="99">
        <v>15</v>
      </c>
      <c r="H168" s="99">
        <v>15</v>
      </c>
      <c r="I168" s="99">
        <v>15</v>
      </c>
      <c r="J168" s="99">
        <v>15</v>
      </c>
      <c r="K168" s="99">
        <v>15</v>
      </c>
      <c r="L168" s="99">
        <v>15</v>
      </c>
      <c r="M168" s="99">
        <v>15</v>
      </c>
      <c r="N168" s="99">
        <v>15</v>
      </c>
      <c r="O168" s="99">
        <v>15</v>
      </c>
      <c r="P168" s="99">
        <v>15</v>
      </c>
      <c r="Q168" s="99">
        <v>15</v>
      </c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>
        <f>SUM(Tabla3817[[#This Row],[Enero]:[dic-26]])</f>
        <v>195</v>
      </c>
    </row>
    <row r="169" spans="1:28" ht="15" customHeight="1">
      <c r="A169" s="30" t="s">
        <v>2261</v>
      </c>
      <c r="B169" s="297">
        <v>165</v>
      </c>
      <c r="C169" s="298" t="s">
        <v>2264</v>
      </c>
      <c r="D169" s="99">
        <v>0</v>
      </c>
      <c r="E169" s="99">
        <v>0</v>
      </c>
      <c r="F169" s="99">
        <v>0</v>
      </c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>
        <f>SUM(Tabla3817[[#This Row],[Enero]:[dic-26]])</f>
        <v>0</v>
      </c>
    </row>
    <row r="170" spans="1:28" ht="15" customHeight="1">
      <c r="A170" s="30" t="s">
        <v>2261</v>
      </c>
      <c r="B170" s="30">
        <v>166</v>
      </c>
      <c r="C170" s="27" t="s">
        <v>2265</v>
      </c>
      <c r="D170" s="99">
        <v>15</v>
      </c>
      <c r="E170" s="99">
        <v>15</v>
      </c>
      <c r="F170" s="99">
        <v>15</v>
      </c>
      <c r="G170" s="99">
        <v>0</v>
      </c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>
        <f>SUM(Tabla3817[[#This Row],[Enero]:[dic-26]])</f>
        <v>45</v>
      </c>
    </row>
    <row r="171" spans="1:28" ht="15" customHeight="1">
      <c r="A171" s="30" t="s">
        <v>2261</v>
      </c>
      <c r="B171" s="30">
        <v>167</v>
      </c>
      <c r="C171" s="28" t="s">
        <v>2266</v>
      </c>
      <c r="D171" s="99">
        <v>15</v>
      </c>
      <c r="E171" s="99">
        <v>15</v>
      </c>
      <c r="F171" s="99">
        <v>15</v>
      </c>
      <c r="G171" s="99">
        <v>15</v>
      </c>
      <c r="H171" s="99">
        <v>15</v>
      </c>
      <c r="I171" s="99">
        <v>15</v>
      </c>
      <c r="J171" s="99">
        <v>15</v>
      </c>
      <c r="K171" s="99">
        <v>15</v>
      </c>
      <c r="L171" s="99">
        <v>15</v>
      </c>
      <c r="M171" s="99">
        <v>15</v>
      </c>
      <c r="N171" s="99">
        <v>15</v>
      </c>
      <c r="O171" s="99">
        <f>10+5</f>
        <v>15</v>
      </c>
      <c r="P171" s="99">
        <v>15</v>
      </c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>
        <f>SUM(Tabla3817[[#This Row],[Enero]:[dic-26]])</f>
        <v>195</v>
      </c>
    </row>
    <row r="172" spans="1:28" ht="15" customHeight="1">
      <c r="A172" s="30" t="s">
        <v>2261</v>
      </c>
      <c r="B172" s="297">
        <v>168</v>
      </c>
      <c r="C172" s="298" t="s">
        <v>2267</v>
      </c>
      <c r="D172" s="99">
        <v>0</v>
      </c>
      <c r="E172" s="99">
        <v>0</v>
      </c>
      <c r="F172" s="99">
        <v>0</v>
      </c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>
        <f>SUM(Tabla3817[[#This Row],[Enero]:[dic-26]])</f>
        <v>0</v>
      </c>
    </row>
    <row r="173" spans="1:28" ht="15" customHeight="1">
      <c r="A173" s="30" t="s">
        <v>2261</v>
      </c>
      <c r="B173" s="30">
        <v>169</v>
      </c>
      <c r="C173" s="27" t="s">
        <v>2645</v>
      </c>
      <c r="D173" s="99">
        <v>15</v>
      </c>
      <c r="E173" s="99">
        <v>15</v>
      </c>
      <c r="F173" s="99">
        <v>15</v>
      </c>
      <c r="G173" s="99">
        <v>15</v>
      </c>
      <c r="H173" s="99">
        <v>15</v>
      </c>
      <c r="I173" s="99">
        <v>15</v>
      </c>
      <c r="J173" s="99">
        <v>15</v>
      </c>
      <c r="K173" s="99">
        <v>15</v>
      </c>
      <c r="L173" s="99">
        <v>15</v>
      </c>
      <c r="M173" s="99">
        <v>15</v>
      </c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>
        <f>SUM(Tabla3817[[#This Row],[Enero]:[dic-26]])</f>
        <v>150</v>
      </c>
    </row>
    <row r="174" spans="1:28" ht="15" customHeight="1">
      <c r="A174" s="30" t="s">
        <v>2261</v>
      </c>
      <c r="B174" s="30">
        <v>170</v>
      </c>
      <c r="C174" s="27" t="s">
        <v>2269</v>
      </c>
      <c r="D174" s="99">
        <v>15</v>
      </c>
      <c r="E174" s="99">
        <v>15</v>
      </c>
      <c r="F174" s="99">
        <f>10+5</f>
        <v>15</v>
      </c>
      <c r="G174" s="99">
        <v>15</v>
      </c>
      <c r="H174" s="99">
        <v>15</v>
      </c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>
        <f>SUM(Tabla3817[[#This Row],[Enero]:[dic-26]])</f>
        <v>75</v>
      </c>
    </row>
    <row r="175" spans="1:28" ht="15" customHeight="1">
      <c r="A175" s="30" t="s">
        <v>2261</v>
      </c>
      <c r="B175" s="297">
        <v>171</v>
      </c>
      <c r="C175" s="298" t="s">
        <v>2270</v>
      </c>
      <c r="D175" s="99">
        <v>0</v>
      </c>
      <c r="E175" s="99">
        <v>0</v>
      </c>
      <c r="F175" s="99">
        <v>0</v>
      </c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>
        <f>SUM(Tabla3817[[#This Row],[Enero]:[dic-26]])</f>
        <v>0</v>
      </c>
    </row>
    <row r="176" spans="1:28" ht="15" customHeight="1">
      <c r="A176" s="30" t="s">
        <v>2261</v>
      </c>
      <c r="B176" s="30">
        <v>172</v>
      </c>
      <c r="C176" s="27" t="s">
        <v>2271</v>
      </c>
      <c r="D176" s="301">
        <v>0</v>
      </c>
      <c r="E176" s="99">
        <v>15</v>
      </c>
      <c r="F176" s="99">
        <v>15</v>
      </c>
      <c r="G176" s="99">
        <v>15</v>
      </c>
      <c r="H176" s="99">
        <v>15</v>
      </c>
      <c r="I176" s="99">
        <v>15</v>
      </c>
      <c r="J176" s="99">
        <v>15</v>
      </c>
      <c r="K176" s="99">
        <v>15</v>
      </c>
      <c r="L176" s="99">
        <v>15</v>
      </c>
      <c r="M176" s="99">
        <v>15</v>
      </c>
      <c r="N176" s="99">
        <v>15</v>
      </c>
      <c r="O176" s="99">
        <v>15</v>
      </c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>
        <f>SUM(Tabla3817[[#This Row],[Enero]:[dic-26]])</f>
        <v>165</v>
      </c>
    </row>
    <row r="177" spans="1:28" ht="15" customHeight="1">
      <c r="A177" s="30" t="s">
        <v>2261</v>
      </c>
      <c r="B177" s="30">
        <v>173</v>
      </c>
      <c r="C177" s="27" t="s">
        <v>2272</v>
      </c>
      <c r="D177" s="99">
        <v>15</v>
      </c>
      <c r="E177" s="99">
        <v>15</v>
      </c>
      <c r="F177" s="99">
        <v>15</v>
      </c>
      <c r="G177" s="99">
        <v>15</v>
      </c>
      <c r="H177" s="99">
        <v>15</v>
      </c>
      <c r="I177" s="99">
        <v>15</v>
      </c>
      <c r="J177" s="99">
        <v>15</v>
      </c>
      <c r="K177" s="99">
        <v>15</v>
      </c>
      <c r="L177" s="99">
        <v>15</v>
      </c>
      <c r="M177" s="99">
        <v>15</v>
      </c>
      <c r="N177" s="99">
        <v>15</v>
      </c>
      <c r="O177" s="99">
        <v>15</v>
      </c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>
        <f>SUM(Tabla3817[[#This Row],[Enero]:[dic-26]])</f>
        <v>180</v>
      </c>
    </row>
    <row r="178" spans="1:28" ht="15" customHeight="1">
      <c r="A178" s="30" t="s">
        <v>2261</v>
      </c>
      <c r="B178" s="30">
        <v>174</v>
      </c>
      <c r="C178" s="27" t="s">
        <v>2273</v>
      </c>
      <c r="D178" s="99">
        <v>15</v>
      </c>
      <c r="E178" s="99">
        <v>15</v>
      </c>
      <c r="F178" s="99">
        <v>15</v>
      </c>
      <c r="G178" s="99">
        <v>15</v>
      </c>
      <c r="H178" s="99">
        <v>15</v>
      </c>
      <c r="I178" s="99">
        <v>15</v>
      </c>
      <c r="J178" s="99">
        <v>15</v>
      </c>
      <c r="K178" s="99">
        <v>15</v>
      </c>
      <c r="L178" s="99">
        <v>15</v>
      </c>
      <c r="M178" s="99">
        <v>15</v>
      </c>
      <c r="N178" s="99">
        <v>15</v>
      </c>
      <c r="O178" s="99">
        <v>15</v>
      </c>
      <c r="P178" s="99">
        <v>15</v>
      </c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>
        <f>SUM(Tabla3817[[#This Row],[Enero]:[dic-26]])</f>
        <v>195</v>
      </c>
    </row>
    <row r="179" spans="1:28" ht="27.75" customHeight="1">
      <c r="A179" s="30" t="s">
        <v>2261</v>
      </c>
      <c r="B179" s="30">
        <v>175</v>
      </c>
      <c r="C179" s="28" t="s">
        <v>2274</v>
      </c>
      <c r="D179" s="99">
        <v>15</v>
      </c>
      <c r="E179" s="99">
        <v>15</v>
      </c>
      <c r="F179" s="99">
        <v>15</v>
      </c>
      <c r="G179" s="99">
        <v>15</v>
      </c>
      <c r="H179" s="99">
        <v>15</v>
      </c>
      <c r="I179" s="99">
        <v>15</v>
      </c>
      <c r="J179" s="99">
        <v>15</v>
      </c>
      <c r="K179" s="99">
        <v>15</v>
      </c>
      <c r="L179" s="99">
        <v>15</v>
      </c>
      <c r="M179" s="99">
        <v>15</v>
      </c>
      <c r="N179" s="99">
        <v>15</v>
      </c>
      <c r="O179" s="99">
        <v>15</v>
      </c>
      <c r="P179" s="99">
        <v>15</v>
      </c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>
        <f>SUM(Tabla3817[[#This Row],[Enero]:[dic-26]])</f>
        <v>195</v>
      </c>
    </row>
    <row r="180" spans="1:28" ht="15" customHeight="1">
      <c r="A180" s="30" t="s">
        <v>2261</v>
      </c>
      <c r="B180" s="297">
        <v>176</v>
      </c>
      <c r="C180" s="298" t="s">
        <v>2275</v>
      </c>
      <c r="D180" s="99">
        <v>0</v>
      </c>
      <c r="E180" s="99">
        <v>0</v>
      </c>
      <c r="F180" s="99">
        <v>0</v>
      </c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>
        <f>SUM(Tabla3817[[#This Row],[Enero]:[dic-26]])</f>
        <v>0</v>
      </c>
    </row>
    <row r="181" spans="1:28" ht="15" customHeight="1">
      <c r="A181" s="30" t="s">
        <v>2261</v>
      </c>
      <c r="B181" s="30">
        <v>177</v>
      </c>
      <c r="C181" s="27" t="s">
        <v>2276</v>
      </c>
      <c r="D181" s="99">
        <v>15</v>
      </c>
      <c r="E181" s="99">
        <v>15</v>
      </c>
      <c r="F181" s="99">
        <v>15</v>
      </c>
      <c r="G181" s="99">
        <v>15</v>
      </c>
      <c r="H181" s="99">
        <v>15</v>
      </c>
      <c r="I181" s="99">
        <v>15</v>
      </c>
      <c r="J181" s="99">
        <v>15</v>
      </c>
      <c r="K181" s="99">
        <v>15</v>
      </c>
      <c r="L181" s="99">
        <v>15</v>
      </c>
      <c r="M181" s="99">
        <v>15</v>
      </c>
      <c r="N181" s="99">
        <v>15</v>
      </c>
      <c r="O181" s="99">
        <v>15</v>
      </c>
      <c r="P181" s="99">
        <v>15</v>
      </c>
      <c r="Q181" s="99">
        <v>15</v>
      </c>
      <c r="R181" s="99">
        <v>15</v>
      </c>
      <c r="S181" s="99"/>
      <c r="T181" s="99"/>
      <c r="U181" s="99"/>
      <c r="V181" s="99"/>
      <c r="W181" s="99"/>
      <c r="X181" s="99"/>
      <c r="Y181" s="99"/>
      <c r="Z181" s="99"/>
      <c r="AA181" s="99"/>
      <c r="AB181" s="99">
        <f>SUM(Tabla3817[[#This Row],[Enero]:[dic-26]])</f>
        <v>225</v>
      </c>
    </row>
    <row r="182" spans="1:28" ht="15" customHeight="1">
      <c r="A182" s="30" t="s">
        <v>2261</v>
      </c>
      <c r="B182" s="30">
        <v>178</v>
      </c>
      <c r="C182" s="27" t="s">
        <v>2277</v>
      </c>
      <c r="D182" s="99">
        <v>15</v>
      </c>
      <c r="E182" s="99">
        <v>15</v>
      </c>
      <c r="F182" s="99">
        <v>15</v>
      </c>
      <c r="G182" s="99">
        <v>15</v>
      </c>
      <c r="H182" s="99">
        <v>15</v>
      </c>
      <c r="I182" s="99">
        <v>15</v>
      </c>
      <c r="J182" s="99">
        <v>15</v>
      </c>
      <c r="K182" s="99">
        <v>15</v>
      </c>
      <c r="L182" s="99">
        <v>15</v>
      </c>
      <c r="M182" s="99">
        <v>15</v>
      </c>
      <c r="N182" s="99">
        <v>15</v>
      </c>
      <c r="O182" s="99">
        <v>15</v>
      </c>
      <c r="P182" s="99">
        <v>15</v>
      </c>
      <c r="Q182" s="99">
        <v>15</v>
      </c>
      <c r="R182" s="99">
        <v>15</v>
      </c>
      <c r="S182" s="99"/>
      <c r="T182" s="99"/>
      <c r="U182" s="99"/>
      <c r="V182" s="99"/>
      <c r="W182" s="99"/>
      <c r="X182" s="99"/>
      <c r="Y182" s="99"/>
      <c r="Z182" s="99"/>
      <c r="AA182" s="99"/>
      <c r="AB182" s="99">
        <f>SUM(Tabla3817[[#This Row],[Enero]:[dic-26]])</f>
        <v>225</v>
      </c>
    </row>
    <row r="183" spans="1:28" ht="15" customHeight="1">
      <c r="A183" s="30" t="s">
        <v>2261</v>
      </c>
      <c r="B183" s="30">
        <v>179</v>
      </c>
      <c r="C183" s="27" t="s">
        <v>2278</v>
      </c>
      <c r="D183" s="99"/>
      <c r="E183" s="99"/>
      <c r="F183" s="99">
        <v>15</v>
      </c>
      <c r="G183" s="99">
        <v>15</v>
      </c>
      <c r="H183" s="99">
        <v>15</v>
      </c>
      <c r="I183" s="99">
        <v>15</v>
      </c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>
        <f>SUM(Tabla3817[[#This Row],[Enero]:[dic-26]])</f>
        <v>60</v>
      </c>
    </row>
    <row r="184" spans="1:28" ht="15" customHeight="1">
      <c r="A184" s="30" t="s">
        <v>2261</v>
      </c>
      <c r="B184" s="297">
        <v>180</v>
      </c>
      <c r="C184" s="298" t="s">
        <v>2279</v>
      </c>
      <c r="D184" s="99">
        <v>0</v>
      </c>
      <c r="E184" s="99">
        <v>0</v>
      </c>
      <c r="F184" s="99">
        <v>0</v>
      </c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>
        <f>SUM(Tabla3817[[#This Row],[Enero]:[dic-26]])</f>
        <v>0</v>
      </c>
    </row>
    <row r="185" spans="1:28" ht="15" customHeight="1">
      <c r="A185" s="30" t="s">
        <v>2258</v>
      </c>
      <c r="B185" s="30">
        <v>181</v>
      </c>
      <c r="C185" s="27" t="s">
        <v>2280</v>
      </c>
      <c r="D185" s="99">
        <v>15</v>
      </c>
      <c r="E185" s="99">
        <v>15</v>
      </c>
      <c r="F185" s="99">
        <v>15</v>
      </c>
      <c r="G185" s="99">
        <v>15</v>
      </c>
      <c r="H185" s="99">
        <v>15</v>
      </c>
      <c r="I185" s="99">
        <v>15</v>
      </c>
      <c r="J185" s="99">
        <v>15</v>
      </c>
      <c r="K185" s="99">
        <v>15</v>
      </c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>
        <f>SUM(Tabla3817[[#This Row],[Enero]:[dic-26]])</f>
        <v>120</v>
      </c>
    </row>
    <row r="186" spans="1:28" ht="15" customHeight="1">
      <c r="A186" s="30" t="s">
        <v>2244</v>
      </c>
      <c r="B186" s="30">
        <v>182</v>
      </c>
      <c r="C186" s="28" t="s">
        <v>2281</v>
      </c>
      <c r="D186" s="99">
        <v>15</v>
      </c>
      <c r="E186" s="99">
        <v>15</v>
      </c>
      <c r="F186" s="99">
        <v>15</v>
      </c>
      <c r="G186" s="99">
        <v>15</v>
      </c>
      <c r="H186" s="99">
        <v>15</v>
      </c>
      <c r="I186" s="99">
        <v>15</v>
      </c>
      <c r="J186" s="99">
        <v>15</v>
      </c>
      <c r="K186" s="99">
        <v>15</v>
      </c>
      <c r="L186" s="99">
        <v>15</v>
      </c>
      <c r="M186" s="99">
        <v>15</v>
      </c>
      <c r="N186" s="99">
        <v>15</v>
      </c>
      <c r="O186" s="99">
        <v>15</v>
      </c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>
        <f>SUM(Tabla3817[[#This Row],[Enero]:[dic-26]])</f>
        <v>180</v>
      </c>
    </row>
    <row r="187" spans="1:28" ht="15" customHeight="1">
      <c r="A187" s="30" t="s">
        <v>2244</v>
      </c>
      <c r="B187" s="30">
        <v>183</v>
      </c>
      <c r="C187" s="27" t="s">
        <v>2282</v>
      </c>
      <c r="D187" s="301">
        <v>0</v>
      </c>
      <c r="E187" s="99">
        <v>15</v>
      </c>
      <c r="F187" s="99">
        <v>15</v>
      </c>
      <c r="G187" s="99">
        <v>15</v>
      </c>
      <c r="H187" s="99">
        <v>15</v>
      </c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>
        <f>SUM(Tabla3817[[#This Row],[Enero]:[dic-26]])</f>
        <v>60</v>
      </c>
    </row>
    <row r="188" spans="1:28" ht="15" customHeight="1">
      <c r="A188" s="30" t="s">
        <v>2244</v>
      </c>
      <c r="B188" s="297">
        <v>184</v>
      </c>
      <c r="C188" s="298" t="s">
        <v>2283</v>
      </c>
      <c r="D188" s="99">
        <v>0</v>
      </c>
      <c r="E188" s="99">
        <v>0</v>
      </c>
      <c r="F188" s="99">
        <v>0</v>
      </c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>
        <f>SUM(Tabla3817[[#This Row],[Enero]:[dic-26]])</f>
        <v>0</v>
      </c>
    </row>
    <row r="189" spans="1:28" ht="18" customHeight="1">
      <c r="A189" s="30" t="s">
        <v>2244</v>
      </c>
      <c r="B189" s="30">
        <v>185</v>
      </c>
      <c r="C189" s="27" t="s">
        <v>2284</v>
      </c>
      <c r="D189" s="301">
        <v>0</v>
      </c>
      <c r="E189" s="99">
        <v>15</v>
      </c>
      <c r="F189" s="99">
        <v>15</v>
      </c>
      <c r="G189" s="99">
        <v>15</v>
      </c>
      <c r="H189" s="99">
        <v>15</v>
      </c>
      <c r="I189" s="99">
        <v>15</v>
      </c>
      <c r="J189" s="99">
        <v>15</v>
      </c>
      <c r="K189" s="99">
        <v>15</v>
      </c>
      <c r="L189" s="99">
        <v>15</v>
      </c>
      <c r="M189" s="99">
        <v>15</v>
      </c>
      <c r="N189" s="99">
        <v>15</v>
      </c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>
        <f>SUM(Tabla3817[[#This Row],[Enero]:[dic-26]])</f>
        <v>150</v>
      </c>
    </row>
    <row r="190" spans="1:28" ht="15" customHeight="1">
      <c r="A190" s="30" t="s">
        <v>2244</v>
      </c>
      <c r="B190" s="30">
        <v>186</v>
      </c>
      <c r="C190" s="28" t="s">
        <v>2285</v>
      </c>
      <c r="D190" s="301"/>
      <c r="E190" s="99">
        <v>15</v>
      </c>
      <c r="F190" s="99">
        <v>15</v>
      </c>
      <c r="G190" s="99">
        <v>15</v>
      </c>
      <c r="H190" s="99">
        <v>15</v>
      </c>
      <c r="I190" s="99">
        <v>15</v>
      </c>
      <c r="J190" s="99">
        <v>15</v>
      </c>
      <c r="K190" s="99">
        <v>15</v>
      </c>
      <c r="L190" s="99">
        <v>15</v>
      </c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>
        <f>SUM(Tabla3817[[#This Row],[Enero]:[dic-26]])</f>
        <v>120</v>
      </c>
    </row>
    <row r="191" spans="1:28" ht="15" customHeight="1">
      <c r="A191" s="30" t="s">
        <v>2244</v>
      </c>
      <c r="B191" s="30">
        <v>187</v>
      </c>
      <c r="C191" s="28" t="s">
        <v>2286</v>
      </c>
      <c r="D191" s="99">
        <v>15</v>
      </c>
      <c r="E191" s="99">
        <v>15</v>
      </c>
      <c r="F191" s="99">
        <v>15</v>
      </c>
      <c r="G191" s="99">
        <v>15</v>
      </c>
      <c r="H191" s="99">
        <v>15</v>
      </c>
      <c r="I191" s="99">
        <v>15</v>
      </c>
      <c r="J191" s="99">
        <v>15</v>
      </c>
      <c r="K191" s="99">
        <v>15</v>
      </c>
      <c r="L191" s="99">
        <v>15</v>
      </c>
      <c r="M191" s="99">
        <v>15</v>
      </c>
      <c r="N191" s="99">
        <v>15</v>
      </c>
      <c r="O191" s="99">
        <v>15</v>
      </c>
      <c r="P191" s="99">
        <v>15</v>
      </c>
      <c r="Q191" s="99">
        <v>15</v>
      </c>
      <c r="R191" s="99">
        <v>15</v>
      </c>
      <c r="S191" s="99">
        <v>15</v>
      </c>
      <c r="T191" s="99">
        <v>15</v>
      </c>
      <c r="U191" s="99">
        <v>15</v>
      </c>
      <c r="V191" s="99">
        <v>15</v>
      </c>
      <c r="W191" s="99">
        <v>15</v>
      </c>
      <c r="X191" s="99">
        <v>15</v>
      </c>
      <c r="Y191" s="99">
        <v>15</v>
      </c>
      <c r="Z191" s="99">
        <v>15</v>
      </c>
      <c r="AA191" s="99">
        <v>15</v>
      </c>
      <c r="AB191" s="99">
        <f>SUM(Tabla3817[[#This Row],[Enero]:[dic-26]])</f>
        <v>360</v>
      </c>
    </row>
    <row r="192" spans="1:28" s="319" customFormat="1" ht="15" customHeight="1">
      <c r="A192" s="317" t="s">
        <v>2244</v>
      </c>
      <c r="B192" s="317">
        <v>188</v>
      </c>
      <c r="C192" s="318" t="s">
        <v>2287</v>
      </c>
      <c r="D192" s="301">
        <v>0</v>
      </c>
      <c r="E192" s="301">
        <v>0</v>
      </c>
      <c r="F192" s="301">
        <v>0</v>
      </c>
      <c r="G192" s="99">
        <v>15</v>
      </c>
      <c r="H192" s="316">
        <v>15</v>
      </c>
      <c r="I192" s="99">
        <v>15</v>
      </c>
      <c r="J192" s="99">
        <v>15</v>
      </c>
      <c r="K192" s="99">
        <v>15</v>
      </c>
      <c r="L192" s="99">
        <v>15</v>
      </c>
      <c r="M192" s="99">
        <v>15</v>
      </c>
      <c r="N192" s="99">
        <v>15</v>
      </c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>
        <f>SUM(Tabla3817[[#This Row],[Enero]:[dic-26]])</f>
        <v>120</v>
      </c>
    </row>
    <row r="193" spans="1:28" ht="15" customHeight="1">
      <c r="A193" s="30" t="s">
        <v>2244</v>
      </c>
      <c r="B193" s="30">
        <v>189</v>
      </c>
      <c r="C193" s="27" t="s">
        <v>2288</v>
      </c>
      <c r="D193" s="99">
        <v>15</v>
      </c>
      <c r="E193" s="99">
        <v>15</v>
      </c>
      <c r="F193" s="99">
        <v>0</v>
      </c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>
        <f>SUM(Tabla3817[[#This Row],[Enero]:[dic-26]])</f>
        <v>30</v>
      </c>
    </row>
    <row r="194" spans="1:28" ht="15" customHeight="1">
      <c r="A194" s="30" t="s">
        <v>2244</v>
      </c>
      <c r="B194" s="297">
        <v>190</v>
      </c>
      <c r="C194" s="512" t="s">
        <v>2289</v>
      </c>
      <c r="D194" s="99">
        <v>0</v>
      </c>
      <c r="E194" s="99">
        <v>0</v>
      </c>
      <c r="F194" s="99">
        <v>0</v>
      </c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>
        <f>SUM(Tabla3817[[#This Row],[Enero]:[dic-26]])</f>
        <v>0</v>
      </c>
    </row>
    <row r="195" spans="1:28" ht="15" customHeight="1">
      <c r="A195" s="30" t="s">
        <v>2244</v>
      </c>
      <c r="B195" s="297">
        <v>191</v>
      </c>
      <c r="C195" s="298" t="s">
        <v>2290</v>
      </c>
      <c r="D195" s="99">
        <v>0</v>
      </c>
      <c r="E195" s="99">
        <v>0</v>
      </c>
      <c r="F195" s="99">
        <v>0</v>
      </c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>
        <f>SUM(Tabla3817[[#This Row],[Enero]:[dic-26]])</f>
        <v>0</v>
      </c>
    </row>
    <row r="196" spans="1:28" ht="15" customHeight="1">
      <c r="A196" s="30" t="s">
        <v>2244</v>
      </c>
      <c r="B196" s="30">
        <v>192</v>
      </c>
      <c r="C196" s="27" t="s">
        <v>2291</v>
      </c>
      <c r="D196" s="99">
        <v>15</v>
      </c>
      <c r="E196" s="99">
        <v>15</v>
      </c>
      <c r="F196" s="99">
        <v>15</v>
      </c>
      <c r="G196" s="99">
        <v>15</v>
      </c>
      <c r="H196" s="99">
        <v>15</v>
      </c>
      <c r="I196" s="99">
        <v>15</v>
      </c>
      <c r="J196" s="99">
        <v>15</v>
      </c>
      <c r="K196" s="99">
        <v>15</v>
      </c>
      <c r="L196" s="99">
        <v>15</v>
      </c>
      <c r="M196" s="99">
        <v>15</v>
      </c>
      <c r="N196" s="99">
        <v>15</v>
      </c>
      <c r="O196" s="99">
        <v>15</v>
      </c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>
        <f>SUM(Tabla3817[[#This Row],[Enero]:[dic-26]])</f>
        <v>180</v>
      </c>
    </row>
    <row r="197" spans="1:28" ht="15" customHeight="1">
      <c r="A197" s="30" t="s">
        <v>2244</v>
      </c>
      <c r="B197" s="30">
        <v>193</v>
      </c>
      <c r="C197" s="27" t="s">
        <v>2292</v>
      </c>
      <c r="D197" s="99">
        <v>15</v>
      </c>
      <c r="E197" s="99">
        <v>15</v>
      </c>
      <c r="F197" s="99">
        <v>15</v>
      </c>
      <c r="G197" s="99">
        <v>15</v>
      </c>
      <c r="H197" s="99">
        <f>5+15</f>
        <v>20</v>
      </c>
      <c r="I197" s="99">
        <v>15</v>
      </c>
      <c r="J197" s="99">
        <v>15</v>
      </c>
      <c r="K197" s="99">
        <v>15</v>
      </c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>
        <f>SUM(Tabla3817[[#This Row],[Enero]:[dic-26]])</f>
        <v>125</v>
      </c>
    </row>
    <row r="198" spans="1:28" ht="15" customHeight="1">
      <c r="A198" s="30" t="s">
        <v>2244</v>
      </c>
      <c r="B198" s="30">
        <v>194</v>
      </c>
      <c r="C198" s="27" t="s">
        <v>2293</v>
      </c>
      <c r="D198" s="99">
        <v>15</v>
      </c>
      <c r="E198" s="99">
        <v>15</v>
      </c>
      <c r="F198" s="99">
        <v>15</v>
      </c>
      <c r="G198" s="99">
        <v>15</v>
      </c>
      <c r="H198" s="99">
        <v>15</v>
      </c>
      <c r="I198" s="99">
        <v>15</v>
      </c>
      <c r="J198" s="99">
        <v>15</v>
      </c>
      <c r="K198" s="99">
        <v>15</v>
      </c>
      <c r="L198" s="99">
        <v>15</v>
      </c>
      <c r="M198" s="99">
        <v>15</v>
      </c>
      <c r="N198" s="99">
        <v>15</v>
      </c>
      <c r="O198" s="99">
        <v>15</v>
      </c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>
        <f>SUM(Tabla3817[[#This Row],[Enero]:[dic-26]])</f>
        <v>180</v>
      </c>
    </row>
    <row r="199" spans="1:28" ht="15" customHeight="1">
      <c r="A199" s="30" t="s">
        <v>2244</v>
      </c>
      <c r="B199" s="30">
        <v>195</v>
      </c>
      <c r="C199" s="27" t="s">
        <v>2294</v>
      </c>
      <c r="D199" s="301">
        <v>0</v>
      </c>
      <c r="E199" s="99">
        <v>15</v>
      </c>
      <c r="F199" s="99">
        <v>15</v>
      </c>
      <c r="G199" s="99">
        <v>15</v>
      </c>
      <c r="H199" s="99">
        <v>15</v>
      </c>
      <c r="I199" s="99">
        <v>15</v>
      </c>
      <c r="J199" s="99">
        <v>15</v>
      </c>
      <c r="K199" s="99">
        <v>15</v>
      </c>
      <c r="L199" s="99">
        <v>15</v>
      </c>
      <c r="M199" s="99">
        <v>15</v>
      </c>
      <c r="N199" s="99">
        <v>15</v>
      </c>
      <c r="O199" s="99">
        <v>15</v>
      </c>
      <c r="P199" s="99">
        <v>15</v>
      </c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>
        <f>SUM(Tabla3817[[#This Row],[Enero]:[dic-26]])</f>
        <v>180</v>
      </c>
    </row>
    <row r="200" spans="1:28" ht="15" customHeight="1">
      <c r="A200" s="30" t="s">
        <v>2244</v>
      </c>
      <c r="B200" s="30">
        <v>196</v>
      </c>
      <c r="C200" s="27" t="s">
        <v>2295</v>
      </c>
      <c r="D200" s="99">
        <v>15</v>
      </c>
      <c r="E200" s="99">
        <v>15</v>
      </c>
      <c r="F200" s="99">
        <v>15</v>
      </c>
      <c r="G200" s="99">
        <v>15</v>
      </c>
      <c r="H200" s="99">
        <v>15</v>
      </c>
      <c r="I200" s="99">
        <v>15</v>
      </c>
      <c r="J200" s="99">
        <v>15</v>
      </c>
      <c r="K200" s="99">
        <v>15</v>
      </c>
      <c r="L200" s="99">
        <v>15</v>
      </c>
      <c r="M200" s="99">
        <v>15</v>
      </c>
      <c r="N200" s="99">
        <v>15</v>
      </c>
      <c r="O200" s="99">
        <v>15</v>
      </c>
      <c r="P200" s="99">
        <v>15</v>
      </c>
      <c r="Q200" s="99">
        <v>15</v>
      </c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>
        <f>SUM(Tabla3817[[#This Row],[Enero]:[dic-26]])</f>
        <v>210</v>
      </c>
    </row>
    <row r="201" spans="1:28" ht="15" customHeight="1">
      <c r="A201" s="30" t="s">
        <v>2237</v>
      </c>
      <c r="B201" s="30">
        <v>197</v>
      </c>
      <c r="C201" s="28" t="s">
        <v>2296</v>
      </c>
      <c r="D201" s="99">
        <v>15</v>
      </c>
      <c r="E201" s="99">
        <v>15</v>
      </c>
      <c r="F201" s="99">
        <v>15</v>
      </c>
      <c r="G201" s="99">
        <v>15</v>
      </c>
      <c r="H201" s="99">
        <v>15</v>
      </c>
      <c r="I201" s="99">
        <v>15</v>
      </c>
      <c r="J201" s="99">
        <v>15</v>
      </c>
      <c r="K201" s="99">
        <v>15</v>
      </c>
      <c r="L201" s="99">
        <v>15</v>
      </c>
      <c r="M201" s="99">
        <v>15</v>
      </c>
      <c r="N201" s="99">
        <v>15</v>
      </c>
      <c r="O201" s="99">
        <v>15</v>
      </c>
      <c r="P201" s="99">
        <v>15</v>
      </c>
      <c r="Q201" s="99">
        <v>15</v>
      </c>
      <c r="R201" s="99">
        <v>15</v>
      </c>
      <c r="S201" s="99"/>
      <c r="T201" s="99"/>
      <c r="U201" s="99"/>
      <c r="V201" s="99"/>
      <c r="W201" s="99"/>
      <c r="X201" s="99"/>
      <c r="Y201" s="99"/>
      <c r="Z201" s="99"/>
      <c r="AA201" s="99"/>
      <c r="AB201" s="99">
        <f>SUM(Tabla3817[[#This Row],[Enero]:[dic-26]])</f>
        <v>225</v>
      </c>
    </row>
    <row r="202" spans="1:28" ht="15" customHeight="1">
      <c r="A202" s="30" t="s">
        <v>2237</v>
      </c>
      <c r="B202" s="30">
        <v>198</v>
      </c>
      <c r="C202" s="27" t="s">
        <v>2297</v>
      </c>
      <c r="D202" s="99">
        <v>15</v>
      </c>
      <c r="E202" s="99">
        <v>15</v>
      </c>
      <c r="F202" s="99">
        <v>15</v>
      </c>
      <c r="G202" s="99">
        <v>15</v>
      </c>
      <c r="H202" s="99">
        <v>15</v>
      </c>
      <c r="I202" s="99">
        <v>15</v>
      </c>
      <c r="J202" s="99">
        <v>15</v>
      </c>
      <c r="K202" s="99">
        <v>15</v>
      </c>
      <c r="L202" s="99">
        <v>15</v>
      </c>
      <c r="M202" s="99">
        <v>15</v>
      </c>
      <c r="N202" s="99">
        <v>15</v>
      </c>
      <c r="O202" s="99">
        <v>15</v>
      </c>
      <c r="P202" s="99">
        <v>15</v>
      </c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>
        <f>SUM(Tabla3817[[#This Row],[Enero]:[dic-26]])</f>
        <v>195</v>
      </c>
    </row>
    <row r="203" spans="1:28" ht="15" customHeight="1">
      <c r="A203" s="30" t="s">
        <v>2237</v>
      </c>
      <c r="B203" s="30">
        <v>199</v>
      </c>
      <c r="C203" s="27" t="s">
        <v>2298</v>
      </c>
      <c r="D203" s="99">
        <v>15</v>
      </c>
      <c r="E203" s="99">
        <v>15</v>
      </c>
      <c r="F203" s="99">
        <v>15</v>
      </c>
      <c r="G203" s="99">
        <v>15</v>
      </c>
      <c r="H203" s="99">
        <v>15</v>
      </c>
      <c r="I203" s="99">
        <v>15</v>
      </c>
      <c r="J203" s="99">
        <v>15</v>
      </c>
      <c r="K203" s="99">
        <v>15</v>
      </c>
      <c r="L203" s="99">
        <v>15</v>
      </c>
      <c r="M203" s="99">
        <v>15</v>
      </c>
      <c r="N203" s="99">
        <v>15</v>
      </c>
      <c r="O203" s="99">
        <v>15</v>
      </c>
      <c r="P203" s="99">
        <v>15</v>
      </c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>
        <f>SUM(Tabla3817[[#This Row],[Enero]:[dic-26]])</f>
        <v>195</v>
      </c>
    </row>
    <row r="204" spans="1:28" ht="15" customHeight="1">
      <c r="A204" s="30" t="s">
        <v>2237</v>
      </c>
      <c r="B204" s="30">
        <v>200</v>
      </c>
      <c r="C204" s="27" t="s">
        <v>2299</v>
      </c>
      <c r="D204" s="99">
        <v>15</v>
      </c>
      <c r="E204" s="99">
        <v>15</v>
      </c>
      <c r="F204" s="99">
        <v>15</v>
      </c>
      <c r="G204" s="99">
        <v>15</v>
      </c>
      <c r="H204" s="99">
        <v>15</v>
      </c>
      <c r="I204" s="99">
        <v>15</v>
      </c>
      <c r="J204" s="99">
        <v>15</v>
      </c>
      <c r="K204" s="99">
        <v>15</v>
      </c>
      <c r="L204" s="99">
        <v>15</v>
      </c>
      <c r="M204" s="99">
        <v>15</v>
      </c>
      <c r="N204" s="99">
        <v>15</v>
      </c>
      <c r="O204" s="99">
        <v>15</v>
      </c>
      <c r="P204" s="99">
        <v>15</v>
      </c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>
        <f>SUM(Tabla3817[[#This Row],[Enero]:[dic-26]])</f>
        <v>195</v>
      </c>
    </row>
    <row r="205" spans="1:28" ht="15" customHeight="1">
      <c r="A205" s="30" t="s">
        <v>2237</v>
      </c>
      <c r="B205" s="30">
        <v>201</v>
      </c>
      <c r="C205" s="27" t="s">
        <v>2300</v>
      </c>
      <c r="D205" s="301"/>
      <c r="E205" s="99">
        <v>15</v>
      </c>
      <c r="F205" s="99">
        <v>15</v>
      </c>
      <c r="G205" s="99">
        <v>15</v>
      </c>
      <c r="H205" s="99">
        <v>15</v>
      </c>
      <c r="I205" s="99">
        <v>15</v>
      </c>
      <c r="J205" s="99">
        <v>15</v>
      </c>
      <c r="K205" s="99">
        <v>15</v>
      </c>
      <c r="L205" s="99">
        <v>15</v>
      </c>
      <c r="M205" s="99">
        <v>15</v>
      </c>
      <c r="N205" s="99">
        <v>15</v>
      </c>
      <c r="O205" s="99">
        <v>15</v>
      </c>
      <c r="P205" s="99">
        <v>15</v>
      </c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>
        <f>SUM(Tabla3817[[#This Row],[Enero]:[dic-26]])</f>
        <v>180</v>
      </c>
    </row>
    <row r="206" spans="1:28" ht="15" customHeight="1">
      <c r="A206" s="30" t="s">
        <v>2237</v>
      </c>
      <c r="B206" s="30">
        <v>202</v>
      </c>
      <c r="C206" s="27" t="s">
        <v>2301</v>
      </c>
      <c r="D206" s="99">
        <v>15</v>
      </c>
      <c r="E206" s="99">
        <v>15</v>
      </c>
      <c r="F206" s="99">
        <v>15</v>
      </c>
      <c r="G206" s="99">
        <v>15</v>
      </c>
      <c r="H206" s="99">
        <v>15</v>
      </c>
      <c r="I206" s="99">
        <v>15</v>
      </c>
      <c r="J206" s="99">
        <v>15</v>
      </c>
      <c r="K206" s="99">
        <v>15</v>
      </c>
      <c r="L206" s="99">
        <v>15</v>
      </c>
      <c r="M206" s="99">
        <v>15</v>
      </c>
      <c r="N206" s="99">
        <v>15</v>
      </c>
      <c r="O206" s="99">
        <v>15</v>
      </c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>
        <f>SUM(Tabla3817[[#This Row],[Enero]:[dic-26]])</f>
        <v>180</v>
      </c>
    </row>
    <row r="207" spans="1:28" ht="15" customHeight="1">
      <c r="A207" s="30" t="s">
        <v>2237</v>
      </c>
      <c r="B207" s="30">
        <v>203</v>
      </c>
      <c r="C207" s="27" t="s">
        <v>2302</v>
      </c>
      <c r="D207" s="99">
        <v>15</v>
      </c>
      <c r="E207" s="99">
        <v>15</v>
      </c>
      <c r="F207" s="99">
        <v>15</v>
      </c>
      <c r="G207" s="99">
        <v>15</v>
      </c>
      <c r="H207" s="99">
        <v>15</v>
      </c>
      <c r="I207" s="99">
        <v>15</v>
      </c>
      <c r="J207" s="99">
        <v>15</v>
      </c>
      <c r="K207" s="99">
        <v>15</v>
      </c>
      <c r="L207" s="99">
        <v>15</v>
      </c>
      <c r="M207" s="99">
        <v>15</v>
      </c>
      <c r="N207" s="99">
        <v>15</v>
      </c>
      <c r="O207" s="99">
        <v>15</v>
      </c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>
        <f>SUM(Tabla3817[[#This Row],[Enero]:[dic-26]])</f>
        <v>180</v>
      </c>
    </row>
    <row r="208" spans="1:28" ht="15" customHeight="1">
      <c r="A208" s="30" t="s">
        <v>2303</v>
      </c>
      <c r="B208" s="30">
        <v>204</v>
      </c>
      <c r="C208" s="27" t="s">
        <v>2304</v>
      </c>
      <c r="D208" s="99">
        <v>15</v>
      </c>
      <c r="E208" s="99">
        <v>15</v>
      </c>
      <c r="F208" s="99">
        <v>15</v>
      </c>
      <c r="G208" s="99">
        <v>15</v>
      </c>
      <c r="H208" s="99">
        <v>15</v>
      </c>
      <c r="I208" s="99">
        <v>15</v>
      </c>
      <c r="J208" s="99">
        <v>15</v>
      </c>
      <c r="K208" s="99">
        <v>15</v>
      </c>
      <c r="L208" s="99">
        <v>15</v>
      </c>
      <c r="M208" s="99">
        <v>15</v>
      </c>
      <c r="N208" s="99">
        <v>15</v>
      </c>
      <c r="O208" s="99">
        <v>15</v>
      </c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>
        <f>SUM(Tabla3817[[#This Row],[Enero]:[dic-26]])</f>
        <v>180</v>
      </c>
    </row>
    <row r="209" spans="1:28" ht="15" customHeight="1">
      <c r="A209" s="30" t="s">
        <v>2303</v>
      </c>
      <c r="B209" s="30">
        <v>205</v>
      </c>
      <c r="C209" s="27" t="s">
        <v>2305</v>
      </c>
      <c r="D209" s="99">
        <v>20</v>
      </c>
      <c r="E209" s="99">
        <f>7+8</f>
        <v>15</v>
      </c>
      <c r="F209" s="99">
        <v>15</v>
      </c>
      <c r="G209" s="99">
        <v>15</v>
      </c>
      <c r="H209" s="99">
        <v>15</v>
      </c>
      <c r="I209" s="99">
        <v>15</v>
      </c>
      <c r="J209" s="99">
        <v>15</v>
      </c>
      <c r="K209" s="99">
        <v>15</v>
      </c>
      <c r="L209" s="99">
        <v>15</v>
      </c>
      <c r="M209" s="99">
        <v>15</v>
      </c>
      <c r="N209" s="99">
        <v>15</v>
      </c>
      <c r="O209" s="99">
        <v>15</v>
      </c>
      <c r="P209" s="99">
        <v>15</v>
      </c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>
        <f>SUM(Tabla3817[[#This Row],[Enero]:[dic-26]])</f>
        <v>200</v>
      </c>
    </row>
    <row r="210" spans="1:28" ht="15" customHeight="1">
      <c r="A210" s="30" t="s">
        <v>2303</v>
      </c>
      <c r="B210" s="30">
        <v>206</v>
      </c>
      <c r="C210" s="27" t="s">
        <v>2306</v>
      </c>
      <c r="D210" s="301"/>
      <c r="E210" s="99">
        <v>15</v>
      </c>
      <c r="F210" s="99">
        <v>15</v>
      </c>
      <c r="G210" s="99">
        <v>15</v>
      </c>
      <c r="H210" s="99">
        <v>15</v>
      </c>
      <c r="I210" s="99">
        <v>15</v>
      </c>
      <c r="J210" s="99">
        <v>15</v>
      </c>
      <c r="K210" s="99">
        <v>15</v>
      </c>
      <c r="L210" s="99">
        <v>15</v>
      </c>
      <c r="M210" s="99">
        <v>15</v>
      </c>
      <c r="N210" s="99">
        <v>15</v>
      </c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>
        <f>SUM(Tabla3817[[#This Row],[Enero]:[dic-26]])</f>
        <v>150</v>
      </c>
    </row>
    <row r="211" spans="1:28" ht="15" customHeight="1">
      <c r="A211" s="30" t="s">
        <v>2303</v>
      </c>
      <c r="B211" s="358">
        <v>207</v>
      </c>
      <c r="C211" s="359" t="s">
        <v>2307</v>
      </c>
      <c r="D211" s="99">
        <v>15</v>
      </c>
      <c r="E211" s="99">
        <v>15</v>
      </c>
      <c r="F211" s="99">
        <v>15</v>
      </c>
      <c r="G211" s="99">
        <v>15</v>
      </c>
      <c r="H211" s="99">
        <v>15</v>
      </c>
      <c r="I211" s="99">
        <v>15</v>
      </c>
      <c r="J211" s="99">
        <v>15</v>
      </c>
      <c r="K211" s="99">
        <v>15</v>
      </c>
      <c r="L211" s="99">
        <v>15</v>
      </c>
      <c r="M211" s="99">
        <v>15</v>
      </c>
      <c r="N211" s="99">
        <v>15</v>
      </c>
      <c r="O211" s="99">
        <v>15</v>
      </c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>
        <f>SUM(Tabla3817[[#This Row],[Enero]:[dic-26]])</f>
        <v>180</v>
      </c>
    </row>
    <row r="212" spans="1:28" ht="15" customHeight="1">
      <c r="A212" s="30" t="s">
        <v>2303</v>
      </c>
      <c r="B212" s="30">
        <v>208</v>
      </c>
      <c r="C212" s="27" t="s">
        <v>2308</v>
      </c>
      <c r="D212" s="99">
        <v>15</v>
      </c>
      <c r="E212" s="99">
        <v>15</v>
      </c>
      <c r="F212" s="99">
        <v>15</v>
      </c>
      <c r="G212" s="99">
        <v>15</v>
      </c>
      <c r="H212" s="99">
        <v>15</v>
      </c>
      <c r="I212" s="99">
        <v>15</v>
      </c>
      <c r="J212" s="99">
        <v>15</v>
      </c>
      <c r="K212" s="99">
        <v>15</v>
      </c>
      <c r="L212" s="99">
        <v>15</v>
      </c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>
        <f>SUM(Tabla3817[[#This Row],[Enero]:[dic-26]])</f>
        <v>135</v>
      </c>
    </row>
    <row r="213" spans="1:28" ht="15" customHeight="1">
      <c r="A213" s="30" t="s">
        <v>2303</v>
      </c>
      <c r="B213" s="30">
        <v>209</v>
      </c>
      <c r="C213" s="27" t="s">
        <v>2309</v>
      </c>
      <c r="D213" s="99">
        <v>15</v>
      </c>
      <c r="E213" s="99">
        <v>15</v>
      </c>
      <c r="F213" s="99">
        <v>15</v>
      </c>
      <c r="G213" s="99">
        <v>15</v>
      </c>
      <c r="H213" s="99">
        <v>15</v>
      </c>
      <c r="I213" s="99">
        <v>15</v>
      </c>
      <c r="J213" s="99">
        <v>15</v>
      </c>
      <c r="K213" s="99">
        <v>15</v>
      </c>
      <c r="L213" s="99">
        <v>15</v>
      </c>
      <c r="M213" s="99">
        <v>15</v>
      </c>
      <c r="N213" s="99">
        <v>15</v>
      </c>
      <c r="O213" s="99">
        <v>15</v>
      </c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>
        <f>SUM(Tabla3817[[#This Row],[Enero]:[dic-26]])</f>
        <v>180</v>
      </c>
    </row>
    <row r="214" spans="1:28" ht="15" customHeight="1">
      <c r="A214" s="30" t="s">
        <v>2303</v>
      </c>
      <c r="B214" s="30">
        <v>210</v>
      </c>
      <c r="C214" s="100" t="s">
        <v>2310</v>
      </c>
      <c r="D214" s="99">
        <v>15</v>
      </c>
      <c r="E214" s="99">
        <v>15</v>
      </c>
      <c r="F214" s="99">
        <v>15</v>
      </c>
      <c r="G214" s="99">
        <v>15</v>
      </c>
      <c r="H214" s="99">
        <v>15</v>
      </c>
      <c r="I214" s="99">
        <v>15</v>
      </c>
      <c r="J214" s="99">
        <v>15</v>
      </c>
      <c r="K214" s="99">
        <v>15</v>
      </c>
      <c r="L214" s="99">
        <v>15</v>
      </c>
      <c r="M214" s="99">
        <v>15</v>
      </c>
      <c r="N214" s="99">
        <v>15</v>
      </c>
      <c r="O214" s="99">
        <v>15</v>
      </c>
      <c r="P214" s="99">
        <v>15</v>
      </c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>
        <f>SUM(Tabla3817[[#This Row],[Enero]:[dic-26]])</f>
        <v>195</v>
      </c>
    </row>
    <row r="215" spans="1:28" ht="15" customHeight="1">
      <c r="A215" s="30" t="s">
        <v>2311</v>
      </c>
      <c r="B215" s="297">
        <v>211</v>
      </c>
      <c r="C215" s="512" t="s">
        <v>2312</v>
      </c>
      <c r="D215" s="99">
        <v>0</v>
      </c>
      <c r="E215" s="99">
        <v>0</v>
      </c>
      <c r="F215" s="99">
        <v>0</v>
      </c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>
        <f>SUM(Tabla3817[[#This Row],[Enero]:[dic-26]])</f>
        <v>0</v>
      </c>
    </row>
    <row r="216" spans="1:28" ht="15" customHeight="1">
      <c r="A216" s="30" t="s">
        <v>2311</v>
      </c>
      <c r="B216" s="30">
        <v>212</v>
      </c>
      <c r="C216" s="27" t="s">
        <v>2313</v>
      </c>
      <c r="D216" s="99">
        <v>15</v>
      </c>
      <c r="E216" s="99">
        <v>15</v>
      </c>
      <c r="F216" s="99">
        <v>15</v>
      </c>
      <c r="G216" s="99">
        <v>15</v>
      </c>
      <c r="H216" s="99">
        <v>15</v>
      </c>
      <c r="I216" s="99">
        <v>15</v>
      </c>
      <c r="J216" s="99">
        <v>15</v>
      </c>
      <c r="K216" s="99">
        <v>15</v>
      </c>
      <c r="L216" s="99">
        <v>15</v>
      </c>
      <c r="M216" s="99">
        <v>15</v>
      </c>
      <c r="N216" s="99">
        <v>15</v>
      </c>
      <c r="O216" s="99">
        <v>15</v>
      </c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>
        <f>SUM(Tabla3817[[#This Row],[Enero]:[dic-26]])</f>
        <v>180</v>
      </c>
    </row>
    <row r="217" spans="1:28" ht="15" customHeight="1">
      <c r="A217" s="30" t="s">
        <v>2311</v>
      </c>
      <c r="B217" s="30">
        <v>213</v>
      </c>
      <c r="C217" s="27" t="s">
        <v>2314</v>
      </c>
      <c r="D217" s="99">
        <v>15</v>
      </c>
      <c r="E217" s="99">
        <v>15</v>
      </c>
      <c r="F217" s="99">
        <v>15</v>
      </c>
      <c r="G217" s="99">
        <v>15</v>
      </c>
      <c r="H217" s="99">
        <v>15</v>
      </c>
      <c r="I217" s="99">
        <v>15</v>
      </c>
      <c r="J217" s="99">
        <v>15</v>
      </c>
      <c r="K217" s="99">
        <v>15</v>
      </c>
      <c r="L217" s="99">
        <v>15</v>
      </c>
      <c r="M217" s="99">
        <v>15</v>
      </c>
      <c r="N217" s="99">
        <v>15</v>
      </c>
      <c r="O217" s="156"/>
      <c r="P217" s="99">
        <v>15</v>
      </c>
      <c r="Q217" s="99">
        <v>15</v>
      </c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>
        <f>SUM(Tabla3817[[#This Row],[Enero]:[dic-26]])</f>
        <v>195</v>
      </c>
    </row>
    <row r="218" spans="1:28" ht="15" customHeight="1">
      <c r="A218" s="30" t="s">
        <v>2311</v>
      </c>
      <c r="B218" s="30">
        <v>214</v>
      </c>
      <c r="C218" s="27" t="s">
        <v>2315</v>
      </c>
      <c r="D218" s="99">
        <v>15</v>
      </c>
      <c r="E218" s="99">
        <v>15</v>
      </c>
      <c r="F218" s="99">
        <v>15</v>
      </c>
      <c r="G218" s="99">
        <v>15</v>
      </c>
      <c r="H218" s="99">
        <v>15</v>
      </c>
      <c r="I218" s="99">
        <v>15</v>
      </c>
      <c r="J218" s="99">
        <v>15</v>
      </c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>
        <f>SUM(Tabla3817[[#This Row],[Enero]:[dic-26]])</f>
        <v>105</v>
      </c>
    </row>
    <row r="219" spans="1:28" ht="15" customHeight="1">
      <c r="A219" s="30" t="s">
        <v>2311</v>
      </c>
      <c r="B219" s="297">
        <v>215</v>
      </c>
      <c r="C219" s="298" t="s">
        <v>2316</v>
      </c>
      <c r="D219" s="99">
        <v>0</v>
      </c>
      <c r="E219" s="99">
        <v>0</v>
      </c>
      <c r="F219" s="99">
        <v>0</v>
      </c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>
        <f>SUM(Tabla3817[[#This Row],[Enero]:[dic-26]])</f>
        <v>0</v>
      </c>
    </row>
    <row r="220" spans="1:28" ht="15" customHeight="1">
      <c r="A220" s="30" t="s">
        <v>2311</v>
      </c>
      <c r="B220" s="297">
        <v>216</v>
      </c>
      <c r="C220" s="298" t="s">
        <v>2317</v>
      </c>
      <c r="D220" s="99">
        <v>0</v>
      </c>
      <c r="E220" s="99">
        <v>0</v>
      </c>
      <c r="F220" s="99">
        <v>0</v>
      </c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>
        <f>SUM(Tabla3817[[#This Row],[Enero]:[dic-26]])</f>
        <v>0</v>
      </c>
    </row>
    <row r="221" spans="1:28" ht="15" customHeight="1">
      <c r="A221" s="30" t="s">
        <v>2311</v>
      </c>
      <c r="B221" s="30">
        <v>217</v>
      </c>
      <c r="C221" s="27" t="s">
        <v>2318</v>
      </c>
      <c r="D221" s="99">
        <v>15</v>
      </c>
      <c r="E221" s="99">
        <v>15</v>
      </c>
      <c r="F221" s="99">
        <v>15</v>
      </c>
      <c r="G221" s="99">
        <v>15</v>
      </c>
      <c r="H221" s="99">
        <v>15</v>
      </c>
      <c r="I221" s="99">
        <v>15</v>
      </c>
      <c r="J221" s="99">
        <v>15</v>
      </c>
      <c r="K221" s="99">
        <v>15</v>
      </c>
      <c r="L221" s="99">
        <v>15</v>
      </c>
      <c r="M221" s="99">
        <v>15</v>
      </c>
      <c r="N221" s="99">
        <v>15</v>
      </c>
      <c r="O221" s="99">
        <v>15</v>
      </c>
      <c r="P221" s="99">
        <v>15</v>
      </c>
      <c r="Q221" s="99">
        <v>15</v>
      </c>
      <c r="R221" s="99">
        <v>15</v>
      </c>
      <c r="S221" s="99">
        <v>15</v>
      </c>
      <c r="T221" s="99">
        <v>15</v>
      </c>
      <c r="U221" s="99">
        <v>15</v>
      </c>
      <c r="V221" s="99">
        <v>15</v>
      </c>
      <c r="W221" s="99">
        <v>15</v>
      </c>
      <c r="X221" s="99">
        <v>15</v>
      </c>
      <c r="Y221" s="99">
        <v>15</v>
      </c>
      <c r="Z221" s="99">
        <v>15</v>
      </c>
      <c r="AA221" s="99">
        <v>15</v>
      </c>
      <c r="AB221" s="99">
        <f>SUM(Tabla3817[[#This Row],[Enero]:[dic-26]])</f>
        <v>360</v>
      </c>
    </row>
    <row r="222" spans="1:28" ht="15" customHeight="1">
      <c r="A222" s="30" t="s">
        <v>2311</v>
      </c>
      <c r="B222" s="30">
        <v>218</v>
      </c>
      <c r="C222" s="27" t="s">
        <v>2319</v>
      </c>
      <c r="D222" s="99">
        <v>15</v>
      </c>
      <c r="E222" s="99">
        <v>15</v>
      </c>
      <c r="F222" s="99">
        <v>15</v>
      </c>
      <c r="G222" s="99">
        <v>15</v>
      </c>
      <c r="H222" s="99">
        <v>15</v>
      </c>
      <c r="I222" s="99">
        <v>15</v>
      </c>
      <c r="J222" s="99">
        <v>15</v>
      </c>
      <c r="K222" s="99">
        <v>15</v>
      </c>
      <c r="L222" s="99">
        <v>15</v>
      </c>
      <c r="M222" s="99">
        <v>15</v>
      </c>
      <c r="N222" s="99">
        <v>15</v>
      </c>
      <c r="O222" s="99">
        <v>15</v>
      </c>
      <c r="P222" s="99">
        <v>15</v>
      </c>
      <c r="Q222" s="99">
        <v>15</v>
      </c>
      <c r="R222" s="99">
        <v>15</v>
      </c>
      <c r="S222" s="99"/>
      <c r="T222" s="99"/>
      <c r="U222" s="99"/>
      <c r="V222" s="99"/>
      <c r="W222" s="99"/>
      <c r="X222" s="99"/>
      <c r="Y222" s="99"/>
      <c r="Z222" s="99"/>
      <c r="AA222" s="99"/>
      <c r="AB222" s="99">
        <f>SUM(Tabla3817[[#This Row],[Enero]:[dic-26]])</f>
        <v>225</v>
      </c>
    </row>
    <row r="223" spans="1:28" ht="15" customHeight="1">
      <c r="A223" s="30" t="s">
        <v>2311</v>
      </c>
      <c r="B223" s="30">
        <v>219</v>
      </c>
      <c r="C223" s="27" t="s">
        <v>2320</v>
      </c>
      <c r="D223" s="99">
        <v>15</v>
      </c>
      <c r="E223" s="99">
        <v>15</v>
      </c>
      <c r="F223" s="99">
        <v>15</v>
      </c>
      <c r="G223" s="99">
        <v>15</v>
      </c>
      <c r="H223" s="99">
        <v>15</v>
      </c>
      <c r="I223" s="99">
        <v>15</v>
      </c>
      <c r="J223" s="99">
        <v>15</v>
      </c>
      <c r="K223" s="99">
        <v>15</v>
      </c>
      <c r="L223" s="99">
        <v>15</v>
      </c>
      <c r="M223" s="99">
        <v>15</v>
      </c>
      <c r="N223" s="99">
        <v>15</v>
      </c>
      <c r="O223" s="99">
        <v>15</v>
      </c>
      <c r="P223" s="99">
        <v>15</v>
      </c>
      <c r="Q223" s="99">
        <v>15</v>
      </c>
      <c r="R223" s="99">
        <v>15</v>
      </c>
      <c r="S223" s="99"/>
      <c r="T223" s="99"/>
      <c r="U223" s="99"/>
      <c r="V223" s="99"/>
      <c r="W223" s="99"/>
      <c r="X223" s="99"/>
      <c r="Y223" s="99"/>
      <c r="Z223" s="99"/>
      <c r="AA223" s="99"/>
      <c r="AB223" s="99">
        <f>SUM(Tabla3817[[#This Row],[Enero]:[dic-26]])</f>
        <v>225</v>
      </c>
    </row>
    <row r="224" spans="1:28" ht="15" customHeight="1">
      <c r="A224" s="30" t="s">
        <v>2311</v>
      </c>
      <c r="B224" s="358">
        <v>220</v>
      </c>
      <c r="C224" s="359" t="s">
        <v>2321</v>
      </c>
      <c r="D224" s="301">
        <v>0</v>
      </c>
      <c r="E224" s="301">
        <v>0</v>
      </c>
      <c r="F224" s="99">
        <v>15</v>
      </c>
      <c r="G224" s="99">
        <v>15</v>
      </c>
      <c r="H224" s="99">
        <v>15</v>
      </c>
      <c r="I224" s="99">
        <v>15</v>
      </c>
      <c r="J224" s="99">
        <v>15</v>
      </c>
      <c r="K224" s="99">
        <v>15</v>
      </c>
      <c r="L224" s="99">
        <v>15</v>
      </c>
      <c r="M224" s="99">
        <v>15</v>
      </c>
      <c r="N224" s="99">
        <v>15</v>
      </c>
      <c r="O224" s="99">
        <v>15</v>
      </c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>
        <f>SUM(Tabla3817[[#This Row],[Enero]:[dic-26]])</f>
        <v>150</v>
      </c>
    </row>
    <row r="225" spans="1:28" ht="27" customHeight="1">
      <c r="A225" s="30" t="s">
        <v>2311</v>
      </c>
      <c r="B225" s="358">
        <v>221</v>
      </c>
      <c r="C225" s="516" t="s">
        <v>2322</v>
      </c>
      <c r="D225" s="301"/>
      <c r="E225" s="99">
        <v>15</v>
      </c>
      <c r="F225" s="99">
        <v>15</v>
      </c>
      <c r="G225" s="99">
        <v>15</v>
      </c>
      <c r="H225" s="99">
        <v>15</v>
      </c>
      <c r="I225" s="4">
        <v>15</v>
      </c>
      <c r="J225" s="99">
        <v>15</v>
      </c>
      <c r="K225" s="99">
        <v>15</v>
      </c>
      <c r="L225" s="99">
        <v>15</v>
      </c>
      <c r="M225" s="99">
        <v>15</v>
      </c>
      <c r="N225" s="99">
        <v>15</v>
      </c>
      <c r="O225" s="99">
        <v>15</v>
      </c>
      <c r="P225" s="99">
        <v>15</v>
      </c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>
        <f>SUM(Tabla3817[[#This Row],[Enero]:[dic-26]])</f>
        <v>180</v>
      </c>
    </row>
    <row r="226" spans="1:28" ht="15" customHeight="1">
      <c r="A226" s="30" t="s">
        <v>2311</v>
      </c>
      <c r="B226" s="297">
        <v>222</v>
      </c>
      <c r="C226" s="298" t="s">
        <v>2323</v>
      </c>
      <c r="D226" s="99">
        <v>0</v>
      </c>
      <c r="E226" s="99">
        <v>0</v>
      </c>
      <c r="F226" s="99">
        <v>0</v>
      </c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>
        <f>SUM(Tabla3817[[#This Row],[Enero]:[dic-26]])</f>
        <v>0</v>
      </c>
    </row>
    <row r="227" spans="1:28" ht="15" customHeight="1">
      <c r="A227" s="30" t="s">
        <v>2311</v>
      </c>
      <c r="B227" s="30">
        <v>223</v>
      </c>
      <c r="C227" s="28" t="s">
        <v>2324</v>
      </c>
      <c r="D227" s="99">
        <v>15</v>
      </c>
      <c r="E227" s="99">
        <v>15</v>
      </c>
      <c r="F227" s="99">
        <v>15</v>
      </c>
      <c r="G227" s="99">
        <v>15</v>
      </c>
      <c r="H227" s="99">
        <v>15</v>
      </c>
      <c r="I227" s="99">
        <v>15</v>
      </c>
      <c r="J227" s="99">
        <v>15</v>
      </c>
      <c r="K227" s="99">
        <v>15</v>
      </c>
      <c r="L227" s="99">
        <v>15</v>
      </c>
      <c r="M227" s="99">
        <v>15</v>
      </c>
      <c r="N227" s="99">
        <v>15</v>
      </c>
      <c r="O227" s="99">
        <v>15</v>
      </c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>
        <f>SUM(Tabla3817[[#This Row],[Enero]:[dic-26]])</f>
        <v>180</v>
      </c>
    </row>
    <row r="228" spans="1:28" ht="15" customHeight="1">
      <c r="A228" s="30" t="s">
        <v>2311</v>
      </c>
      <c r="B228" s="297">
        <v>224</v>
      </c>
      <c r="C228" s="298" t="s">
        <v>2325</v>
      </c>
      <c r="D228" s="99">
        <v>0</v>
      </c>
      <c r="E228" s="99">
        <v>0</v>
      </c>
      <c r="F228" s="99">
        <v>0</v>
      </c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>
        <f>SUM(Tabla3817[[#This Row],[Enero]:[dic-26]])</f>
        <v>0</v>
      </c>
    </row>
    <row r="229" spans="1:28" ht="15" customHeight="1">
      <c r="A229" s="30" t="s">
        <v>2311</v>
      </c>
      <c r="B229" s="297">
        <v>225</v>
      </c>
      <c r="C229" s="298" t="s">
        <v>2326</v>
      </c>
      <c r="D229" s="99">
        <v>0</v>
      </c>
      <c r="E229" s="99">
        <v>0</v>
      </c>
      <c r="F229" s="99">
        <v>0</v>
      </c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>
        <f>SUM(Tabla3817[[#This Row],[Enero]:[dic-26]])</f>
        <v>0</v>
      </c>
    </row>
    <row r="230" spans="1:28" ht="15" customHeight="1">
      <c r="A230" s="30" t="s">
        <v>2327</v>
      </c>
      <c r="B230" s="30">
        <v>226</v>
      </c>
      <c r="C230" s="27" t="s">
        <v>2328</v>
      </c>
      <c r="D230" s="99">
        <v>15</v>
      </c>
      <c r="E230" s="99">
        <v>15</v>
      </c>
      <c r="F230" s="99">
        <v>15</v>
      </c>
      <c r="G230" s="99">
        <v>15</v>
      </c>
      <c r="H230" s="99">
        <v>15</v>
      </c>
      <c r="I230" s="99">
        <v>15</v>
      </c>
      <c r="J230" s="99">
        <v>15</v>
      </c>
      <c r="K230" s="99">
        <v>15</v>
      </c>
      <c r="L230" s="99">
        <v>15</v>
      </c>
      <c r="M230" s="99">
        <v>15</v>
      </c>
      <c r="N230" s="99">
        <v>15</v>
      </c>
      <c r="O230" s="99">
        <v>15</v>
      </c>
      <c r="P230" s="99">
        <v>15</v>
      </c>
      <c r="Q230" s="99">
        <v>15</v>
      </c>
      <c r="R230" s="99">
        <v>15</v>
      </c>
      <c r="S230" s="99">
        <v>15</v>
      </c>
      <c r="T230" s="99">
        <v>15</v>
      </c>
      <c r="U230" s="99">
        <v>15</v>
      </c>
      <c r="V230" s="99">
        <v>15</v>
      </c>
      <c r="W230" s="99">
        <v>15</v>
      </c>
      <c r="X230" s="99">
        <v>15</v>
      </c>
      <c r="Y230" s="99">
        <v>15</v>
      </c>
      <c r="Z230" s="99">
        <v>15</v>
      </c>
      <c r="AA230" s="99">
        <v>15</v>
      </c>
      <c r="AB230" s="99">
        <f>SUM(Tabla3817[[#This Row],[Enero]:[dic-26]])</f>
        <v>360</v>
      </c>
    </row>
    <row r="231" spans="1:28" ht="15" customHeight="1">
      <c r="A231" s="30" t="s">
        <v>2327</v>
      </c>
      <c r="B231" s="30">
        <v>227</v>
      </c>
      <c r="C231" s="27" t="s">
        <v>2329</v>
      </c>
      <c r="D231" s="99">
        <v>15</v>
      </c>
      <c r="E231" s="99">
        <v>15</v>
      </c>
      <c r="F231" s="99">
        <v>15</v>
      </c>
      <c r="G231" s="99">
        <v>15</v>
      </c>
      <c r="H231" s="99">
        <v>15</v>
      </c>
      <c r="I231" s="99">
        <v>15</v>
      </c>
      <c r="J231" s="99">
        <v>15</v>
      </c>
      <c r="K231" s="99">
        <v>15</v>
      </c>
      <c r="L231" s="99">
        <v>15</v>
      </c>
      <c r="M231" s="99">
        <v>15</v>
      </c>
      <c r="N231" s="99">
        <v>15</v>
      </c>
      <c r="O231" s="99">
        <v>15</v>
      </c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>
        <f>SUM(Tabla3817[[#This Row],[Enero]:[dic-26]])</f>
        <v>180</v>
      </c>
    </row>
    <row r="232" spans="1:28" ht="15" customHeight="1">
      <c r="A232" s="30" t="s">
        <v>2327</v>
      </c>
      <c r="B232" s="30">
        <v>228</v>
      </c>
      <c r="C232" s="28" t="s">
        <v>2330</v>
      </c>
      <c r="D232" s="301">
        <v>0</v>
      </c>
      <c r="E232" s="301">
        <v>0</v>
      </c>
      <c r="F232" s="301">
        <v>0</v>
      </c>
      <c r="G232" s="99">
        <v>15</v>
      </c>
      <c r="H232" s="99">
        <v>15</v>
      </c>
      <c r="I232" s="99">
        <v>15</v>
      </c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>
        <f>SUM(Tabla3817[[#This Row],[Enero]:[dic-26]])</f>
        <v>45</v>
      </c>
    </row>
    <row r="233" spans="1:28" ht="15" customHeight="1">
      <c r="A233" s="30" t="s">
        <v>2327</v>
      </c>
      <c r="B233" s="30">
        <v>229</v>
      </c>
      <c r="C233" s="27" t="s">
        <v>2331</v>
      </c>
      <c r="D233" s="99">
        <v>15</v>
      </c>
      <c r="E233" s="99">
        <v>15</v>
      </c>
      <c r="F233" s="99">
        <v>15</v>
      </c>
      <c r="G233" s="99">
        <v>15</v>
      </c>
      <c r="H233" s="99">
        <v>15</v>
      </c>
      <c r="I233" s="99">
        <v>15</v>
      </c>
      <c r="J233" s="99">
        <v>15</v>
      </c>
      <c r="K233" s="99">
        <v>15</v>
      </c>
      <c r="L233" s="99">
        <v>15</v>
      </c>
      <c r="M233" s="99">
        <v>15</v>
      </c>
      <c r="N233" s="99">
        <v>15</v>
      </c>
      <c r="O233" s="99">
        <v>15</v>
      </c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>
        <f>SUM(Tabla3817[[#This Row],[Enero]:[dic-26]])</f>
        <v>180</v>
      </c>
    </row>
    <row r="234" spans="1:28" ht="15" customHeight="1">
      <c r="A234" s="30" t="s">
        <v>2327</v>
      </c>
      <c r="B234" s="30">
        <v>230</v>
      </c>
      <c r="C234" s="27" t="s">
        <v>2332</v>
      </c>
      <c r="D234" s="99">
        <v>15</v>
      </c>
      <c r="E234" s="99">
        <v>15</v>
      </c>
      <c r="F234" s="99">
        <v>15</v>
      </c>
      <c r="G234" s="99">
        <v>15</v>
      </c>
      <c r="H234" s="99">
        <v>15</v>
      </c>
      <c r="I234" s="99">
        <v>15</v>
      </c>
      <c r="J234" s="99">
        <v>15</v>
      </c>
      <c r="K234" s="99">
        <v>15</v>
      </c>
      <c r="L234" s="99">
        <v>15</v>
      </c>
      <c r="M234" s="99">
        <v>15</v>
      </c>
      <c r="N234" s="99">
        <v>15</v>
      </c>
      <c r="O234" s="99">
        <v>15</v>
      </c>
      <c r="P234" s="99">
        <v>15</v>
      </c>
      <c r="Q234" s="99">
        <v>15</v>
      </c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>
        <f>SUM(Tabla3817[[#This Row],[Enero]:[dic-26]])</f>
        <v>210</v>
      </c>
    </row>
    <row r="235" spans="1:28" ht="15" customHeight="1">
      <c r="A235" s="30" t="s">
        <v>2327</v>
      </c>
      <c r="B235" s="30">
        <v>231</v>
      </c>
      <c r="C235" s="27" t="s">
        <v>2271</v>
      </c>
      <c r="D235" s="301">
        <v>0</v>
      </c>
      <c r="E235" s="99">
        <v>15</v>
      </c>
      <c r="F235" s="99">
        <v>15</v>
      </c>
      <c r="G235" s="99">
        <v>15.55</v>
      </c>
      <c r="H235" s="99">
        <v>15</v>
      </c>
      <c r="I235" s="99">
        <v>15</v>
      </c>
      <c r="J235" s="99">
        <v>15</v>
      </c>
      <c r="K235" s="99">
        <v>15</v>
      </c>
      <c r="L235" s="99">
        <v>15</v>
      </c>
      <c r="M235" s="99">
        <v>15</v>
      </c>
      <c r="N235" s="99">
        <v>15</v>
      </c>
      <c r="O235" s="99">
        <v>15</v>
      </c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>
        <f>SUM(Tabla3817[[#This Row],[Enero]:[dic-26]])</f>
        <v>165.55</v>
      </c>
    </row>
    <row r="236" spans="1:28" ht="15" customHeight="1">
      <c r="A236" s="30" t="s">
        <v>2327</v>
      </c>
      <c r="B236" s="297">
        <v>232</v>
      </c>
      <c r="C236" s="298" t="s">
        <v>2333</v>
      </c>
      <c r="D236" s="99">
        <v>0</v>
      </c>
      <c r="E236" s="99">
        <v>0</v>
      </c>
      <c r="F236" s="99">
        <v>0</v>
      </c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>
        <f>SUM(Tabla3817[[#This Row],[Enero]:[dic-26]])</f>
        <v>0</v>
      </c>
    </row>
    <row r="237" spans="1:28" ht="15" customHeight="1">
      <c r="A237" s="30" t="s">
        <v>2327</v>
      </c>
      <c r="B237" s="297">
        <v>233</v>
      </c>
      <c r="C237" s="298" t="s">
        <v>2334</v>
      </c>
      <c r="D237" s="99">
        <v>0</v>
      </c>
      <c r="E237" s="99">
        <v>0</v>
      </c>
      <c r="F237" s="99">
        <v>0</v>
      </c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>
        <f>SUM(Tabla3817[[#This Row],[Enero]:[dic-26]])</f>
        <v>0</v>
      </c>
    </row>
    <row r="238" spans="1:28" ht="15" customHeight="1">
      <c r="A238" s="30" t="s">
        <v>2327</v>
      </c>
      <c r="B238" s="30">
        <v>234</v>
      </c>
      <c r="C238" s="27" t="s">
        <v>2335</v>
      </c>
      <c r="D238" s="301">
        <v>0</v>
      </c>
      <c r="E238" s="99">
        <v>15</v>
      </c>
      <c r="F238" s="99">
        <v>15</v>
      </c>
      <c r="G238" s="99">
        <v>15</v>
      </c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>
        <f>SUM(Tabla3817[[#This Row],[Enero]:[dic-26]])</f>
        <v>45</v>
      </c>
    </row>
    <row r="239" spans="1:28" ht="15" customHeight="1">
      <c r="A239" s="30" t="s">
        <v>2327</v>
      </c>
      <c r="B239" s="297">
        <v>235</v>
      </c>
      <c r="C239" s="512" t="s">
        <v>2336</v>
      </c>
      <c r="D239" s="99">
        <v>0</v>
      </c>
      <c r="E239" s="99">
        <v>0</v>
      </c>
      <c r="F239" s="99">
        <v>0</v>
      </c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>
        <f>SUM(Tabla3817[[#This Row],[Enero]:[dic-26]])</f>
        <v>0</v>
      </c>
    </row>
    <row r="240" spans="1:28" ht="15" customHeight="1">
      <c r="A240" s="30" t="s">
        <v>2327</v>
      </c>
      <c r="B240" s="30">
        <v>236</v>
      </c>
      <c r="C240" s="27" t="s">
        <v>2337</v>
      </c>
      <c r="D240" s="99">
        <v>15</v>
      </c>
      <c r="E240" s="99">
        <v>15</v>
      </c>
      <c r="F240" s="99">
        <v>15</v>
      </c>
      <c r="G240" s="99">
        <v>15</v>
      </c>
      <c r="H240" s="99">
        <v>15</v>
      </c>
      <c r="I240" s="99">
        <v>15</v>
      </c>
      <c r="J240" s="99">
        <v>15</v>
      </c>
      <c r="K240" s="99">
        <v>15</v>
      </c>
      <c r="L240" s="99">
        <v>15</v>
      </c>
      <c r="M240" s="99">
        <v>15</v>
      </c>
      <c r="N240" s="99">
        <v>15</v>
      </c>
      <c r="O240" s="99">
        <v>15</v>
      </c>
      <c r="P240" s="99">
        <v>15</v>
      </c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>
        <f>SUM(Tabla3817[[#This Row],[Enero]:[dic-26]])</f>
        <v>195</v>
      </c>
    </row>
    <row r="241" spans="1:28" ht="15" customHeight="1">
      <c r="A241" s="30" t="s">
        <v>2327</v>
      </c>
      <c r="B241" s="297">
        <v>237</v>
      </c>
      <c r="C241" s="298" t="s">
        <v>2338</v>
      </c>
      <c r="D241" s="99">
        <v>0</v>
      </c>
      <c r="E241" s="99">
        <v>0</v>
      </c>
      <c r="F241" s="99">
        <v>0</v>
      </c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>
        <f>SUM(Tabla3817[[#This Row],[Enero]:[dic-26]])</f>
        <v>0</v>
      </c>
    </row>
    <row r="242" spans="1:28" ht="15" customHeight="1">
      <c r="A242" s="30" t="s">
        <v>2327</v>
      </c>
      <c r="B242" s="30">
        <v>238</v>
      </c>
      <c r="C242" s="27" t="s">
        <v>2339</v>
      </c>
      <c r="D242" s="99">
        <v>15</v>
      </c>
      <c r="E242" s="99">
        <v>15</v>
      </c>
      <c r="F242" s="99">
        <v>15</v>
      </c>
      <c r="G242" s="99">
        <v>15</v>
      </c>
      <c r="H242" s="99">
        <v>15</v>
      </c>
      <c r="I242" s="99">
        <v>15</v>
      </c>
      <c r="J242" s="99">
        <v>15</v>
      </c>
      <c r="K242" s="99">
        <v>15</v>
      </c>
      <c r="L242" s="99">
        <v>15</v>
      </c>
      <c r="M242" s="99">
        <v>15</v>
      </c>
      <c r="N242" s="99">
        <v>15</v>
      </c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>
        <f>SUM(Tabla3817[[#This Row],[Enero]:[dic-26]])</f>
        <v>165</v>
      </c>
    </row>
    <row r="243" spans="1:28" ht="15" customHeight="1">
      <c r="A243" s="30" t="s">
        <v>2327</v>
      </c>
      <c r="B243" s="30">
        <v>239</v>
      </c>
      <c r="C243" s="28" t="s">
        <v>2340</v>
      </c>
      <c r="D243" s="99">
        <v>15</v>
      </c>
      <c r="E243" s="99">
        <v>15</v>
      </c>
      <c r="F243" s="99">
        <v>15</v>
      </c>
      <c r="G243" s="99">
        <v>15</v>
      </c>
      <c r="H243" s="99">
        <v>15</v>
      </c>
      <c r="I243" s="99">
        <v>15</v>
      </c>
      <c r="J243" s="99">
        <v>15</v>
      </c>
      <c r="K243" s="99">
        <v>15</v>
      </c>
      <c r="L243" s="99">
        <v>15</v>
      </c>
      <c r="M243" s="99">
        <v>15</v>
      </c>
      <c r="N243" s="99">
        <v>15</v>
      </c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>
        <f>SUM(Tabla3817[[#This Row],[Enero]:[dic-26]])</f>
        <v>165</v>
      </c>
    </row>
    <row r="244" spans="1:28" ht="15" customHeight="1">
      <c r="A244" s="30" t="s">
        <v>2327</v>
      </c>
      <c r="B244" s="30">
        <v>240</v>
      </c>
      <c r="C244" s="27" t="s">
        <v>2341</v>
      </c>
      <c r="D244" s="99">
        <f>2+13</f>
        <v>15</v>
      </c>
      <c r="E244" s="99">
        <f>2+13</f>
        <v>15</v>
      </c>
      <c r="F244" s="99">
        <v>15</v>
      </c>
      <c r="G244" s="99">
        <v>15</v>
      </c>
      <c r="H244" s="99">
        <v>15</v>
      </c>
      <c r="I244" s="99">
        <f>13+2</f>
        <v>15</v>
      </c>
      <c r="J244" s="99">
        <v>15</v>
      </c>
      <c r="K244" s="99">
        <v>15</v>
      </c>
      <c r="L244" s="99">
        <v>15</v>
      </c>
      <c r="M244" s="99">
        <v>15</v>
      </c>
      <c r="N244" s="99">
        <v>15</v>
      </c>
      <c r="O244" s="99">
        <v>15</v>
      </c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>
        <f>SUM(Tabla3817[[#This Row],[Enero]:[dic-26]])</f>
        <v>180</v>
      </c>
    </row>
    <row r="245" spans="1:28" ht="15" customHeight="1">
      <c r="A245" s="30" t="s">
        <v>2327</v>
      </c>
      <c r="B245" s="30">
        <v>241</v>
      </c>
      <c r="C245" s="27" t="s">
        <v>2342</v>
      </c>
      <c r="D245" s="301">
        <v>0</v>
      </c>
      <c r="E245" s="99">
        <v>15</v>
      </c>
      <c r="F245" s="99">
        <v>15</v>
      </c>
      <c r="G245" s="99">
        <v>15</v>
      </c>
      <c r="H245" s="99">
        <v>15</v>
      </c>
      <c r="I245" s="99">
        <v>15</v>
      </c>
      <c r="J245" s="99">
        <v>15</v>
      </c>
      <c r="K245" s="99">
        <v>15</v>
      </c>
      <c r="L245" s="99">
        <v>15</v>
      </c>
      <c r="M245" s="99">
        <v>15</v>
      </c>
      <c r="N245" s="99">
        <v>15</v>
      </c>
      <c r="O245" s="99">
        <v>15</v>
      </c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>
        <f>SUM(Tabla3817[[#This Row],[Enero]:[dic-26]])</f>
        <v>165</v>
      </c>
    </row>
    <row r="246" spans="1:28" ht="15" customHeight="1">
      <c r="A246" s="30" t="s">
        <v>2327</v>
      </c>
      <c r="B246" s="30">
        <v>242</v>
      </c>
      <c r="C246" s="27" t="s">
        <v>2343</v>
      </c>
      <c r="D246" s="301">
        <v>0</v>
      </c>
      <c r="E246" s="99">
        <v>15</v>
      </c>
      <c r="F246" s="99">
        <v>15</v>
      </c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>
        <f>SUM(Tabla3817[[#This Row],[Enero]:[dic-26]])</f>
        <v>30</v>
      </c>
    </row>
    <row r="247" spans="1:28" ht="15" customHeight="1">
      <c r="A247" s="30" t="s">
        <v>2327</v>
      </c>
      <c r="B247" s="297">
        <v>243</v>
      </c>
      <c r="C247" s="298" t="s">
        <v>2344</v>
      </c>
      <c r="D247" s="99">
        <v>0</v>
      </c>
      <c r="E247" s="99">
        <v>0</v>
      </c>
      <c r="F247" s="99">
        <v>0</v>
      </c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>
        <f>SUM(Tabla3817[[#This Row],[Enero]:[dic-26]])</f>
        <v>0</v>
      </c>
    </row>
    <row r="248" spans="1:28" ht="15" customHeight="1">
      <c r="A248" s="30" t="s">
        <v>2327</v>
      </c>
      <c r="B248" s="30">
        <v>244</v>
      </c>
      <c r="C248" s="27" t="s">
        <v>2345</v>
      </c>
      <c r="D248" s="99">
        <v>15</v>
      </c>
      <c r="E248" s="99">
        <v>15</v>
      </c>
      <c r="F248" s="99">
        <v>15</v>
      </c>
      <c r="G248" s="99">
        <v>15</v>
      </c>
      <c r="H248" s="99">
        <v>15</v>
      </c>
      <c r="I248" s="99">
        <v>15</v>
      </c>
      <c r="J248" s="99">
        <v>15</v>
      </c>
      <c r="K248" s="99">
        <v>15</v>
      </c>
      <c r="L248" s="99">
        <v>15</v>
      </c>
      <c r="M248" s="99">
        <v>15</v>
      </c>
      <c r="N248" s="99">
        <v>15</v>
      </c>
      <c r="O248" s="99">
        <v>15</v>
      </c>
      <c r="P248" s="99">
        <v>15</v>
      </c>
      <c r="Q248" s="99">
        <v>15</v>
      </c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>
        <f>SUM(Tabla3817[[#This Row],[Enero]:[dic-26]])</f>
        <v>210</v>
      </c>
    </row>
    <row r="249" spans="1:28" ht="15" customHeight="1">
      <c r="A249" s="30" t="s">
        <v>2327</v>
      </c>
      <c r="B249" s="30">
        <v>245</v>
      </c>
      <c r="C249" s="27" t="s">
        <v>2346</v>
      </c>
      <c r="D249" s="99">
        <v>15</v>
      </c>
      <c r="E249" s="99">
        <v>15</v>
      </c>
      <c r="F249" s="99">
        <v>15</v>
      </c>
      <c r="G249" s="99">
        <v>15</v>
      </c>
      <c r="H249" s="99">
        <v>15</v>
      </c>
      <c r="I249" s="99">
        <v>15</v>
      </c>
      <c r="J249" s="99">
        <v>15</v>
      </c>
      <c r="K249" s="99">
        <v>15</v>
      </c>
      <c r="L249" s="99">
        <v>15</v>
      </c>
      <c r="M249" s="99">
        <v>15</v>
      </c>
      <c r="N249" s="99">
        <v>15</v>
      </c>
      <c r="O249" s="99">
        <v>15</v>
      </c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>
        <f>SUM(Tabla3817[[#This Row],[Enero]:[dic-26]])</f>
        <v>180</v>
      </c>
    </row>
    <row r="250" spans="1:28" ht="15" customHeight="1">
      <c r="A250" s="30" t="s">
        <v>2327</v>
      </c>
      <c r="B250" s="30">
        <v>246</v>
      </c>
      <c r="C250" s="27" t="s">
        <v>2347</v>
      </c>
      <c r="D250" s="99">
        <v>15</v>
      </c>
      <c r="E250" s="99">
        <v>15</v>
      </c>
      <c r="F250" s="99">
        <v>15</v>
      </c>
      <c r="G250" s="99">
        <v>15</v>
      </c>
      <c r="H250" s="99">
        <v>15</v>
      </c>
      <c r="I250" s="99">
        <v>15</v>
      </c>
      <c r="J250" s="99">
        <v>15</v>
      </c>
      <c r="K250" s="99">
        <v>15</v>
      </c>
      <c r="L250" s="99">
        <v>15</v>
      </c>
      <c r="M250" s="99">
        <v>15</v>
      </c>
      <c r="N250" s="99">
        <v>15</v>
      </c>
      <c r="O250" s="99">
        <v>15</v>
      </c>
      <c r="P250" s="99">
        <v>15</v>
      </c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>
        <f>SUM(Tabla3817[[#This Row],[Enero]:[dic-26]])</f>
        <v>195</v>
      </c>
    </row>
    <row r="251" spans="1:28" ht="15" customHeight="1">
      <c r="A251" s="30" t="s">
        <v>2327</v>
      </c>
      <c r="B251" s="30">
        <v>247</v>
      </c>
      <c r="C251" s="27" t="s">
        <v>2348</v>
      </c>
      <c r="D251" s="99">
        <v>15</v>
      </c>
      <c r="E251" s="99">
        <v>15</v>
      </c>
      <c r="F251" s="99">
        <v>15</v>
      </c>
      <c r="G251" s="99">
        <v>15</v>
      </c>
      <c r="H251" s="99">
        <v>15</v>
      </c>
      <c r="I251" s="99">
        <v>15</v>
      </c>
      <c r="J251" s="99">
        <v>15</v>
      </c>
      <c r="K251" s="99">
        <v>15</v>
      </c>
      <c r="L251" s="99">
        <v>15</v>
      </c>
      <c r="M251" s="99">
        <v>15</v>
      </c>
      <c r="N251" s="99">
        <v>15</v>
      </c>
      <c r="O251" s="99">
        <v>15</v>
      </c>
      <c r="P251" s="99">
        <v>15</v>
      </c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>
        <f>SUM(Tabla3817[[#This Row],[Enero]:[dic-26]])</f>
        <v>195</v>
      </c>
    </row>
    <row r="252" spans="1:28" ht="15" customHeight="1">
      <c r="A252" s="30" t="s">
        <v>2327</v>
      </c>
      <c r="B252" s="297">
        <v>248</v>
      </c>
      <c r="C252" s="298" t="s">
        <v>2349</v>
      </c>
      <c r="D252" s="99">
        <v>0</v>
      </c>
      <c r="E252" s="99">
        <v>0</v>
      </c>
      <c r="F252" s="99">
        <v>0</v>
      </c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>
        <f>SUM(Tabla3817[[#This Row],[Enero]:[dic-26]])</f>
        <v>0</v>
      </c>
    </row>
    <row r="253" spans="1:28" ht="15" customHeight="1">
      <c r="A253" s="30" t="s">
        <v>2327</v>
      </c>
      <c r="B253" s="30">
        <v>249</v>
      </c>
      <c r="C253" s="27" t="s">
        <v>2350</v>
      </c>
      <c r="D253" s="99">
        <v>15</v>
      </c>
      <c r="E253" s="99">
        <v>15</v>
      </c>
      <c r="F253" s="99">
        <v>15</v>
      </c>
      <c r="G253" s="99">
        <v>15</v>
      </c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>
        <f>SUM(Tabla3817[[#This Row],[Enero]:[dic-26]])</f>
        <v>60</v>
      </c>
    </row>
    <row r="254" spans="1:28" ht="15" customHeight="1">
      <c r="A254" s="30" t="s">
        <v>2327</v>
      </c>
      <c r="B254" s="30">
        <v>250</v>
      </c>
      <c r="C254" s="27" t="s">
        <v>2351</v>
      </c>
      <c r="D254" s="99">
        <v>15</v>
      </c>
      <c r="E254" s="99">
        <v>15</v>
      </c>
      <c r="F254" s="99">
        <v>15</v>
      </c>
      <c r="G254" s="99">
        <v>15</v>
      </c>
      <c r="H254" s="99">
        <v>15</v>
      </c>
      <c r="I254" s="99">
        <v>15</v>
      </c>
      <c r="J254" s="99">
        <v>15</v>
      </c>
      <c r="K254" s="99">
        <v>15</v>
      </c>
      <c r="L254" s="99">
        <v>15</v>
      </c>
      <c r="M254" s="99">
        <v>15</v>
      </c>
      <c r="N254" s="99">
        <v>15</v>
      </c>
      <c r="O254" s="99">
        <v>15</v>
      </c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>
        <f>SUM(Tabla3817[[#This Row],[Enero]:[dic-26]])</f>
        <v>180</v>
      </c>
    </row>
    <row r="255" spans="1:28" ht="15" customHeight="1">
      <c r="A255" s="30" t="s">
        <v>2327</v>
      </c>
      <c r="B255" s="30">
        <v>251</v>
      </c>
      <c r="C255" s="27" t="s">
        <v>2352</v>
      </c>
      <c r="D255" s="301">
        <v>0</v>
      </c>
      <c r="E255" s="99">
        <v>15</v>
      </c>
      <c r="F255" s="99">
        <v>15</v>
      </c>
      <c r="G255" s="99">
        <v>15</v>
      </c>
      <c r="H255" s="99">
        <v>15</v>
      </c>
      <c r="I255" s="99">
        <v>15</v>
      </c>
      <c r="J255" s="99">
        <v>15</v>
      </c>
      <c r="K255" s="99">
        <v>15</v>
      </c>
      <c r="L255" s="99">
        <v>15</v>
      </c>
      <c r="M255" s="99">
        <v>15</v>
      </c>
      <c r="N255" s="99">
        <v>15</v>
      </c>
      <c r="O255" s="99">
        <v>15</v>
      </c>
      <c r="P255" s="99">
        <v>15</v>
      </c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>
        <f>SUM(Tabla3817[[#This Row],[Enero]:[dic-26]])</f>
        <v>180</v>
      </c>
    </row>
    <row r="256" spans="1:28" ht="15" customHeight="1">
      <c r="A256" s="30" t="s">
        <v>2311</v>
      </c>
      <c r="B256" s="30">
        <v>252</v>
      </c>
      <c r="C256" s="27" t="s">
        <v>2353</v>
      </c>
      <c r="D256" s="99">
        <v>15</v>
      </c>
      <c r="E256" s="99">
        <v>15</v>
      </c>
      <c r="F256" s="99">
        <v>15</v>
      </c>
      <c r="G256" s="99">
        <v>15</v>
      </c>
      <c r="H256" s="99">
        <v>15</v>
      </c>
      <c r="I256" s="99">
        <v>15</v>
      </c>
      <c r="J256" s="99">
        <v>15</v>
      </c>
      <c r="K256" s="99">
        <v>15</v>
      </c>
      <c r="L256" s="99">
        <v>15</v>
      </c>
      <c r="M256" s="99">
        <v>15</v>
      </c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>
        <f>SUM(Tabla3817[[#This Row],[Enero]:[dic-26]])</f>
        <v>150</v>
      </c>
    </row>
    <row r="257" spans="1:28">
      <c r="A257" s="30" t="s">
        <v>2311</v>
      </c>
      <c r="B257" s="30">
        <v>253</v>
      </c>
      <c r="C257" s="28" t="s">
        <v>2354</v>
      </c>
      <c r="D257" s="99">
        <v>15</v>
      </c>
      <c r="E257" s="99">
        <v>15</v>
      </c>
      <c r="F257" s="99">
        <v>15</v>
      </c>
      <c r="G257" s="99">
        <v>15</v>
      </c>
      <c r="H257" s="99">
        <v>15</v>
      </c>
      <c r="I257" s="99">
        <v>15</v>
      </c>
      <c r="J257" s="99">
        <v>15</v>
      </c>
      <c r="K257" s="99">
        <v>15</v>
      </c>
      <c r="L257" s="99">
        <v>15</v>
      </c>
      <c r="M257" s="301"/>
      <c r="N257" s="99">
        <v>15</v>
      </c>
      <c r="O257" s="99">
        <v>15</v>
      </c>
      <c r="P257" s="99">
        <v>15</v>
      </c>
      <c r="Q257" s="99">
        <v>15</v>
      </c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>
        <f>SUM(Tabla3817[[#This Row],[Enero]:[dic-26]])</f>
        <v>195</v>
      </c>
    </row>
    <row r="258" spans="1:28">
      <c r="A258" s="30" t="s">
        <v>2311</v>
      </c>
      <c r="B258" s="30">
        <v>254</v>
      </c>
      <c r="C258" s="27" t="s">
        <v>2355</v>
      </c>
      <c r="D258" s="99">
        <v>15</v>
      </c>
      <c r="E258" s="99">
        <v>15</v>
      </c>
      <c r="F258" s="99">
        <v>15</v>
      </c>
      <c r="G258" s="99">
        <v>15</v>
      </c>
      <c r="H258" s="99">
        <v>15</v>
      </c>
      <c r="I258" s="99">
        <v>15</v>
      </c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>
        <f>SUM(Tabla3817[[#This Row],[Enero]:[dic-26]])</f>
        <v>90</v>
      </c>
    </row>
    <row r="259" spans="1:28">
      <c r="A259" s="30" t="s">
        <v>2311</v>
      </c>
      <c r="B259" s="30">
        <v>255</v>
      </c>
      <c r="C259" s="27" t="s">
        <v>2356</v>
      </c>
      <c r="D259" s="99">
        <v>15</v>
      </c>
      <c r="E259" s="99">
        <v>15</v>
      </c>
      <c r="F259" s="99">
        <v>15</v>
      </c>
      <c r="G259" s="99">
        <v>15</v>
      </c>
      <c r="H259" s="99">
        <v>15</v>
      </c>
      <c r="I259" s="99">
        <v>15</v>
      </c>
      <c r="J259" s="99">
        <v>15</v>
      </c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>
        <f>SUM(Tabla3817[[#This Row],[Enero]:[dic-26]])</f>
        <v>105</v>
      </c>
    </row>
    <row r="260" spans="1:28">
      <c r="A260" s="30" t="s">
        <v>2311</v>
      </c>
      <c r="B260" s="297">
        <v>256</v>
      </c>
      <c r="C260" s="298" t="s">
        <v>2357</v>
      </c>
      <c r="D260" s="99">
        <v>0</v>
      </c>
      <c r="E260" s="99">
        <v>0</v>
      </c>
      <c r="F260" s="99">
        <v>0</v>
      </c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>
        <f>SUM(Tabla3817[[#This Row],[Enero]:[dic-26]])</f>
        <v>0</v>
      </c>
    </row>
    <row r="261" spans="1:28">
      <c r="A261" s="30" t="s">
        <v>2311</v>
      </c>
      <c r="B261" s="30">
        <v>257</v>
      </c>
      <c r="C261" s="28" t="s">
        <v>2358</v>
      </c>
      <c r="D261" s="99">
        <v>15</v>
      </c>
      <c r="E261" s="99">
        <v>15</v>
      </c>
      <c r="F261" s="99">
        <v>15</v>
      </c>
      <c r="G261" s="99">
        <v>15</v>
      </c>
      <c r="H261" s="99">
        <v>15</v>
      </c>
      <c r="I261" s="99">
        <v>15</v>
      </c>
      <c r="J261" s="99">
        <v>15</v>
      </c>
      <c r="K261" s="99">
        <v>15</v>
      </c>
      <c r="L261" s="99">
        <v>15</v>
      </c>
      <c r="M261" s="99">
        <v>15</v>
      </c>
      <c r="N261" s="99">
        <v>15</v>
      </c>
      <c r="O261" s="99">
        <v>15</v>
      </c>
      <c r="P261" s="99">
        <v>15</v>
      </c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>
        <f>SUM(Tabla3817[[#This Row],[Enero]:[dic-26]])</f>
        <v>195</v>
      </c>
    </row>
    <row r="262" spans="1:28">
      <c r="A262" s="30" t="s">
        <v>2311</v>
      </c>
      <c r="B262" s="30">
        <v>258</v>
      </c>
      <c r="C262" s="27" t="s">
        <v>2359</v>
      </c>
      <c r="D262" s="99">
        <v>15</v>
      </c>
      <c r="E262" s="99">
        <v>15</v>
      </c>
      <c r="F262" s="99">
        <v>15</v>
      </c>
      <c r="G262" s="99">
        <v>15</v>
      </c>
      <c r="H262" s="99">
        <v>15</v>
      </c>
      <c r="I262" s="99">
        <v>15</v>
      </c>
      <c r="J262" s="99">
        <v>15</v>
      </c>
      <c r="K262" s="99">
        <v>15</v>
      </c>
      <c r="L262" s="99">
        <v>15</v>
      </c>
      <c r="M262" s="99">
        <v>15</v>
      </c>
      <c r="N262" s="99">
        <v>15</v>
      </c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>
        <f>SUM(Tabla3817[[#This Row],[Enero]:[dic-26]])</f>
        <v>165</v>
      </c>
    </row>
    <row r="263" spans="1:28">
      <c r="A263" s="30" t="s">
        <v>2311</v>
      </c>
      <c r="B263" s="30">
        <v>259</v>
      </c>
      <c r="C263" s="27" t="s">
        <v>2360</v>
      </c>
      <c r="D263" s="99">
        <v>15</v>
      </c>
      <c r="E263" s="99">
        <v>15</v>
      </c>
      <c r="F263" s="99">
        <v>15</v>
      </c>
      <c r="G263" s="99">
        <v>15</v>
      </c>
      <c r="H263" s="99">
        <v>15</v>
      </c>
      <c r="I263" s="99">
        <v>15</v>
      </c>
      <c r="J263" s="99">
        <v>15</v>
      </c>
      <c r="K263" s="99">
        <v>15</v>
      </c>
      <c r="L263" s="99">
        <v>15</v>
      </c>
      <c r="M263" s="99">
        <v>15</v>
      </c>
      <c r="N263" s="99">
        <v>15</v>
      </c>
      <c r="O263" s="99">
        <v>15</v>
      </c>
      <c r="P263" s="99">
        <v>15</v>
      </c>
      <c r="Q263" s="99">
        <v>15</v>
      </c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>
        <f>SUM(Tabla3817[[#This Row],[Enero]:[dic-26]])</f>
        <v>210</v>
      </c>
    </row>
    <row r="264" spans="1:28">
      <c r="A264" s="30" t="s">
        <v>2311</v>
      </c>
      <c r="B264" s="30">
        <v>260</v>
      </c>
      <c r="C264" s="27" t="s">
        <v>2361</v>
      </c>
      <c r="D264" s="301">
        <v>0</v>
      </c>
      <c r="E264" s="301">
        <v>0</v>
      </c>
      <c r="F264" s="99">
        <v>15</v>
      </c>
      <c r="G264" s="99">
        <v>15</v>
      </c>
      <c r="H264" s="99">
        <v>15</v>
      </c>
      <c r="I264" s="99">
        <v>15</v>
      </c>
      <c r="J264" s="99">
        <v>15</v>
      </c>
      <c r="K264" s="99">
        <v>15</v>
      </c>
      <c r="L264" s="99">
        <v>15</v>
      </c>
      <c r="M264" s="99">
        <v>15</v>
      </c>
      <c r="N264" s="99">
        <v>15</v>
      </c>
      <c r="O264" s="99">
        <v>15</v>
      </c>
      <c r="P264" s="99">
        <v>15</v>
      </c>
      <c r="Q264" s="99">
        <v>15</v>
      </c>
      <c r="R264" s="99">
        <v>15</v>
      </c>
      <c r="S264" s="99">
        <v>15</v>
      </c>
      <c r="T264" s="99">
        <v>15</v>
      </c>
      <c r="U264" s="99">
        <v>15</v>
      </c>
      <c r="V264" s="99"/>
      <c r="W264" s="99"/>
      <c r="X264" s="99"/>
      <c r="Y264" s="99"/>
      <c r="Z264" s="99"/>
      <c r="AA264" s="99"/>
      <c r="AB264" s="99">
        <f>SUM(Tabla3817[[#This Row],[Enero]:[dic-26]])</f>
        <v>240</v>
      </c>
    </row>
    <row r="265" spans="1:28">
      <c r="A265" s="30" t="s">
        <v>2311</v>
      </c>
      <c r="B265" s="30">
        <v>261</v>
      </c>
      <c r="C265" s="28" t="s">
        <v>2362</v>
      </c>
      <c r="D265" s="301">
        <v>0</v>
      </c>
      <c r="E265" s="99">
        <v>15</v>
      </c>
      <c r="F265" s="99">
        <v>15</v>
      </c>
      <c r="G265" s="99">
        <v>15</v>
      </c>
      <c r="H265" s="99">
        <v>15</v>
      </c>
      <c r="I265" s="99">
        <v>15</v>
      </c>
      <c r="J265" s="99">
        <v>15</v>
      </c>
      <c r="K265" s="99">
        <v>15</v>
      </c>
      <c r="L265" s="99">
        <v>15</v>
      </c>
      <c r="M265" s="99">
        <v>15</v>
      </c>
      <c r="N265" s="99">
        <v>15</v>
      </c>
      <c r="O265" s="99">
        <v>15</v>
      </c>
      <c r="P265" s="99">
        <v>15</v>
      </c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>
        <f>SUM(Tabla3817[[#This Row],[Enero]:[dic-26]])</f>
        <v>180</v>
      </c>
    </row>
    <row r="266" spans="1:28">
      <c r="A266" s="30" t="s">
        <v>2311</v>
      </c>
      <c r="B266" s="297">
        <v>262</v>
      </c>
      <c r="C266" s="298" t="s">
        <v>2363</v>
      </c>
      <c r="D266" s="99">
        <v>0</v>
      </c>
      <c r="E266" s="99">
        <v>0</v>
      </c>
      <c r="F266" s="99">
        <v>0</v>
      </c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>
        <f>SUM(Tabla3817[[#This Row],[Enero]:[dic-26]])</f>
        <v>0</v>
      </c>
    </row>
    <row r="267" spans="1:28">
      <c r="A267" s="30" t="s">
        <v>2311</v>
      </c>
      <c r="B267" s="30">
        <v>263</v>
      </c>
      <c r="C267" s="27" t="s">
        <v>2364</v>
      </c>
      <c r="D267" s="99">
        <v>15</v>
      </c>
      <c r="E267" s="99">
        <v>15</v>
      </c>
      <c r="F267" s="99">
        <v>15</v>
      </c>
      <c r="G267" s="99">
        <v>15</v>
      </c>
      <c r="H267" s="99">
        <v>15</v>
      </c>
      <c r="I267" s="99">
        <v>15</v>
      </c>
      <c r="J267" s="99">
        <v>15</v>
      </c>
      <c r="K267" s="99">
        <v>15</v>
      </c>
      <c r="L267" s="99">
        <v>15</v>
      </c>
      <c r="M267" s="99">
        <v>15</v>
      </c>
      <c r="N267" s="99">
        <v>10</v>
      </c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>
        <f>SUM(Tabla3817[[#This Row],[Enero]:[dic-26]])</f>
        <v>160</v>
      </c>
    </row>
    <row r="268" spans="1:28">
      <c r="A268" s="30" t="s">
        <v>2311</v>
      </c>
      <c r="B268" s="297">
        <v>264</v>
      </c>
      <c r="C268" s="298" t="s">
        <v>2365</v>
      </c>
      <c r="D268" s="99">
        <v>0</v>
      </c>
      <c r="E268" s="99">
        <v>0</v>
      </c>
      <c r="F268" s="99">
        <v>0</v>
      </c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>
        <f>SUM(Tabla3817[[#This Row],[Enero]:[dic-26]])</f>
        <v>0</v>
      </c>
    </row>
    <row r="269" spans="1:28">
      <c r="A269" s="30" t="s">
        <v>2311</v>
      </c>
      <c r="B269" s="30">
        <v>265</v>
      </c>
      <c r="C269" s="28" t="s">
        <v>2366</v>
      </c>
      <c r="D269" s="301">
        <v>0</v>
      </c>
      <c r="E269" s="99">
        <v>15</v>
      </c>
      <c r="F269" s="99">
        <v>15</v>
      </c>
      <c r="G269" s="99">
        <v>15</v>
      </c>
      <c r="H269" s="99">
        <v>15</v>
      </c>
      <c r="I269" s="99">
        <v>15</v>
      </c>
      <c r="J269" s="99">
        <v>15</v>
      </c>
      <c r="K269" s="99">
        <v>15</v>
      </c>
      <c r="L269" s="99">
        <v>15</v>
      </c>
      <c r="M269" s="99">
        <v>15</v>
      </c>
      <c r="N269" s="99">
        <v>15</v>
      </c>
      <c r="O269" s="99">
        <v>15</v>
      </c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>
        <f>SUM(Tabla3817[[#This Row],[Enero]:[dic-26]])</f>
        <v>165</v>
      </c>
    </row>
    <row r="270" spans="1:28">
      <c r="A270" s="30" t="s">
        <v>2311</v>
      </c>
      <c r="B270" s="358">
        <v>266</v>
      </c>
      <c r="C270" s="359" t="s">
        <v>2646</v>
      </c>
      <c r="D270" s="301">
        <v>0</v>
      </c>
      <c r="E270" s="301">
        <v>0</v>
      </c>
      <c r="F270" s="99">
        <v>15</v>
      </c>
      <c r="G270" s="99">
        <v>15</v>
      </c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>
        <f>SUM(Tabla3817[[#This Row],[Enero]:[dic-26]])</f>
        <v>30</v>
      </c>
    </row>
    <row r="271" spans="1:28">
      <c r="A271" s="30" t="s">
        <v>2303</v>
      </c>
      <c r="B271" s="30">
        <v>267</v>
      </c>
      <c r="C271" s="27" t="s">
        <v>2368</v>
      </c>
      <c r="D271" s="301">
        <v>0</v>
      </c>
      <c r="E271" s="99">
        <v>15</v>
      </c>
      <c r="F271" s="99">
        <v>15</v>
      </c>
      <c r="G271" s="99">
        <v>15</v>
      </c>
      <c r="H271" s="99">
        <v>15</v>
      </c>
      <c r="I271" s="99">
        <v>15</v>
      </c>
      <c r="J271" s="99">
        <v>15</v>
      </c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>
        <f>SUM(Tabla3817[[#This Row],[Enero]:[dic-26]])</f>
        <v>90</v>
      </c>
    </row>
    <row r="272" spans="1:28">
      <c r="A272" s="30" t="s">
        <v>2303</v>
      </c>
      <c r="B272" s="297">
        <v>268</v>
      </c>
      <c r="C272" s="298" t="s">
        <v>2369</v>
      </c>
      <c r="D272" s="99">
        <v>0</v>
      </c>
      <c r="E272" s="99">
        <v>0</v>
      </c>
      <c r="F272" s="99">
        <v>0</v>
      </c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>
        <f>SUM(Tabla3817[[#This Row],[Enero]:[dic-26]])</f>
        <v>0</v>
      </c>
    </row>
    <row r="273" spans="1:28">
      <c r="A273" s="30" t="s">
        <v>2303</v>
      </c>
      <c r="B273" s="30">
        <v>269</v>
      </c>
      <c r="C273" s="27" t="s">
        <v>2370</v>
      </c>
      <c r="D273" s="301">
        <v>0</v>
      </c>
      <c r="E273" s="301">
        <v>0</v>
      </c>
      <c r="F273" s="99">
        <v>15</v>
      </c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>
        <f>SUM(Tabla3817[[#This Row],[Enero]:[dic-26]])</f>
        <v>15</v>
      </c>
    </row>
    <row r="274" spans="1:28">
      <c r="A274" s="30" t="s">
        <v>2303</v>
      </c>
      <c r="B274" s="30">
        <v>270</v>
      </c>
      <c r="C274" s="28" t="s">
        <v>2371</v>
      </c>
      <c r="D274" s="301">
        <v>0</v>
      </c>
      <c r="E274" s="99">
        <v>15</v>
      </c>
      <c r="F274" s="99">
        <v>15</v>
      </c>
      <c r="G274" s="99">
        <v>15</v>
      </c>
      <c r="H274" s="99">
        <v>15</v>
      </c>
      <c r="I274" s="99">
        <v>15</v>
      </c>
      <c r="J274" s="99">
        <v>15</v>
      </c>
      <c r="K274" s="99">
        <v>15</v>
      </c>
      <c r="L274" s="99">
        <v>15</v>
      </c>
      <c r="M274" s="99">
        <v>15</v>
      </c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>
        <f>SUM(Tabla3817[[#This Row],[Enero]:[dic-26]])</f>
        <v>135</v>
      </c>
    </row>
    <row r="275" spans="1:28">
      <c r="A275" s="30" t="s">
        <v>2303</v>
      </c>
      <c r="B275" s="30">
        <v>271</v>
      </c>
      <c r="C275" s="27" t="s">
        <v>2372</v>
      </c>
      <c r="D275" s="99">
        <v>20</v>
      </c>
      <c r="E275" s="99">
        <v>20</v>
      </c>
      <c r="F275" s="99">
        <v>20</v>
      </c>
      <c r="G275" s="99">
        <v>20</v>
      </c>
      <c r="H275" s="99">
        <v>20</v>
      </c>
      <c r="I275" s="99">
        <v>20</v>
      </c>
      <c r="J275" s="99">
        <v>20</v>
      </c>
      <c r="K275" s="99">
        <v>20</v>
      </c>
      <c r="L275" s="99">
        <v>20</v>
      </c>
      <c r="M275" s="99">
        <v>20</v>
      </c>
      <c r="N275" s="99">
        <v>20</v>
      </c>
      <c r="O275" s="99">
        <v>20</v>
      </c>
      <c r="P275" s="99">
        <v>20</v>
      </c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>
        <f>SUM(Tabla3817[[#This Row],[Enero]:[dic-26]])</f>
        <v>260</v>
      </c>
    </row>
    <row r="276" spans="1:28">
      <c r="A276" s="30" t="s">
        <v>2303</v>
      </c>
      <c r="B276" s="30">
        <v>272</v>
      </c>
      <c r="C276" s="27" t="s">
        <v>2373</v>
      </c>
      <c r="D276" s="99">
        <v>15</v>
      </c>
      <c r="E276" s="99">
        <v>15</v>
      </c>
      <c r="F276" s="99">
        <v>15</v>
      </c>
      <c r="G276" s="99">
        <v>15</v>
      </c>
      <c r="H276" s="99">
        <v>15</v>
      </c>
      <c r="I276" s="99">
        <v>15</v>
      </c>
      <c r="J276" s="99">
        <v>15</v>
      </c>
      <c r="K276" s="99">
        <v>15</v>
      </c>
      <c r="L276" s="99">
        <v>15</v>
      </c>
      <c r="M276" s="99">
        <v>15</v>
      </c>
      <c r="N276" s="99">
        <v>15</v>
      </c>
      <c r="O276" s="99">
        <v>15</v>
      </c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>
        <f>SUM(Tabla3817[[#This Row],[Enero]:[dic-26]])</f>
        <v>180</v>
      </c>
    </row>
    <row r="277" spans="1:28">
      <c r="A277" s="30" t="s">
        <v>2303</v>
      </c>
      <c r="B277" s="30">
        <v>273</v>
      </c>
      <c r="C277" s="28" t="s">
        <v>2374</v>
      </c>
      <c r="D277" s="99">
        <v>15</v>
      </c>
      <c r="E277" s="99">
        <v>15</v>
      </c>
      <c r="F277" s="99">
        <v>15</v>
      </c>
      <c r="G277" s="99">
        <v>15</v>
      </c>
      <c r="H277" s="99">
        <v>15</v>
      </c>
      <c r="I277" s="99">
        <v>15</v>
      </c>
      <c r="J277" s="99">
        <v>15</v>
      </c>
      <c r="K277" s="99">
        <v>15</v>
      </c>
      <c r="L277" s="99">
        <v>15</v>
      </c>
      <c r="M277" s="99">
        <v>15</v>
      </c>
      <c r="N277" s="99">
        <v>15</v>
      </c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>
        <f>SUM(Tabla3817[[#This Row],[Enero]:[dic-26]])</f>
        <v>165</v>
      </c>
    </row>
    <row r="278" spans="1:28">
      <c r="A278" s="30" t="s">
        <v>2375</v>
      </c>
      <c r="B278" s="30">
        <v>274</v>
      </c>
      <c r="C278" s="27" t="s">
        <v>2376</v>
      </c>
      <c r="D278" s="301"/>
      <c r="E278" s="99">
        <v>15</v>
      </c>
      <c r="F278" s="99">
        <v>15</v>
      </c>
      <c r="G278" s="99">
        <v>15</v>
      </c>
      <c r="H278" s="99">
        <v>15</v>
      </c>
      <c r="I278" s="99">
        <v>15</v>
      </c>
      <c r="J278" s="99">
        <v>15</v>
      </c>
      <c r="K278" s="99">
        <v>15</v>
      </c>
      <c r="L278" s="99">
        <v>15</v>
      </c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>
        <f>SUM(Tabla3817[[#This Row],[Enero]:[dic-26]])</f>
        <v>120</v>
      </c>
    </row>
    <row r="279" spans="1:28">
      <c r="A279" s="30" t="s">
        <v>2375</v>
      </c>
      <c r="B279" s="358">
        <v>275</v>
      </c>
      <c r="C279" s="359" t="s">
        <v>2377</v>
      </c>
      <c r="D279" s="99">
        <v>0</v>
      </c>
      <c r="E279" s="301">
        <v>0</v>
      </c>
      <c r="F279" s="99">
        <v>15</v>
      </c>
      <c r="G279" s="99">
        <v>15</v>
      </c>
      <c r="H279" s="4">
        <v>15</v>
      </c>
      <c r="I279" s="99">
        <v>15</v>
      </c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>
        <f>SUM(Tabla3817[[#This Row],[Enero]:[dic-26]])</f>
        <v>60</v>
      </c>
    </row>
    <row r="280" spans="1:28">
      <c r="A280" s="30" t="s">
        <v>2378</v>
      </c>
      <c r="B280" s="297">
        <v>276</v>
      </c>
      <c r="C280" s="298" t="s">
        <v>2379</v>
      </c>
      <c r="D280" s="99">
        <v>0</v>
      </c>
      <c r="E280" s="99">
        <v>0</v>
      </c>
      <c r="F280" s="99">
        <v>0</v>
      </c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>
        <f>SUM(Tabla3817[[#This Row],[Enero]:[dic-26]])</f>
        <v>0</v>
      </c>
    </row>
    <row r="281" spans="1:28">
      <c r="A281" s="30" t="s">
        <v>2378</v>
      </c>
      <c r="B281" s="30">
        <v>277</v>
      </c>
      <c r="C281" s="28" t="s">
        <v>2380</v>
      </c>
      <c r="D281" s="99">
        <v>15</v>
      </c>
      <c r="E281" s="99">
        <v>15</v>
      </c>
      <c r="F281" s="99">
        <v>15</v>
      </c>
      <c r="G281" s="99">
        <v>15</v>
      </c>
      <c r="H281" s="99">
        <v>15</v>
      </c>
      <c r="I281" s="99">
        <v>15</v>
      </c>
      <c r="J281" s="99">
        <v>15</v>
      </c>
      <c r="K281" s="99">
        <v>15</v>
      </c>
      <c r="L281" s="99">
        <v>15</v>
      </c>
      <c r="M281" s="99">
        <v>15</v>
      </c>
      <c r="N281" s="99">
        <v>15</v>
      </c>
      <c r="O281" s="99">
        <v>15</v>
      </c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>
        <f>SUM(Tabla3817[[#This Row],[Enero]:[dic-26]])</f>
        <v>180</v>
      </c>
    </row>
    <row r="282" spans="1:28">
      <c r="A282" s="30" t="s">
        <v>2378</v>
      </c>
      <c r="B282" s="30">
        <v>278</v>
      </c>
      <c r="C282" s="27" t="s">
        <v>2381</v>
      </c>
      <c r="D282" s="301"/>
      <c r="E282" s="99">
        <v>15</v>
      </c>
      <c r="F282" s="99">
        <v>15</v>
      </c>
      <c r="G282" s="99">
        <v>15</v>
      </c>
      <c r="H282" s="99">
        <v>15</v>
      </c>
      <c r="I282" s="99">
        <v>15</v>
      </c>
      <c r="J282" s="99">
        <v>15</v>
      </c>
      <c r="K282" s="99">
        <v>15</v>
      </c>
      <c r="L282" s="99">
        <v>15</v>
      </c>
      <c r="M282" s="99">
        <v>15</v>
      </c>
      <c r="N282" s="99">
        <v>15</v>
      </c>
      <c r="O282" s="99">
        <v>15</v>
      </c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>
        <f>SUM(Tabla3817[[#This Row],[Enero]:[dic-26]])</f>
        <v>165</v>
      </c>
    </row>
    <row r="283" spans="1:28">
      <c r="A283" s="30" t="s">
        <v>2378</v>
      </c>
      <c r="B283" s="30">
        <v>279</v>
      </c>
      <c r="C283" s="27" t="s">
        <v>2382</v>
      </c>
      <c r="D283" s="99">
        <v>15</v>
      </c>
      <c r="E283" s="99">
        <v>15</v>
      </c>
      <c r="F283" s="99">
        <v>15</v>
      </c>
      <c r="G283" s="99">
        <v>15</v>
      </c>
      <c r="H283" s="99">
        <v>15</v>
      </c>
      <c r="I283" s="99">
        <v>15</v>
      </c>
      <c r="J283" s="99">
        <v>15</v>
      </c>
      <c r="K283" s="99">
        <v>15</v>
      </c>
      <c r="L283" s="99">
        <v>15</v>
      </c>
      <c r="M283" s="99">
        <v>15</v>
      </c>
      <c r="N283" s="99">
        <v>15</v>
      </c>
      <c r="O283" s="99">
        <v>15</v>
      </c>
      <c r="P283" s="99">
        <v>15</v>
      </c>
      <c r="Q283" s="99">
        <v>15</v>
      </c>
      <c r="R283" s="99">
        <v>15</v>
      </c>
      <c r="S283" s="99">
        <v>15</v>
      </c>
      <c r="T283" s="99">
        <v>15</v>
      </c>
      <c r="U283" s="99">
        <v>15</v>
      </c>
      <c r="V283" s="99">
        <v>15</v>
      </c>
      <c r="W283" s="99">
        <v>15</v>
      </c>
      <c r="X283" s="99">
        <v>15</v>
      </c>
      <c r="Y283" s="99">
        <v>15</v>
      </c>
      <c r="Z283" s="99">
        <v>15</v>
      </c>
      <c r="AA283" s="99">
        <v>15</v>
      </c>
      <c r="AB283" s="99">
        <f>SUM(Tabla3817[[#This Row],[Enero]:[dic-26]])</f>
        <v>360</v>
      </c>
    </row>
    <row r="284" spans="1:28">
      <c r="A284" s="30" t="s">
        <v>2378</v>
      </c>
      <c r="B284" s="30">
        <v>280</v>
      </c>
      <c r="C284" s="27" t="s">
        <v>2383</v>
      </c>
      <c r="D284" s="99">
        <v>15</v>
      </c>
      <c r="E284" s="99">
        <v>15</v>
      </c>
      <c r="F284" s="99">
        <v>15</v>
      </c>
      <c r="G284" s="99">
        <v>15</v>
      </c>
      <c r="H284" s="99">
        <v>15</v>
      </c>
      <c r="I284" s="99">
        <v>15</v>
      </c>
      <c r="J284" s="99">
        <v>15</v>
      </c>
      <c r="K284" s="99">
        <v>15</v>
      </c>
      <c r="L284" s="99">
        <v>15</v>
      </c>
      <c r="M284" s="99">
        <v>15</v>
      </c>
      <c r="N284" s="99">
        <v>15</v>
      </c>
      <c r="O284" s="99">
        <v>15</v>
      </c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>
        <f>SUM(Tabla3817[[#This Row],[Enero]:[dic-26]])</f>
        <v>180</v>
      </c>
    </row>
    <row r="285" spans="1:28">
      <c r="A285" s="30" t="s">
        <v>2384</v>
      </c>
      <c r="B285" s="30">
        <v>281</v>
      </c>
      <c r="C285" s="28" t="s">
        <v>2385</v>
      </c>
      <c r="D285" s="99">
        <v>15</v>
      </c>
      <c r="E285" s="99">
        <v>15</v>
      </c>
      <c r="F285" s="99">
        <v>15</v>
      </c>
      <c r="G285" s="99">
        <v>15</v>
      </c>
      <c r="H285" s="99">
        <v>15</v>
      </c>
      <c r="I285" s="99">
        <v>15</v>
      </c>
      <c r="J285" s="99">
        <v>15</v>
      </c>
      <c r="K285" s="99">
        <v>15</v>
      </c>
      <c r="L285" s="99">
        <v>15</v>
      </c>
      <c r="M285" s="99">
        <v>15</v>
      </c>
      <c r="N285" s="99">
        <v>15</v>
      </c>
      <c r="O285" s="99">
        <v>15</v>
      </c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>
        <f>SUM(Tabla3817[[#This Row],[Enero]:[dic-26]])</f>
        <v>180</v>
      </c>
    </row>
    <row r="286" spans="1:28">
      <c r="A286" s="30" t="s">
        <v>2384</v>
      </c>
      <c r="B286" s="297">
        <v>282</v>
      </c>
      <c r="C286" s="298" t="s">
        <v>2386</v>
      </c>
      <c r="D286" s="99">
        <v>0</v>
      </c>
      <c r="E286" s="99">
        <v>0</v>
      </c>
      <c r="F286" s="99">
        <v>0</v>
      </c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>
        <f>SUM(Tabla3817[[#This Row],[Enero]:[dic-26]])</f>
        <v>0</v>
      </c>
    </row>
    <row r="287" spans="1:28">
      <c r="A287" s="30" t="s">
        <v>2387</v>
      </c>
      <c r="B287" s="30">
        <v>283</v>
      </c>
      <c r="C287" s="27" t="s">
        <v>2388</v>
      </c>
      <c r="D287" s="99">
        <v>15</v>
      </c>
      <c r="E287" s="99">
        <v>15</v>
      </c>
      <c r="F287" s="99">
        <v>15</v>
      </c>
      <c r="G287" s="99">
        <v>15</v>
      </c>
      <c r="H287" s="99">
        <v>15</v>
      </c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>
        <f>SUM(Tabla3817[[#This Row],[Enero]:[dic-26]])</f>
        <v>75</v>
      </c>
    </row>
    <row r="288" spans="1:28">
      <c r="A288" s="30" t="s">
        <v>2387</v>
      </c>
      <c r="B288" s="297">
        <v>284</v>
      </c>
      <c r="C288" s="298" t="s">
        <v>2389</v>
      </c>
      <c r="D288" s="99">
        <v>0</v>
      </c>
      <c r="E288" s="99">
        <v>0</v>
      </c>
      <c r="F288" s="99">
        <v>0</v>
      </c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>
        <f>SUM(Tabla3817[[#This Row],[Enero]:[dic-26]])</f>
        <v>0</v>
      </c>
    </row>
    <row r="289" spans="1:28">
      <c r="A289" s="30" t="s">
        <v>2387</v>
      </c>
      <c r="B289" s="30">
        <v>285</v>
      </c>
      <c r="C289" s="28" t="s">
        <v>2390</v>
      </c>
      <c r="D289" s="99">
        <v>15</v>
      </c>
      <c r="E289" s="99">
        <v>15</v>
      </c>
      <c r="F289" s="99">
        <v>15</v>
      </c>
      <c r="G289" s="99">
        <v>15</v>
      </c>
      <c r="H289" s="99">
        <v>15</v>
      </c>
      <c r="I289" s="99">
        <v>15</v>
      </c>
      <c r="J289" s="99">
        <v>15</v>
      </c>
      <c r="K289" s="99">
        <v>15</v>
      </c>
      <c r="L289" s="99">
        <v>15</v>
      </c>
      <c r="M289" s="99">
        <v>15</v>
      </c>
      <c r="N289" s="99">
        <v>15</v>
      </c>
      <c r="O289" s="99">
        <v>15</v>
      </c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>
        <f>SUM(Tabla3817[[#This Row],[Enero]:[dic-26]])</f>
        <v>180</v>
      </c>
    </row>
    <row r="290" spans="1:28">
      <c r="A290" s="30" t="s">
        <v>2387</v>
      </c>
      <c r="B290" s="358">
        <v>286</v>
      </c>
      <c r="C290" s="359" t="s">
        <v>2391</v>
      </c>
      <c r="D290" s="301"/>
      <c r="E290" s="301"/>
      <c r="F290" s="99">
        <v>15</v>
      </c>
      <c r="G290" s="99">
        <v>15</v>
      </c>
      <c r="H290" s="99">
        <v>15</v>
      </c>
      <c r="I290" s="99">
        <v>15</v>
      </c>
      <c r="J290" s="99">
        <v>15</v>
      </c>
      <c r="K290" s="99">
        <v>15</v>
      </c>
      <c r="L290" s="99">
        <v>15</v>
      </c>
      <c r="M290" s="99">
        <v>15</v>
      </c>
      <c r="N290" s="99">
        <v>15</v>
      </c>
      <c r="O290" s="99">
        <v>15</v>
      </c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>
        <f>SUM(Tabla3817[[#This Row],[Enero]:[dic-26]])</f>
        <v>150</v>
      </c>
    </row>
    <row r="291" spans="1:28">
      <c r="A291" s="30" t="s">
        <v>2387</v>
      </c>
      <c r="B291" s="297">
        <v>287</v>
      </c>
      <c r="C291" s="298" t="s">
        <v>2392</v>
      </c>
      <c r="D291" s="99">
        <v>0</v>
      </c>
      <c r="E291" s="99">
        <v>0</v>
      </c>
      <c r="F291" s="99">
        <v>0</v>
      </c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>
        <f>SUM(Tabla3817[[#This Row],[Enero]:[dic-26]])</f>
        <v>0</v>
      </c>
    </row>
    <row r="292" spans="1:28">
      <c r="A292" s="30" t="s">
        <v>2387</v>
      </c>
      <c r="B292" s="30">
        <v>288</v>
      </c>
      <c r="C292" s="28" t="s">
        <v>2393</v>
      </c>
      <c r="D292" s="99">
        <v>15</v>
      </c>
      <c r="E292" s="99">
        <v>15</v>
      </c>
      <c r="F292" s="99">
        <v>15</v>
      </c>
      <c r="G292" s="99">
        <v>15</v>
      </c>
      <c r="H292" s="99">
        <v>15</v>
      </c>
      <c r="I292" s="99">
        <v>15</v>
      </c>
      <c r="J292" s="4">
        <v>15</v>
      </c>
      <c r="K292" s="4">
        <v>15</v>
      </c>
      <c r="L292" s="4">
        <v>15</v>
      </c>
      <c r="M292" s="99">
        <v>15</v>
      </c>
      <c r="N292" s="99">
        <v>15</v>
      </c>
      <c r="O292" s="99">
        <v>15</v>
      </c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>
        <f>SUM(Tabla3817[[#This Row],[Enero]:[dic-26]])</f>
        <v>180</v>
      </c>
    </row>
    <row r="293" spans="1:28">
      <c r="A293" s="30" t="s">
        <v>2387</v>
      </c>
      <c r="B293" s="30">
        <v>289</v>
      </c>
      <c r="C293" s="28" t="s">
        <v>2394</v>
      </c>
      <c r="D293" s="99">
        <v>15</v>
      </c>
      <c r="E293" s="99">
        <v>15</v>
      </c>
      <c r="F293" s="99">
        <v>15</v>
      </c>
      <c r="G293" s="99">
        <v>15</v>
      </c>
      <c r="H293" s="99">
        <v>15</v>
      </c>
      <c r="I293" s="99">
        <v>15</v>
      </c>
      <c r="J293" s="99">
        <v>15</v>
      </c>
      <c r="K293" s="99">
        <v>15</v>
      </c>
      <c r="L293" s="99">
        <v>15</v>
      </c>
      <c r="M293" s="99">
        <v>15</v>
      </c>
      <c r="N293" s="99">
        <v>15</v>
      </c>
      <c r="O293" s="99">
        <v>15</v>
      </c>
      <c r="P293" s="99">
        <v>15</v>
      </c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>
        <f>SUM(Tabla3817[[#This Row],[Enero]:[dic-26]])</f>
        <v>195</v>
      </c>
    </row>
    <row r="294" spans="1:28">
      <c r="A294" s="30" t="s">
        <v>2387</v>
      </c>
      <c r="B294" s="297">
        <v>290</v>
      </c>
      <c r="C294" s="298" t="s">
        <v>2395</v>
      </c>
      <c r="D294" s="99">
        <v>0</v>
      </c>
      <c r="E294" s="99">
        <v>0</v>
      </c>
      <c r="F294" s="99">
        <v>0</v>
      </c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>
        <f>SUM(Tabla3817[[#This Row],[Enero]:[dic-26]])</f>
        <v>0</v>
      </c>
    </row>
    <row r="295" spans="1:28">
      <c r="A295" s="30" t="s">
        <v>2387</v>
      </c>
      <c r="B295" s="30">
        <v>291</v>
      </c>
      <c r="C295" s="27" t="s">
        <v>2396</v>
      </c>
      <c r="D295" s="99">
        <v>15</v>
      </c>
      <c r="E295" s="99">
        <v>15</v>
      </c>
      <c r="F295" s="99">
        <v>15</v>
      </c>
      <c r="G295" s="99">
        <v>15</v>
      </c>
      <c r="H295" s="99">
        <v>15</v>
      </c>
      <c r="I295" s="99">
        <v>15</v>
      </c>
      <c r="J295" s="99">
        <v>15</v>
      </c>
      <c r="K295" s="99">
        <v>15</v>
      </c>
      <c r="L295" s="99">
        <v>15</v>
      </c>
      <c r="M295" s="99">
        <v>15</v>
      </c>
      <c r="N295" s="99">
        <v>15</v>
      </c>
      <c r="O295" s="99">
        <v>15</v>
      </c>
      <c r="P295" s="99">
        <v>15</v>
      </c>
      <c r="Q295" s="99">
        <v>15</v>
      </c>
      <c r="R295" s="99">
        <v>15</v>
      </c>
      <c r="S295" s="99">
        <v>15</v>
      </c>
      <c r="T295" s="99">
        <v>15</v>
      </c>
      <c r="U295" s="99">
        <v>15</v>
      </c>
      <c r="V295" s="99">
        <v>15</v>
      </c>
      <c r="W295" s="99">
        <v>15</v>
      </c>
      <c r="X295" s="99">
        <v>15</v>
      </c>
      <c r="Y295" s="99">
        <v>15</v>
      </c>
      <c r="Z295" s="99">
        <v>15</v>
      </c>
      <c r="AA295" s="99">
        <v>15</v>
      </c>
      <c r="AB295" s="99">
        <f>SUM(Tabla3817[[#This Row],[Enero]:[dic-26]])</f>
        <v>360</v>
      </c>
    </row>
    <row r="296" spans="1:28">
      <c r="A296" s="30" t="s">
        <v>2387</v>
      </c>
      <c r="B296" s="30">
        <v>292</v>
      </c>
      <c r="C296" s="27" t="s">
        <v>2397</v>
      </c>
      <c r="D296" s="99">
        <v>15</v>
      </c>
      <c r="E296" s="99">
        <v>15</v>
      </c>
      <c r="F296" s="99">
        <v>15</v>
      </c>
      <c r="G296" s="99">
        <v>15</v>
      </c>
      <c r="H296" s="99">
        <v>15</v>
      </c>
      <c r="I296" s="99">
        <v>15</v>
      </c>
      <c r="J296" s="99">
        <v>15</v>
      </c>
      <c r="K296" s="99">
        <v>15</v>
      </c>
      <c r="L296" s="4">
        <v>15</v>
      </c>
      <c r="M296" s="99">
        <v>15</v>
      </c>
      <c r="N296" s="99">
        <v>15</v>
      </c>
      <c r="O296" s="99">
        <v>15</v>
      </c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>
        <f>SUM(Tabla3817[[#This Row],[Enero]:[dic-26]])</f>
        <v>180</v>
      </c>
    </row>
    <row r="297" spans="1:28">
      <c r="A297" s="30" t="s">
        <v>2387</v>
      </c>
      <c r="B297" s="30">
        <v>293</v>
      </c>
      <c r="C297" s="28" t="s">
        <v>2398</v>
      </c>
      <c r="D297" s="99"/>
      <c r="E297" s="99">
        <v>15</v>
      </c>
      <c r="F297" s="99">
        <v>15</v>
      </c>
      <c r="G297" s="99">
        <v>15</v>
      </c>
      <c r="H297" s="99">
        <v>15</v>
      </c>
      <c r="I297" s="99">
        <v>15</v>
      </c>
      <c r="J297" s="99">
        <v>15</v>
      </c>
      <c r="K297" s="99">
        <v>15</v>
      </c>
      <c r="L297" s="99">
        <v>15</v>
      </c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>
        <f>SUM(Tabla3817[[#This Row],[Enero]:[dic-26]])</f>
        <v>120</v>
      </c>
    </row>
    <row r="298" spans="1:28">
      <c r="A298" s="30" t="s">
        <v>2387</v>
      </c>
      <c r="B298" s="30">
        <v>294</v>
      </c>
      <c r="C298" s="28" t="s">
        <v>2399</v>
      </c>
      <c r="D298" s="99">
        <v>15</v>
      </c>
      <c r="E298" s="99">
        <v>15</v>
      </c>
      <c r="F298" s="99">
        <v>15</v>
      </c>
      <c r="G298" s="99">
        <v>15</v>
      </c>
      <c r="H298" s="99">
        <v>15</v>
      </c>
      <c r="I298" s="99">
        <v>15</v>
      </c>
      <c r="J298" s="99">
        <v>15</v>
      </c>
      <c r="K298" s="99">
        <v>15</v>
      </c>
      <c r="L298" s="99">
        <v>15</v>
      </c>
      <c r="M298" s="99">
        <v>15</v>
      </c>
      <c r="N298" s="99">
        <v>15</v>
      </c>
      <c r="O298" s="99">
        <v>15</v>
      </c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>
        <f>SUM(Tabla3817[[#This Row],[Enero]:[dic-26]])</f>
        <v>180</v>
      </c>
    </row>
    <row r="299" spans="1:28">
      <c r="A299" s="30" t="s">
        <v>2387</v>
      </c>
      <c r="B299" s="30">
        <v>295</v>
      </c>
      <c r="C299" s="27" t="s">
        <v>2400</v>
      </c>
      <c r="D299" s="99">
        <v>15</v>
      </c>
      <c r="E299" s="99">
        <v>15</v>
      </c>
      <c r="F299" s="99">
        <v>15</v>
      </c>
      <c r="G299" s="99">
        <v>15</v>
      </c>
      <c r="H299" s="99">
        <v>15</v>
      </c>
      <c r="I299" s="99">
        <v>15</v>
      </c>
      <c r="J299" s="99">
        <v>15</v>
      </c>
      <c r="K299" s="99">
        <v>15</v>
      </c>
      <c r="L299" s="99">
        <v>15</v>
      </c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>
        <f>SUM(Tabla3817[[#This Row],[Enero]:[dic-26]])</f>
        <v>135</v>
      </c>
    </row>
    <row r="300" spans="1:28">
      <c r="A300" s="30" t="s">
        <v>2401</v>
      </c>
      <c r="B300" s="30">
        <v>296</v>
      </c>
      <c r="C300" s="28" t="s">
        <v>2402</v>
      </c>
      <c r="D300" s="99">
        <v>15</v>
      </c>
      <c r="E300" s="99">
        <v>15</v>
      </c>
      <c r="F300" s="99">
        <v>15</v>
      </c>
      <c r="G300" s="99">
        <v>15</v>
      </c>
      <c r="H300" s="99">
        <v>15</v>
      </c>
      <c r="I300" s="99">
        <v>15</v>
      </c>
      <c r="J300" s="99">
        <v>15</v>
      </c>
      <c r="K300" s="99">
        <v>15</v>
      </c>
      <c r="L300" s="99">
        <v>15</v>
      </c>
      <c r="M300" s="99">
        <v>15</v>
      </c>
      <c r="N300" s="99">
        <v>15</v>
      </c>
      <c r="O300" s="99">
        <v>15</v>
      </c>
      <c r="P300" s="99">
        <f>15</f>
        <v>15</v>
      </c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>
        <f>SUM(Tabla3817[[#This Row],[Enero]:[dic-26]])</f>
        <v>195</v>
      </c>
    </row>
    <row r="301" spans="1:28">
      <c r="A301" s="30" t="s">
        <v>2401</v>
      </c>
      <c r="B301" s="358">
        <v>297</v>
      </c>
      <c r="C301" s="359" t="s">
        <v>2647</v>
      </c>
      <c r="D301" s="301">
        <v>0</v>
      </c>
      <c r="E301" s="301">
        <v>0</v>
      </c>
      <c r="F301" s="99">
        <v>15</v>
      </c>
      <c r="G301" s="99">
        <v>15</v>
      </c>
      <c r="H301" s="99">
        <v>15</v>
      </c>
      <c r="I301" s="99">
        <v>15</v>
      </c>
      <c r="J301" s="99">
        <v>15</v>
      </c>
      <c r="K301" s="99">
        <v>15</v>
      </c>
      <c r="L301" s="99">
        <v>15</v>
      </c>
      <c r="M301" s="99">
        <v>15</v>
      </c>
      <c r="N301" s="99">
        <v>15</v>
      </c>
      <c r="O301" s="99">
        <v>15</v>
      </c>
      <c r="P301" s="99">
        <v>15</v>
      </c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>
        <f>SUM(Tabla3817[[#This Row],[Enero]:[dic-26]])</f>
        <v>165</v>
      </c>
    </row>
    <row r="302" spans="1:28">
      <c r="A302" s="30" t="s">
        <v>2404</v>
      </c>
      <c r="B302" s="30">
        <v>298</v>
      </c>
      <c r="C302" s="27" t="s">
        <v>2405</v>
      </c>
      <c r="D302" s="301">
        <v>0</v>
      </c>
      <c r="E302" s="301">
        <v>0</v>
      </c>
      <c r="F302" s="301">
        <v>0</v>
      </c>
      <c r="G302" s="99">
        <v>15</v>
      </c>
      <c r="H302" s="99">
        <v>15</v>
      </c>
      <c r="I302" s="99">
        <v>15</v>
      </c>
      <c r="J302" s="99">
        <v>15</v>
      </c>
      <c r="K302" s="99">
        <v>15</v>
      </c>
      <c r="L302" s="99">
        <v>15</v>
      </c>
      <c r="M302" s="99">
        <v>15</v>
      </c>
      <c r="N302" s="99">
        <v>15</v>
      </c>
      <c r="O302" s="99">
        <v>15</v>
      </c>
      <c r="P302" s="99">
        <v>15</v>
      </c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>
        <f>SUM(Tabla3817[[#This Row],[Enero]:[dic-26]])</f>
        <v>150</v>
      </c>
    </row>
    <row r="303" spans="1:28">
      <c r="A303" s="30" t="s">
        <v>2404</v>
      </c>
      <c r="B303" s="297">
        <v>299</v>
      </c>
      <c r="C303" s="298" t="s">
        <v>2406</v>
      </c>
      <c r="D303" s="99">
        <v>0</v>
      </c>
      <c r="E303" s="99">
        <v>0</v>
      </c>
      <c r="F303" s="99">
        <v>0</v>
      </c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>
        <f>SUM(Tabla3817[[#This Row],[Enero]:[dic-26]])</f>
        <v>0</v>
      </c>
    </row>
    <row r="304" spans="1:28">
      <c r="A304" s="30" t="s">
        <v>2404</v>
      </c>
      <c r="B304" s="297">
        <v>300</v>
      </c>
      <c r="C304" s="298" t="s">
        <v>2407</v>
      </c>
      <c r="D304" s="99">
        <v>0</v>
      </c>
      <c r="E304" s="99">
        <v>0</v>
      </c>
      <c r="F304" s="99">
        <v>0</v>
      </c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>
        <f>SUM(Tabla3817[[#This Row],[Enero]:[dic-26]])</f>
        <v>0</v>
      </c>
    </row>
    <row r="305" spans="1:28">
      <c r="A305" s="30" t="s">
        <v>2404</v>
      </c>
      <c r="B305" s="30">
        <v>301</v>
      </c>
      <c r="C305" s="27" t="s">
        <v>2408</v>
      </c>
      <c r="D305" s="301">
        <v>0</v>
      </c>
      <c r="E305" s="301"/>
      <c r="F305" s="301">
        <v>0</v>
      </c>
      <c r="G305" s="301"/>
      <c r="H305" s="301"/>
      <c r="I305" s="301"/>
      <c r="J305" s="99">
        <v>15</v>
      </c>
      <c r="K305" s="99">
        <v>15</v>
      </c>
      <c r="L305" s="99">
        <v>15</v>
      </c>
      <c r="M305" s="99">
        <v>15</v>
      </c>
      <c r="N305" s="99">
        <v>15</v>
      </c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>
        <f>SUM(Tabla3817[[#This Row],[Enero]:[dic-26]])</f>
        <v>75</v>
      </c>
    </row>
    <row r="306" spans="1:28">
      <c r="A306" s="30" t="s">
        <v>2404</v>
      </c>
      <c r="B306" s="30">
        <v>302</v>
      </c>
      <c r="C306" s="27" t="s">
        <v>2409</v>
      </c>
      <c r="D306" s="99">
        <v>15</v>
      </c>
      <c r="E306" s="99">
        <v>15</v>
      </c>
      <c r="F306" s="99">
        <v>15</v>
      </c>
      <c r="G306" s="99">
        <v>15</v>
      </c>
      <c r="H306" s="99">
        <v>15</v>
      </c>
      <c r="I306" s="99">
        <v>15</v>
      </c>
      <c r="J306" s="99">
        <v>15</v>
      </c>
      <c r="K306" s="99">
        <v>15</v>
      </c>
      <c r="L306" s="99">
        <v>15</v>
      </c>
      <c r="M306" s="99">
        <v>15</v>
      </c>
      <c r="N306" s="99">
        <v>15</v>
      </c>
      <c r="O306" s="99">
        <v>15</v>
      </c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>
        <f>SUM(Tabla3817[[#This Row],[Enero]:[dic-26]])</f>
        <v>180</v>
      </c>
    </row>
    <row r="307" spans="1:28" ht="27.75" customHeight="1">
      <c r="A307" s="30" t="s">
        <v>2404</v>
      </c>
      <c r="B307" s="30">
        <v>303</v>
      </c>
      <c r="C307" s="28" t="s">
        <v>2410</v>
      </c>
      <c r="D307" s="99">
        <v>15</v>
      </c>
      <c r="E307" s="99">
        <v>15</v>
      </c>
      <c r="F307" s="99">
        <v>15</v>
      </c>
      <c r="G307" s="99">
        <v>15</v>
      </c>
      <c r="H307" s="99">
        <v>15</v>
      </c>
      <c r="I307" s="99">
        <v>15</v>
      </c>
      <c r="J307" s="99">
        <v>15</v>
      </c>
      <c r="K307" s="99">
        <v>15</v>
      </c>
      <c r="L307" s="99">
        <v>15</v>
      </c>
      <c r="M307" s="99">
        <v>15</v>
      </c>
      <c r="N307" s="99">
        <v>15</v>
      </c>
      <c r="O307" s="99">
        <v>15</v>
      </c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>
        <f>SUM(Tabla3817[[#This Row],[Enero]:[dic-26]])</f>
        <v>180</v>
      </c>
    </row>
    <row r="308" spans="1:28">
      <c r="A308" s="30" t="s">
        <v>2404</v>
      </c>
      <c r="B308" s="30">
        <v>304</v>
      </c>
      <c r="C308" s="27" t="s">
        <v>2411</v>
      </c>
      <c r="D308" s="99">
        <v>15</v>
      </c>
      <c r="E308" s="99">
        <v>15</v>
      </c>
      <c r="F308" s="99">
        <v>15</v>
      </c>
      <c r="G308" s="99">
        <v>15</v>
      </c>
      <c r="H308" s="99">
        <v>15</v>
      </c>
      <c r="I308" s="99">
        <v>15</v>
      </c>
      <c r="J308" s="99">
        <v>15</v>
      </c>
      <c r="K308" s="99">
        <v>15</v>
      </c>
      <c r="L308" s="99">
        <v>15</v>
      </c>
      <c r="M308" s="99">
        <v>15</v>
      </c>
      <c r="N308" s="99">
        <v>15</v>
      </c>
      <c r="O308" s="99">
        <v>15</v>
      </c>
      <c r="P308" s="99">
        <v>15</v>
      </c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>
        <f>SUM(Tabla3817[[#This Row],[Enero]:[dic-26]])</f>
        <v>195</v>
      </c>
    </row>
    <row r="309" spans="1:28">
      <c r="A309" s="30" t="s">
        <v>2404</v>
      </c>
      <c r="B309" s="297">
        <v>305</v>
      </c>
      <c r="C309" s="298" t="s">
        <v>2412</v>
      </c>
      <c r="D309" s="99">
        <v>0</v>
      </c>
      <c r="E309" s="99">
        <v>0</v>
      </c>
      <c r="F309" s="99">
        <v>0</v>
      </c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>
        <f>SUM(Tabla3817[[#This Row],[Enero]:[dic-26]])</f>
        <v>0</v>
      </c>
    </row>
    <row r="310" spans="1:28">
      <c r="A310" s="30" t="s">
        <v>2404</v>
      </c>
      <c r="B310" s="30">
        <v>306</v>
      </c>
      <c r="C310" s="27" t="s">
        <v>2413</v>
      </c>
      <c r="D310" s="99">
        <v>15</v>
      </c>
      <c r="E310" s="99">
        <v>15</v>
      </c>
      <c r="F310" s="99">
        <v>15</v>
      </c>
      <c r="G310" s="99">
        <v>15</v>
      </c>
      <c r="H310" s="99">
        <v>15</v>
      </c>
      <c r="I310" s="99">
        <v>15</v>
      </c>
      <c r="J310" s="99">
        <v>15</v>
      </c>
      <c r="K310" s="99">
        <v>15</v>
      </c>
      <c r="L310" s="99">
        <v>15</v>
      </c>
      <c r="M310" s="99">
        <v>15</v>
      </c>
      <c r="N310" s="99">
        <v>15</v>
      </c>
      <c r="O310" s="99">
        <v>15</v>
      </c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>
        <f>SUM(Tabla3817[[#This Row],[Enero]:[dic-26]])</f>
        <v>180</v>
      </c>
    </row>
    <row r="311" spans="1:28">
      <c r="A311" s="30" t="s">
        <v>2404</v>
      </c>
      <c r="B311" s="30">
        <v>307</v>
      </c>
      <c r="C311" s="27" t="s">
        <v>2414</v>
      </c>
      <c r="D311" s="99">
        <v>15</v>
      </c>
      <c r="E311" s="99">
        <v>15</v>
      </c>
      <c r="F311" s="99">
        <v>15</v>
      </c>
      <c r="G311" s="99">
        <v>15</v>
      </c>
      <c r="H311" s="99">
        <v>15</v>
      </c>
      <c r="I311" s="99">
        <v>15</v>
      </c>
      <c r="J311" s="99">
        <v>15</v>
      </c>
      <c r="K311" s="99">
        <v>15</v>
      </c>
      <c r="L311" s="99">
        <v>15</v>
      </c>
      <c r="M311" s="99">
        <v>15</v>
      </c>
      <c r="N311" s="99">
        <v>15</v>
      </c>
      <c r="O311" s="99">
        <v>15</v>
      </c>
      <c r="P311" s="99">
        <v>15</v>
      </c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>
        <f>SUM(Tabla3817[[#This Row],[Enero]:[dic-26]])</f>
        <v>195</v>
      </c>
    </row>
    <row r="312" spans="1:28">
      <c r="A312" s="30" t="s">
        <v>2404</v>
      </c>
      <c r="B312" s="297">
        <v>308</v>
      </c>
      <c r="C312" s="298" t="s">
        <v>2415</v>
      </c>
      <c r="D312" s="99">
        <v>0</v>
      </c>
      <c r="E312" s="99">
        <v>0</v>
      </c>
      <c r="F312" s="99">
        <v>0</v>
      </c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>
        <f>SUM(Tabla3817[[#This Row],[Enero]:[dic-26]])</f>
        <v>0</v>
      </c>
    </row>
    <row r="313" spans="1:28">
      <c r="A313" s="30" t="s">
        <v>2404</v>
      </c>
      <c r="B313" s="30">
        <v>309</v>
      </c>
      <c r="C313" s="28" t="s">
        <v>2416</v>
      </c>
      <c r="D313" s="99">
        <v>15</v>
      </c>
      <c r="E313" s="99">
        <v>15</v>
      </c>
      <c r="F313" s="99">
        <v>15</v>
      </c>
      <c r="G313" s="99">
        <v>15</v>
      </c>
      <c r="H313" s="99">
        <v>15</v>
      </c>
      <c r="I313" s="99">
        <v>15</v>
      </c>
      <c r="J313" s="99">
        <v>15</v>
      </c>
      <c r="K313" s="99">
        <v>15</v>
      </c>
      <c r="L313" s="99">
        <v>15</v>
      </c>
      <c r="M313" s="99">
        <v>15</v>
      </c>
      <c r="N313" s="99">
        <v>15</v>
      </c>
      <c r="O313" s="99">
        <v>15</v>
      </c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>
        <f>SUM(Tabla3817[[#This Row],[Enero]:[dic-26]])</f>
        <v>180</v>
      </c>
    </row>
    <row r="314" spans="1:28">
      <c r="A314" s="30" t="s">
        <v>2404</v>
      </c>
      <c r="B314" s="30">
        <v>310</v>
      </c>
      <c r="C314" s="27" t="s">
        <v>2417</v>
      </c>
      <c r="D314" s="99">
        <v>15</v>
      </c>
      <c r="E314" s="99">
        <v>15</v>
      </c>
      <c r="F314" s="99">
        <v>15</v>
      </c>
      <c r="G314" s="99">
        <v>15</v>
      </c>
      <c r="H314" s="99">
        <v>15</v>
      </c>
      <c r="I314" s="99">
        <v>15</v>
      </c>
      <c r="J314" s="99">
        <v>15</v>
      </c>
      <c r="K314" s="99">
        <v>15</v>
      </c>
      <c r="L314" s="99">
        <v>15</v>
      </c>
      <c r="M314" s="99">
        <v>15</v>
      </c>
      <c r="N314" s="99">
        <v>15</v>
      </c>
      <c r="O314" s="99">
        <v>15</v>
      </c>
      <c r="P314" s="99">
        <v>15</v>
      </c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>
        <f>SUM(Tabla3817[[#This Row],[Enero]:[dic-26]])</f>
        <v>195</v>
      </c>
    </row>
    <row r="315" spans="1:28">
      <c r="A315" s="30" t="s">
        <v>2418</v>
      </c>
      <c r="B315" s="30">
        <v>311</v>
      </c>
      <c r="C315" s="27" t="s">
        <v>2419</v>
      </c>
      <c r="D315" s="99">
        <v>15</v>
      </c>
      <c r="E315" s="99">
        <v>15</v>
      </c>
      <c r="F315" s="99">
        <v>15</v>
      </c>
      <c r="G315" s="99">
        <v>15</v>
      </c>
      <c r="H315" s="99">
        <v>15</v>
      </c>
      <c r="I315" s="99">
        <v>15</v>
      </c>
      <c r="J315" s="99">
        <v>15</v>
      </c>
      <c r="K315" s="99">
        <v>15</v>
      </c>
      <c r="L315" s="99">
        <v>15</v>
      </c>
      <c r="M315" s="99">
        <v>15</v>
      </c>
      <c r="N315" s="99">
        <v>15</v>
      </c>
      <c r="O315" s="99">
        <v>15</v>
      </c>
      <c r="P315" s="99">
        <v>15</v>
      </c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>
        <f>SUM(Tabla3817[[#This Row],[Enero]:[dic-26]])</f>
        <v>195</v>
      </c>
    </row>
    <row r="316" spans="1:28">
      <c r="A316" s="30" t="s">
        <v>2418</v>
      </c>
      <c r="B316" s="30">
        <v>312</v>
      </c>
      <c r="C316" s="27" t="s">
        <v>2420</v>
      </c>
      <c r="D316" s="99">
        <v>15</v>
      </c>
      <c r="E316" s="99">
        <v>15</v>
      </c>
      <c r="F316" s="99">
        <v>0</v>
      </c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>
        <f>SUM(Tabla3817[[#This Row],[Enero]:[dic-26]])</f>
        <v>30</v>
      </c>
    </row>
    <row r="317" spans="1:28">
      <c r="A317" s="30" t="s">
        <v>2418</v>
      </c>
      <c r="B317" s="30">
        <v>313</v>
      </c>
      <c r="C317" s="28" t="s">
        <v>2421</v>
      </c>
      <c r="D317" s="99">
        <v>15</v>
      </c>
      <c r="E317" s="99">
        <v>15</v>
      </c>
      <c r="F317" s="99">
        <v>15</v>
      </c>
      <c r="G317" s="99">
        <v>15</v>
      </c>
      <c r="H317" s="99">
        <v>15</v>
      </c>
      <c r="I317" s="99">
        <v>15</v>
      </c>
      <c r="J317" s="99">
        <v>15</v>
      </c>
      <c r="K317" s="99">
        <v>15</v>
      </c>
      <c r="L317" s="99">
        <v>15</v>
      </c>
      <c r="M317" s="99">
        <v>15</v>
      </c>
      <c r="N317" s="99">
        <v>15</v>
      </c>
      <c r="O317" s="99">
        <v>15</v>
      </c>
      <c r="P317" s="99">
        <v>15</v>
      </c>
      <c r="Q317" s="99">
        <v>15</v>
      </c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>
        <f>SUM(Tabla3817[[#This Row],[Enero]:[dic-26]])</f>
        <v>210</v>
      </c>
    </row>
    <row r="318" spans="1:28">
      <c r="A318" s="30" t="s">
        <v>2418</v>
      </c>
      <c r="B318" s="30">
        <v>314</v>
      </c>
      <c r="C318" s="27" t="s">
        <v>2422</v>
      </c>
      <c r="D318" s="99">
        <v>15</v>
      </c>
      <c r="E318" s="99">
        <v>15</v>
      </c>
      <c r="F318" s="99">
        <v>0</v>
      </c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>
        <f>SUM(Tabla3817[[#This Row],[Enero]:[dic-26]])</f>
        <v>30</v>
      </c>
    </row>
    <row r="319" spans="1:28">
      <c r="A319" s="30" t="s">
        <v>2418</v>
      </c>
      <c r="B319" s="30">
        <v>315</v>
      </c>
      <c r="C319" s="28" t="s">
        <v>2423</v>
      </c>
      <c r="D319" s="99">
        <v>15</v>
      </c>
      <c r="E319" s="99">
        <v>15</v>
      </c>
      <c r="F319" s="99">
        <v>15</v>
      </c>
      <c r="G319" s="99">
        <v>15</v>
      </c>
      <c r="H319" s="99">
        <v>15</v>
      </c>
      <c r="I319" s="99">
        <v>15</v>
      </c>
      <c r="J319" s="99">
        <v>15</v>
      </c>
      <c r="K319" s="99">
        <v>15</v>
      </c>
      <c r="L319" s="99">
        <v>15</v>
      </c>
      <c r="M319" s="99">
        <v>15</v>
      </c>
      <c r="N319" s="99">
        <v>15</v>
      </c>
      <c r="O319" s="99">
        <v>15</v>
      </c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>
        <f>SUM(Tabla3817[[#This Row],[Enero]:[dic-26]])</f>
        <v>180</v>
      </c>
    </row>
    <row r="320" spans="1:28">
      <c r="A320" s="30" t="s">
        <v>2418</v>
      </c>
      <c r="B320" s="30">
        <v>316</v>
      </c>
      <c r="C320" s="27" t="s">
        <v>2424</v>
      </c>
      <c r="D320" s="99">
        <v>15</v>
      </c>
      <c r="E320" s="99">
        <v>15</v>
      </c>
      <c r="F320" s="99">
        <v>15</v>
      </c>
      <c r="G320" s="99">
        <v>15</v>
      </c>
      <c r="H320" s="99">
        <v>15</v>
      </c>
      <c r="I320" s="99">
        <v>15</v>
      </c>
      <c r="J320" s="99">
        <v>15</v>
      </c>
      <c r="K320" s="99">
        <v>15</v>
      </c>
      <c r="L320" s="99">
        <v>15</v>
      </c>
      <c r="M320" s="99">
        <v>15</v>
      </c>
      <c r="N320" s="99">
        <v>15</v>
      </c>
      <c r="O320" s="99">
        <v>15</v>
      </c>
      <c r="P320" s="99">
        <v>15</v>
      </c>
      <c r="Q320" s="99">
        <v>15</v>
      </c>
      <c r="R320" s="99">
        <v>15</v>
      </c>
      <c r="S320" s="99"/>
      <c r="T320" s="99"/>
      <c r="U320" s="99"/>
      <c r="V320" s="99"/>
      <c r="W320" s="99"/>
      <c r="X320" s="99"/>
      <c r="Y320" s="99"/>
      <c r="Z320" s="99"/>
      <c r="AA320" s="99"/>
      <c r="AB320" s="99">
        <f>SUM(Tabla3817[[#This Row],[Enero]:[dic-26]])</f>
        <v>225</v>
      </c>
    </row>
    <row r="321" spans="1:28">
      <c r="A321" s="30" t="s">
        <v>2418</v>
      </c>
      <c r="B321" s="30">
        <v>317</v>
      </c>
      <c r="C321" s="27" t="s">
        <v>2425</v>
      </c>
      <c r="D321" s="99">
        <v>15</v>
      </c>
      <c r="E321" s="99">
        <v>15</v>
      </c>
      <c r="F321" s="99">
        <v>15</v>
      </c>
      <c r="G321" s="99">
        <v>15</v>
      </c>
      <c r="H321" s="99">
        <v>15</v>
      </c>
      <c r="I321" s="99">
        <v>15</v>
      </c>
      <c r="J321" s="99">
        <v>15</v>
      </c>
      <c r="K321" s="99">
        <v>15</v>
      </c>
      <c r="L321" s="99">
        <v>15</v>
      </c>
      <c r="M321" s="99">
        <v>15</v>
      </c>
      <c r="N321" s="99">
        <v>15</v>
      </c>
      <c r="O321" s="99">
        <f>15</f>
        <v>15</v>
      </c>
      <c r="P321" s="99">
        <v>15</v>
      </c>
      <c r="Q321" s="99">
        <v>15</v>
      </c>
      <c r="R321" s="99">
        <v>15</v>
      </c>
      <c r="S321" s="99">
        <v>15</v>
      </c>
      <c r="T321" s="99"/>
      <c r="U321" s="99"/>
      <c r="V321" s="99"/>
      <c r="W321" s="99"/>
      <c r="X321" s="99"/>
      <c r="Y321" s="99"/>
      <c r="Z321" s="99"/>
      <c r="AA321" s="99"/>
      <c r="AB321" s="99">
        <f>SUM(Tabla3817[[#This Row],[Enero]:[dic-26]])</f>
        <v>240</v>
      </c>
    </row>
    <row r="322" spans="1:28">
      <c r="A322" s="30" t="s">
        <v>2418</v>
      </c>
      <c r="B322" s="30">
        <v>318</v>
      </c>
      <c r="C322" s="27" t="s">
        <v>2426</v>
      </c>
      <c r="D322" s="99">
        <v>15</v>
      </c>
      <c r="E322" s="99">
        <v>15</v>
      </c>
      <c r="F322" s="99">
        <v>15</v>
      </c>
      <c r="G322" s="99">
        <v>15</v>
      </c>
      <c r="H322" s="99">
        <v>15</v>
      </c>
      <c r="I322" s="99">
        <v>15</v>
      </c>
      <c r="J322" s="99">
        <v>15</v>
      </c>
      <c r="K322" s="99">
        <v>15</v>
      </c>
      <c r="L322" s="99">
        <v>15</v>
      </c>
      <c r="M322" s="99">
        <v>15</v>
      </c>
      <c r="N322" s="99">
        <v>15</v>
      </c>
      <c r="O322" s="99">
        <v>15</v>
      </c>
      <c r="P322" s="99">
        <v>15</v>
      </c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>
        <f>SUM(Tabla3817[[#This Row],[Enero]:[dic-26]])</f>
        <v>195</v>
      </c>
    </row>
    <row r="323" spans="1:28">
      <c r="A323" s="30" t="s">
        <v>2418</v>
      </c>
      <c r="B323" s="30">
        <v>319</v>
      </c>
      <c r="C323" s="27" t="s">
        <v>2427</v>
      </c>
      <c r="D323" s="99">
        <v>15</v>
      </c>
      <c r="E323" s="99">
        <v>15</v>
      </c>
      <c r="F323" s="99">
        <v>15</v>
      </c>
      <c r="G323" s="99">
        <v>15</v>
      </c>
      <c r="H323" s="99">
        <v>15</v>
      </c>
      <c r="I323" s="99">
        <v>15</v>
      </c>
      <c r="J323" s="99">
        <v>15</v>
      </c>
      <c r="K323" s="99">
        <v>15</v>
      </c>
      <c r="L323" s="99">
        <v>15</v>
      </c>
      <c r="M323" s="99">
        <v>15</v>
      </c>
      <c r="N323" s="99">
        <v>15</v>
      </c>
      <c r="O323" s="99">
        <v>15</v>
      </c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>
        <f>SUM(Tabla3817[[#This Row],[Enero]:[dic-26]])</f>
        <v>180</v>
      </c>
    </row>
    <row r="324" spans="1:28">
      <c r="A324" s="30" t="s">
        <v>2418</v>
      </c>
      <c r="B324" s="297">
        <v>320</v>
      </c>
      <c r="C324" s="298" t="s">
        <v>2428</v>
      </c>
      <c r="D324" s="99">
        <v>0</v>
      </c>
      <c r="E324" s="99">
        <v>0</v>
      </c>
      <c r="F324" s="99">
        <v>0</v>
      </c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>
        <f>SUM(Tabla3817[[#This Row],[Enero]:[dic-26]])</f>
        <v>0</v>
      </c>
    </row>
    <row r="325" spans="1:28">
      <c r="A325" s="30" t="s">
        <v>2418</v>
      </c>
      <c r="B325" s="297">
        <v>321</v>
      </c>
      <c r="C325" s="298" t="s">
        <v>2429</v>
      </c>
      <c r="D325" s="99">
        <v>0</v>
      </c>
      <c r="E325" s="99">
        <v>0</v>
      </c>
      <c r="F325" s="99">
        <v>0</v>
      </c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>
        <f>SUM(Tabla3817[[#This Row],[Enero]:[dic-26]])</f>
        <v>0</v>
      </c>
    </row>
    <row r="326" spans="1:28">
      <c r="A326" s="30" t="s">
        <v>2418</v>
      </c>
      <c r="B326" s="297">
        <v>322</v>
      </c>
      <c r="C326" s="298" t="s">
        <v>2430</v>
      </c>
      <c r="D326" s="99">
        <v>0</v>
      </c>
      <c r="E326" s="99">
        <v>0</v>
      </c>
      <c r="F326" s="99">
        <v>0</v>
      </c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>
        <f>SUM(Tabla3817[[#This Row],[Enero]:[dic-26]])</f>
        <v>0</v>
      </c>
    </row>
    <row r="327" spans="1:28">
      <c r="A327" s="30" t="s">
        <v>2418</v>
      </c>
      <c r="B327" s="30">
        <v>323</v>
      </c>
      <c r="C327" s="27" t="s">
        <v>2431</v>
      </c>
      <c r="D327" s="99">
        <v>15</v>
      </c>
      <c r="E327" s="99">
        <v>15</v>
      </c>
      <c r="F327" s="99">
        <v>15</v>
      </c>
      <c r="G327" s="99">
        <v>15</v>
      </c>
      <c r="H327" s="99">
        <v>15</v>
      </c>
      <c r="I327" s="99">
        <v>15</v>
      </c>
      <c r="J327" s="99">
        <v>15</v>
      </c>
      <c r="K327" s="99">
        <v>15</v>
      </c>
      <c r="L327" s="99">
        <v>15</v>
      </c>
      <c r="M327" s="99">
        <v>15</v>
      </c>
      <c r="N327" s="99">
        <v>15</v>
      </c>
      <c r="O327" s="99">
        <v>15</v>
      </c>
      <c r="P327" s="99">
        <v>15</v>
      </c>
      <c r="Q327" s="99">
        <v>15</v>
      </c>
      <c r="R327" s="99">
        <v>15</v>
      </c>
      <c r="S327" s="99"/>
      <c r="T327" s="99"/>
      <c r="U327" s="99"/>
      <c r="V327" s="99"/>
      <c r="W327" s="99"/>
      <c r="X327" s="99"/>
      <c r="Y327" s="99"/>
      <c r="Z327" s="99"/>
      <c r="AA327" s="99"/>
      <c r="AB327" s="99">
        <f>SUM(Tabla3817[[#This Row],[Enero]:[dic-26]])</f>
        <v>225</v>
      </c>
    </row>
    <row r="328" spans="1:28">
      <c r="A328" s="30" t="s">
        <v>2418</v>
      </c>
      <c r="B328" s="30">
        <v>324</v>
      </c>
      <c r="C328" s="27" t="s">
        <v>2432</v>
      </c>
      <c r="D328" s="99">
        <v>15</v>
      </c>
      <c r="E328" s="99">
        <v>15</v>
      </c>
      <c r="F328" s="99">
        <v>15</v>
      </c>
      <c r="G328" s="99">
        <v>15</v>
      </c>
      <c r="H328" s="99">
        <v>15</v>
      </c>
      <c r="I328" s="99">
        <v>15</v>
      </c>
      <c r="J328" s="99">
        <v>15</v>
      </c>
      <c r="K328" s="99">
        <v>15</v>
      </c>
      <c r="L328" s="99">
        <v>15</v>
      </c>
      <c r="M328" s="99">
        <v>15</v>
      </c>
      <c r="N328" s="99">
        <v>15</v>
      </c>
      <c r="O328" s="99">
        <v>15</v>
      </c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>
        <f>SUM(Tabla3817[[#This Row],[Enero]:[dic-26]])</f>
        <v>180</v>
      </c>
    </row>
    <row r="329" spans="1:28">
      <c r="A329" s="30" t="s">
        <v>2418</v>
      </c>
      <c r="B329" s="297">
        <v>325</v>
      </c>
      <c r="C329" s="298" t="s">
        <v>2433</v>
      </c>
      <c r="D329" s="99">
        <v>0</v>
      </c>
      <c r="E329" s="99">
        <v>0</v>
      </c>
      <c r="F329" s="99">
        <v>0</v>
      </c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>
        <f>SUM(Tabla3817[[#This Row],[Enero]:[dic-26]])</f>
        <v>0</v>
      </c>
    </row>
    <row r="330" spans="1:28">
      <c r="A330" s="30" t="s">
        <v>2418</v>
      </c>
      <c r="B330" s="30">
        <v>326</v>
      </c>
      <c r="C330" s="27" t="s">
        <v>2434</v>
      </c>
      <c r="D330" s="99">
        <v>15</v>
      </c>
      <c r="E330" s="99">
        <v>15</v>
      </c>
      <c r="F330" s="99">
        <v>15</v>
      </c>
      <c r="G330" s="99">
        <v>15</v>
      </c>
      <c r="H330" s="99">
        <v>15</v>
      </c>
      <c r="I330" s="99">
        <v>15</v>
      </c>
      <c r="J330" s="99">
        <v>15</v>
      </c>
      <c r="K330" s="99">
        <v>15</v>
      </c>
      <c r="L330" s="99">
        <v>15</v>
      </c>
      <c r="M330" s="99">
        <v>15</v>
      </c>
      <c r="N330" s="99">
        <v>15</v>
      </c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>
        <f>SUM(Tabla3817[[#This Row],[Enero]:[dic-26]])</f>
        <v>165</v>
      </c>
    </row>
    <row r="331" spans="1:28">
      <c r="A331" s="30" t="s">
        <v>2418</v>
      </c>
      <c r="B331" s="30">
        <v>327</v>
      </c>
      <c r="C331" s="28" t="s">
        <v>2435</v>
      </c>
      <c r="D331" s="99">
        <v>15</v>
      </c>
      <c r="E331" s="99">
        <v>15</v>
      </c>
      <c r="F331" s="99">
        <v>15</v>
      </c>
      <c r="G331" s="99">
        <v>15</v>
      </c>
      <c r="H331" s="99">
        <v>15</v>
      </c>
      <c r="I331" s="99">
        <v>15</v>
      </c>
      <c r="J331" s="99">
        <v>15</v>
      </c>
      <c r="K331" s="99">
        <v>15</v>
      </c>
      <c r="L331" s="99">
        <v>15</v>
      </c>
      <c r="M331" s="99">
        <v>15</v>
      </c>
      <c r="N331" s="99">
        <v>15</v>
      </c>
      <c r="O331" s="99">
        <v>15</v>
      </c>
      <c r="P331" s="99">
        <v>15</v>
      </c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>
        <f>SUM(Tabla3817[[#This Row],[Enero]:[dic-26]])</f>
        <v>195</v>
      </c>
    </row>
    <row r="332" spans="1:28">
      <c r="A332" s="30" t="s">
        <v>2418</v>
      </c>
      <c r="B332" s="30">
        <v>328</v>
      </c>
      <c r="C332" s="27" t="s">
        <v>2436</v>
      </c>
      <c r="D332" s="99">
        <v>15</v>
      </c>
      <c r="E332" s="99">
        <v>15</v>
      </c>
      <c r="F332" s="99">
        <v>15</v>
      </c>
      <c r="G332" s="99">
        <v>15</v>
      </c>
      <c r="H332" s="99">
        <v>15</v>
      </c>
      <c r="I332" s="99">
        <v>15</v>
      </c>
      <c r="J332" s="99">
        <v>15</v>
      </c>
      <c r="K332" s="99">
        <v>15</v>
      </c>
      <c r="L332" s="99">
        <v>15</v>
      </c>
      <c r="M332" s="99">
        <v>15</v>
      </c>
      <c r="N332" s="99">
        <v>15</v>
      </c>
      <c r="O332" s="99">
        <v>15</v>
      </c>
      <c r="P332" s="99">
        <v>15</v>
      </c>
      <c r="Q332" s="99">
        <v>15</v>
      </c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>
        <f>SUM(Tabla3817[[#This Row],[Enero]:[dic-26]])</f>
        <v>210</v>
      </c>
    </row>
    <row r="333" spans="1:28">
      <c r="A333" s="30" t="s">
        <v>2375</v>
      </c>
      <c r="B333" s="30">
        <v>329</v>
      </c>
      <c r="C333" s="27" t="s">
        <v>2437</v>
      </c>
      <c r="D333" s="99">
        <v>15</v>
      </c>
      <c r="E333" s="99">
        <v>15</v>
      </c>
      <c r="F333" s="99">
        <v>15</v>
      </c>
      <c r="G333" s="99">
        <v>15</v>
      </c>
      <c r="H333" s="99">
        <v>15</v>
      </c>
      <c r="I333" s="99">
        <v>15</v>
      </c>
      <c r="J333" s="99">
        <v>15</v>
      </c>
      <c r="K333" s="99">
        <v>15</v>
      </c>
      <c r="L333" s="99">
        <v>15</v>
      </c>
      <c r="M333" s="99">
        <v>15</v>
      </c>
      <c r="N333" s="99">
        <v>15</v>
      </c>
      <c r="O333" s="99">
        <v>15</v>
      </c>
      <c r="P333" s="99">
        <v>15</v>
      </c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>
        <f>SUM(Tabla3817[[#This Row],[Enero]:[dic-26]])</f>
        <v>195</v>
      </c>
    </row>
    <row r="334" spans="1:28">
      <c r="A334" s="30" t="s">
        <v>2375</v>
      </c>
      <c r="B334" s="30">
        <v>330</v>
      </c>
      <c r="C334" s="27" t="s">
        <v>2438</v>
      </c>
      <c r="D334" s="99">
        <v>15</v>
      </c>
      <c r="E334" s="99">
        <v>15</v>
      </c>
      <c r="F334" s="99">
        <v>15</v>
      </c>
      <c r="G334" s="99">
        <v>15</v>
      </c>
      <c r="H334" s="99">
        <v>15</v>
      </c>
      <c r="I334" s="99">
        <v>15</v>
      </c>
      <c r="J334" s="99">
        <v>15</v>
      </c>
      <c r="K334" s="99">
        <v>15</v>
      </c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>
        <f>SUM(Tabla3817[[#This Row],[Enero]:[dic-26]])</f>
        <v>120</v>
      </c>
    </row>
    <row r="335" spans="1:28">
      <c r="A335" s="30" t="s">
        <v>2378</v>
      </c>
      <c r="B335" s="30">
        <v>331</v>
      </c>
      <c r="C335" s="27" t="s">
        <v>2439</v>
      </c>
      <c r="D335" s="99">
        <v>15</v>
      </c>
      <c r="E335" s="99">
        <v>15</v>
      </c>
      <c r="F335" s="99">
        <v>15</v>
      </c>
      <c r="G335" s="99">
        <v>15</v>
      </c>
      <c r="H335" s="99">
        <v>15</v>
      </c>
      <c r="I335" s="99">
        <v>15</v>
      </c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>
        <f>SUM(Tabla3817[[#This Row],[Enero]:[dic-26]])</f>
        <v>90</v>
      </c>
    </row>
    <row r="336" spans="1:28">
      <c r="A336" s="30" t="s">
        <v>2378</v>
      </c>
      <c r="B336" s="30">
        <v>332</v>
      </c>
      <c r="C336" s="28" t="s">
        <v>2440</v>
      </c>
      <c r="D336" s="99">
        <v>15</v>
      </c>
      <c r="E336" s="99">
        <v>15</v>
      </c>
      <c r="F336" s="99">
        <v>15</v>
      </c>
      <c r="G336" s="99">
        <v>15</v>
      </c>
      <c r="H336" s="99">
        <v>15</v>
      </c>
      <c r="I336" s="99">
        <v>15</v>
      </c>
      <c r="J336" s="99">
        <v>15</v>
      </c>
      <c r="K336" s="99">
        <v>15</v>
      </c>
      <c r="L336" s="99">
        <v>15</v>
      </c>
      <c r="M336" s="99">
        <v>15</v>
      </c>
      <c r="N336" s="99">
        <v>15</v>
      </c>
      <c r="O336" s="99">
        <v>15</v>
      </c>
      <c r="P336" s="99">
        <v>15</v>
      </c>
      <c r="Q336" s="99">
        <v>15</v>
      </c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>
        <f>SUM(Tabla3817[[#This Row],[Enero]:[dic-26]])</f>
        <v>210</v>
      </c>
    </row>
    <row r="337" spans="1:31">
      <c r="A337" s="30" t="s">
        <v>2378</v>
      </c>
      <c r="B337" s="30">
        <v>333</v>
      </c>
      <c r="C337" s="27" t="s">
        <v>2441</v>
      </c>
      <c r="D337" s="99">
        <v>15</v>
      </c>
      <c r="E337" s="99">
        <v>15</v>
      </c>
      <c r="F337" s="99">
        <v>10</v>
      </c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>
        <f>SUM(Tabla3817[[#This Row],[Enero]:[dic-26]])</f>
        <v>40</v>
      </c>
    </row>
    <row r="338" spans="1:31">
      <c r="A338" s="30" t="s">
        <v>2378</v>
      </c>
      <c r="B338" s="30">
        <v>334</v>
      </c>
      <c r="C338" s="27" t="s">
        <v>2442</v>
      </c>
      <c r="D338" s="99">
        <v>15</v>
      </c>
      <c r="E338" s="99">
        <v>15</v>
      </c>
      <c r="F338" s="99">
        <v>15</v>
      </c>
      <c r="G338" s="99">
        <v>15</v>
      </c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>
        <f>SUM(Tabla3817[[#This Row],[Enero]:[dic-26]])</f>
        <v>60</v>
      </c>
    </row>
    <row r="339" spans="1:31">
      <c r="A339" s="30" t="s">
        <v>2443</v>
      </c>
      <c r="B339" s="30" t="s">
        <v>132</v>
      </c>
      <c r="C339" s="27" t="s">
        <v>2444</v>
      </c>
      <c r="D339" s="99">
        <v>15</v>
      </c>
      <c r="E339" s="99">
        <v>15</v>
      </c>
      <c r="F339" s="99">
        <v>15</v>
      </c>
      <c r="G339" s="99">
        <v>15</v>
      </c>
      <c r="H339" s="99">
        <v>15</v>
      </c>
      <c r="I339" s="99">
        <v>15</v>
      </c>
      <c r="J339" s="99">
        <v>15</v>
      </c>
      <c r="K339" s="99">
        <v>15</v>
      </c>
      <c r="L339" s="99">
        <v>15</v>
      </c>
      <c r="M339" s="99">
        <v>15</v>
      </c>
      <c r="N339" s="99">
        <v>15</v>
      </c>
      <c r="O339" s="99">
        <v>15</v>
      </c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>
        <f>SUM(Tabla3817[[#This Row],[Enero]:[dic-26]])</f>
        <v>180</v>
      </c>
    </row>
    <row r="340" spans="1:31">
      <c r="A340" s="30" t="s">
        <v>2443</v>
      </c>
      <c r="B340" s="358" t="s">
        <v>1962</v>
      </c>
      <c r="C340" s="359" t="s">
        <v>2445</v>
      </c>
      <c r="D340" s="4">
        <v>15</v>
      </c>
      <c r="E340" s="4">
        <v>15</v>
      </c>
      <c r="F340" s="4">
        <v>15</v>
      </c>
      <c r="G340" s="4">
        <v>15</v>
      </c>
      <c r="H340" s="4">
        <v>15</v>
      </c>
      <c r="I340" s="4">
        <v>15</v>
      </c>
      <c r="J340" s="4">
        <v>15</v>
      </c>
      <c r="K340" s="4">
        <v>15</v>
      </c>
      <c r="L340" s="4">
        <v>15</v>
      </c>
      <c r="M340" s="4">
        <v>15</v>
      </c>
      <c r="N340" s="4">
        <v>15</v>
      </c>
      <c r="O340" s="4">
        <v>15</v>
      </c>
      <c r="P340" s="99">
        <v>15</v>
      </c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>
        <f>SUM(Tabla3817[[#This Row],[Enero]:[dic-26]])</f>
        <v>195</v>
      </c>
    </row>
    <row r="341" spans="1:31">
      <c r="A341" s="30" t="s">
        <v>2443</v>
      </c>
      <c r="B341" s="30" t="s">
        <v>1964</v>
      </c>
      <c r="C341" s="27" t="s">
        <v>2446</v>
      </c>
      <c r="D341" s="301"/>
      <c r="E341" s="99">
        <v>15</v>
      </c>
      <c r="F341" s="99">
        <v>15</v>
      </c>
      <c r="G341" s="99">
        <v>15</v>
      </c>
      <c r="H341" s="99">
        <v>15</v>
      </c>
      <c r="I341" s="99">
        <v>15</v>
      </c>
      <c r="J341" s="99">
        <v>15</v>
      </c>
      <c r="K341" s="99">
        <v>15</v>
      </c>
      <c r="L341" s="99">
        <v>15</v>
      </c>
      <c r="M341" s="99">
        <v>15</v>
      </c>
      <c r="N341" s="99">
        <v>15</v>
      </c>
      <c r="O341" s="99">
        <v>15</v>
      </c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>
        <f>SUM(Tabla3817[[#This Row],[Enero]:[dic-26]])</f>
        <v>165</v>
      </c>
    </row>
    <row r="342" spans="1:31">
      <c r="A342" s="30" t="s">
        <v>2443</v>
      </c>
      <c r="B342" s="30" t="s">
        <v>618</v>
      </c>
      <c r="C342" s="27" t="s">
        <v>2447</v>
      </c>
      <c r="D342" s="99">
        <v>15</v>
      </c>
      <c r="E342" s="99">
        <v>15</v>
      </c>
      <c r="F342" s="99">
        <v>15</v>
      </c>
      <c r="G342" s="99">
        <v>15</v>
      </c>
      <c r="H342" s="511"/>
      <c r="I342" s="511"/>
      <c r="J342" s="511"/>
      <c r="K342" s="511"/>
      <c r="L342" s="99">
        <v>15</v>
      </c>
      <c r="M342" s="99">
        <v>15</v>
      </c>
      <c r="N342" s="99">
        <v>15</v>
      </c>
      <c r="O342" s="99">
        <v>15</v>
      </c>
      <c r="P342" s="99">
        <v>15</v>
      </c>
      <c r="Q342" s="99">
        <v>15</v>
      </c>
      <c r="R342" s="99">
        <v>15</v>
      </c>
      <c r="S342" s="99">
        <v>15</v>
      </c>
      <c r="T342" s="99"/>
      <c r="U342" s="99"/>
      <c r="V342" s="99"/>
      <c r="W342" s="99"/>
      <c r="X342" s="99"/>
      <c r="Y342" s="99"/>
      <c r="Z342" s="99"/>
      <c r="AA342" s="99"/>
      <c r="AB342" s="99">
        <f>SUM(Tabla3817[[#This Row],[Enero]:[dic-26]])</f>
        <v>180</v>
      </c>
    </row>
    <row r="343" spans="1:31">
      <c r="A343" s="30" t="s">
        <v>2443</v>
      </c>
      <c r="B343" s="30" t="s">
        <v>68</v>
      </c>
      <c r="C343" s="27" t="s">
        <v>2448</v>
      </c>
      <c r="D343" s="99">
        <v>15</v>
      </c>
      <c r="E343" s="99">
        <v>15</v>
      </c>
      <c r="F343" s="99">
        <v>15</v>
      </c>
      <c r="G343" s="99">
        <v>15</v>
      </c>
      <c r="H343" s="99">
        <v>15</v>
      </c>
      <c r="I343" s="99">
        <v>15</v>
      </c>
      <c r="J343" s="99">
        <v>15</v>
      </c>
      <c r="K343" s="99">
        <v>15</v>
      </c>
      <c r="L343" s="99">
        <v>15</v>
      </c>
      <c r="M343" s="99">
        <v>15</v>
      </c>
      <c r="N343" s="99">
        <v>15</v>
      </c>
      <c r="O343" s="99">
        <v>15</v>
      </c>
      <c r="P343" s="99">
        <v>15</v>
      </c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>
        <f>SUM(Tabla3817[[#This Row],[Enero]:[dic-26]])</f>
        <v>195</v>
      </c>
    </row>
    <row r="344" spans="1:31">
      <c r="A344" s="30" t="s">
        <v>2443</v>
      </c>
      <c r="B344" s="30" t="s">
        <v>238</v>
      </c>
      <c r="C344" s="28" t="s">
        <v>2449</v>
      </c>
      <c r="D344" s="99">
        <v>15</v>
      </c>
      <c r="E344" s="99">
        <v>15</v>
      </c>
      <c r="F344" s="99">
        <v>15</v>
      </c>
      <c r="G344" s="99">
        <v>15</v>
      </c>
      <c r="H344" s="99">
        <v>15</v>
      </c>
      <c r="I344" s="99">
        <v>15</v>
      </c>
      <c r="J344" s="99">
        <v>15</v>
      </c>
      <c r="K344" s="99">
        <v>15</v>
      </c>
      <c r="L344" s="99">
        <v>15</v>
      </c>
      <c r="M344" s="99">
        <v>15</v>
      </c>
      <c r="N344" s="99">
        <v>15</v>
      </c>
      <c r="O344" s="99">
        <v>15</v>
      </c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>
        <f>SUM(Tabla3817[[#This Row],[Enero]:[dic-26]])</f>
        <v>180</v>
      </c>
    </row>
    <row r="345" spans="1:31" ht="17.25" customHeight="1">
      <c r="A345" s="30" t="s">
        <v>2443</v>
      </c>
      <c r="B345" s="30" t="s">
        <v>2000</v>
      </c>
      <c r="C345" s="27" t="s">
        <v>2450</v>
      </c>
      <c r="D345" s="99">
        <v>15</v>
      </c>
      <c r="E345" s="99">
        <v>15</v>
      </c>
      <c r="F345" s="99">
        <v>15</v>
      </c>
      <c r="G345" s="99">
        <v>15</v>
      </c>
      <c r="H345" s="99">
        <v>15</v>
      </c>
      <c r="I345" s="99">
        <v>15</v>
      </c>
      <c r="J345" s="99">
        <v>15</v>
      </c>
      <c r="K345" s="99">
        <v>15</v>
      </c>
      <c r="L345" s="99">
        <v>15</v>
      </c>
      <c r="M345" s="99">
        <v>15</v>
      </c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>
        <f>SUM(Tabla3817[[#This Row],[Enero]:[dic-26]])</f>
        <v>150</v>
      </c>
    </row>
    <row r="346" spans="1:31">
      <c r="A346" s="30" t="s">
        <v>2443</v>
      </c>
      <c r="B346" s="297" t="s">
        <v>2451</v>
      </c>
      <c r="C346" s="298" t="s">
        <v>2452</v>
      </c>
      <c r="D346" s="99">
        <v>0</v>
      </c>
      <c r="E346" s="99">
        <v>0</v>
      </c>
      <c r="F346" s="99">
        <v>0</v>
      </c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>
        <f>SUM(Tabla3817[[#This Row],[Enero]:[dic-26]])</f>
        <v>0</v>
      </c>
    </row>
    <row r="347" spans="1:31">
      <c r="A347" s="30" t="s">
        <v>2443</v>
      </c>
      <c r="B347" s="30" t="s">
        <v>328</v>
      </c>
      <c r="C347" s="28" t="s">
        <v>2453</v>
      </c>
      <c r="D347" s="99">
        <v>15</v>
      </c>
      <c r="E347" s="99">
        <v>15</v>
      </c>
      <c r="F347" s="99">
        <v>15</v>
      </c>
      <c r="G347" s="99">
        <v>15</v>
      </c>
      <c r="H347" s="99">
        <v>15</v>
      </c>
      <c r="I347" s="99">
        <f>5+10</f>
        <v>15</v>
      </c>
      <c r="J347" s="99">
        <v>10</v>
      </c>
      <c r="K347" s="99">
        <v>15</v>
      </c>
      <c r="L347" s="99">
        <v>15</v>
      </c>
      <c r="M347" s="99">
        <v>15</v>
      </c>
      <c r="N347" s="99">
        <v>15</v>
      </c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>
        <f>SUM(Tabla3817[[#This Row],[Enero]:[dic-26]])</f>
        <v>160</v>
      </c>
    </row>
    <row r="348" spans="1:31">
      <c r="A348" s="30" t="s">
        <v>2443</v>
      </c>
      <c r="B348" s="30" t="s">
        <v>148</v>
      </c>
      <c r="C348" s="28" t="s">
        <v>2454</v>
      </c>
      <c r="D348" s="99">
        <v>15</v>
      </c>
      <c r="E348" s="99">
        <v>15</v>
      </c>
      <c r="F348" s="99">
        <v>15</v>
      </c>
      <c r="G348" s="99">
        <v>15</v>
      </c>
      <c r="H348" s="99">
        <v>15</v>
      </c>
      <c r="I348" s="99">
        <v>15</v>
      </c>
      <c r="J348" s="99">
        <v>15</v>
      </c>
      <c r="K348" s="99">
        <v>15</v>
      </c>
      <c r="L348" s="99">
        <v>15</v>
      </c>
      <c r="M348" s="99">
        <v>15</v>
      </c>
      <c r="N348" s="99">
        <v>15</v>
      </c>
      <c r="O348" s="99">
        <v>15</v>
      </c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>
        <f>SUM(Tabla3817[[#This Row],[Enero]:[dic-26]])</f>
        <v>180</v>
      </c>
    </row>
    <row r="349" spans="1:31">
      <c r="A349" s="30" t="s">
        <v>2443</v>
      </c>
      <c r="B349" s="297" t="s">
        <v>2455</v>
      </c>
      <c r="C349" s="298" t="s">
        <v>2456</v>
      </c>
      <c r="D349" s="99">
        <v>0</v>
      </c>
      <c r="E349" s="99">
        <v>0</v>
      </c>
      <c r="F349" s="99">
        <v>0</v>
      </c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>
        <f>SUM(Tabla3817[[#This Row],[Enero]:[dic-26]])</f>
        <v>0</v>
      </c>
    </row>
    <row r="350" spans="1:31">
      <c r="A350" s="30" t="s">
        <v>2443</v>
      </c>
      <c r="B350" s="30" t="s">
        <v>71</v>
      </c>
      <c r="C350" s="27" t="s">
        <v>2457</v>
      </c>
      <c r="D350" s="99">
        <v>15</v>
      </c>
      <c r="E350" s="99">
        <v>15</v>
      </c>
      <c r="F350" s="99">
        <v>15</v>
      </c>
      <c r="G350" s="99">
        <v>15</v>
      </c>
      <c r="H350" s="99">
        <v>15</v>
      </c>
      <c r="I350" s="99">
        <v>15</v>
      </c>
      <c r="J350" s="99">
        <v>15</v>
      </c>
      <c r="K350" s="99">
        <v>15</v>
      </c>
      <c r="L350" s="99">
        <v>15</v>
      </c>
      <c r="M350" s="99">
        <v>15</v>
      </c>
      <c r="N350" s="99">
        <v>15</v>
      </c>
      <c r="O350" s="99">
        <v>15</v>
      </c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>
        <f>SUM(Tabla3817[[#This Row],[Enero]:[dic-26]])</f>
        <v>180</v>
      </c>
      <c r="AE350" s="31"/>
    </row>
    <row r="351" spans="1:31">
      <c r="A351" s="30" t="s">
        <v>2443</v>
      </c>
      <c r="B351" s="297" t="s">
        <v>2458</v>
      </c>
      <c r="C351" s="298" t="s">
        <v>2459</v>
      </c>
      <c r="D351" s="99">
        <v>0</v>
      </c>
      <c r="E351" s="99">
        <v>0</v>
      </c>
      <c r="F351" s="99">
        <v>0</v>
      </c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>
        <f>SUM(Tabla3817[[#This Row],[Enero]:[dic-26]])</f>
        <v>0</v>
      </c>
      <c r="AE351" s="31"/>
    </row>
    <row r="352" spans="1:31">
      <c r="A352" s="30" t="s">
        <v>2443</v>
      </c>
      <c r="B352" s="30" t="s">
        <v>255</v>
      </c>
      <c r="C352" s="27" t="s">
        <v>2460</v>
      </c>
      <c r="D352" s="99">
        <v>15</v>
      </c>
      <c r="E352" s="99">
        <v>15</v>
      </c>
      <c r="F352" s="99">
        <v>15</v>
      </c>
      <c r="G352" s="99">
        <v>15</v>
      </c>
      <c r="H352" s="99">
        <v>15</v>
      </c>
      <c r="I352" s="99">
        <v>15</v>
      </c>
      <c r="J352" s="99">
        <v>15</v>
      </c>
      <c r="K352" s="99">
        <v>15</v>
      </c>
      <c r="L352" s="99">
        <v>15</v>
      </c>
      <c r="M352" s="99">
        <v>15</v>
      </c>
      <c r="N352" s="99">
        <v>15</v>
      </c>
      <c r="O352" s="99">
        <v>15</v>
      </c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>
        <f>SUM(Tabla3817[[#This Row],[Enero]:[dic-26]])</f>
        <v>180</v>
      </c>
      <c r="AE352" s="31"/>
    </row>
    <row r="353" spans="1:31">
      <c r="A353" s="30" t="s">
        <v>2443</v>
      </c>
      <c r="B353" s="297" t="s">
        <v>2461</v>
      </c>
      <c r="C353" s="298" t="s">
        <v>2462</v>
      </c>
      <c r="D353" s="99">
        <v>0</v>
      </c>
      <c r="E353" s="99">
        <v>0</v>
      </c>
      <c r="F353" s="99">
        <v>0</v>
      </c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>
        <f>SUM(Tabla3817[[#This Row],[Enero]:[dic-26]])</f>
        <v>0</v>
      </c>
      <c r="AE353" s="31"/>
    </row>
    <row r="354" spans="1:31">
      <c r="A354" s="30" t="s">
        <v>2443</v>
      </c>
      <c r="B354" s="358" t="s">
        <v>1980</v>
      </c>
      <c r="C354" s="359" t="s">
        <v>2463</v>
      </c>
      <c r="D354" s="301">
        <v>0</v>
      </c>
      <c r="E354" s="301">
        <v>0</v>
      </c>
      <c r="F354" s="99">
        <v>15</v>
      </c>
      <c r="G354" s="99">
        <v>15</v>
      </c>
      <c r="H354" s="99">
        <v>15</v>
      </c>
      <c r="I354" s="99">
        <v>15</v>
      </c>
      <c r="J354" s="99">
        <v>15</v>
      </c>
      <c r="K354" s="99">
        <v>15</v>
      </c>
      <c r="L354" s="99">
        <v>15</v>
      </c>
      <c r="M354" s="99">
        <v>15</v>
      </c>
      <c r="N354" s="99">
        <v>15</v>
      </c>
      <c r="O354" s="99">
        <v>15</v>
      </c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>
        <f>SUM(Tabla3817[[#This Row],[Enero]:[dic-26]])</f>
        <v>150</v>
      </c>
      <c r="AE354" s="31"/>
    </row>
    <row r="355" spans="1:31">
      <c r="A355" s="30" t="s">
        <v>2443</v>
      </c>
      <c r="B355" s="297" t="s">
        <v>2464</v>
      </c>
      <c r="C355" s="298" t="s">
        <v>2465</v>
      </c>
      <c r="D355" s="99">
        <v>0</v>
      </c>
      <c r="E355" s="99">
        <v>0</v>
      </c>
      <c r="F355" s="99">
        <v>0</v>
      </c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>
        <f>SUM(Tabla3817[[#This Row],[Enero]:[dic-26]])</f>
        <v>0</v>
      </c>
    </row>
    <row r="356" spans="1:31">
      <c r="A356" s="30" t="s">
        <v>2443</v>
      </c>
      <c r="B356" s="297" t="s">
        <v>2466</v>
      </c>
      <c r="C356" s="298" t="s">
        <v>2467</v>
      </c>
      <c r="D356" s="99">
        <v>0</v>
      </c>
      <c r="E356" s="99">
        <v>0</v>
      </c>
      <c r="F356" s="99">
        <v>0</v>
      </c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>
        <f>SUM(Tabla3817[[#This Row],[Enero]:[dic-26]])</f>
        <v>0</v>
      </c>
    </row>
    <row r="357" spans="1:31">
      <c r="A357" s="30" t="s">
        <v>2443</v>
      </c>
      <c r="B357" s="30" t="s">
        <v>294</v>
      </c>
      <c r="C357" s="27" t="s">
        <v>2468</v>
      </c>
      <c r="D357" s="301">
        <v>0</v>
      </c>
      <c r="E357" s="301">
        <v>0</v>
      </c>
      <c r="F357" s="99">
        <v>15</v>
      </c>
      <c r="G357" s="99">
        <v>15</v>
      </c>
      <c r="H357" s="99">
        <v>15</v>
      </c>
      <c r="I357" s="99">
        <v>15</v>
      </c>
      <c r="J357" s="99">
        <v>15</v>
      </c>
      <c r="K357" s="99">
        <v>15</v>
      </c>
      <c r="L357" s="99">
        <v>15</v>
      </c>
      <c r="M357" s="99">
        <v>15</v>
      </c>
      <c r="N357" s="99">
        <v>15</v>
      </c>
      <c r="O357" s="99">
        <v>15</v>
      </c>
      <c r="P357" s="99">
        <v>15</v>
      </c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>
        <f>SUM(Tabla3817[[#This Row],[Enero]:[dic-26]])</f>
        <v>165</v>
      </c>
    </row>
    <row r="358" spans="1:31">
      <c r="A358" s="30" t="s">
        <v>2443</v>
      </c>
      <c r="B358" s="30" t="s">
        <v>731</v>
      </c>
      <c r="C358" s="27" t="s">
        <v>2469</v>
      </c>
      <c r="D358" s="99">
        <v>15</v>
      </c>
      <c r="E358" s="99">
        <v>15</v>
      </c>
      <c r="F358" s="99">
        <v>15</v>
      </c>
      <c r="G358" s="99">
        <v>15</v>
      </c>
      <c r="H358" s="99">
        <v>15</v>
      </c>
      <c r="I358" s="99">
        <v>15</v>
      </c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>
        <f>SUM(Tabla3817[[#This Row],[Enero]:[dic-26]])</f>
        <v>90</v>
      </c>
    </row>
    <row r="359" spans="1:31">
      <c r="A359" s="30" t="s">
        <v>2443</v>
      </c>
      <c r="B359" s="297" t="s">
        <v>2470</v>
      </c>
      <c r="C359" s="298" t="s">
        <v>2471</v>
      </c>
      <c r="D359" s="99">
        <v>0</v>
      </c>
      <c r="E359" s="99">
        <v>0</v>
      </c>
      <c r="F359" s="99">
        <v>0</v>
      </c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>
        <f>SUM(Tabla3817[[#This Row],[Enero]:[dic-26]])</f>
        <v>0</v>
      </c>
    </row>
    <row r="360" spans="1:31">
      <c r="A360" s="30" t="s">
        <v>2443</v>
      </c>
      <c r="B360" s="30" t="s">
        <v>1035</v>
      </c>
      <c r="C360" s="27" t="s">
        <v>2472</v>
      </c>
      <c r="D360" s="99">
        <v>15</v>
      </c>
      <c r="E360" s="99">
        <v>15</v>
      </c>
      <c r="F360" s="99">
        <v>15</v>
      </c>
      <c r="G360" s="99">
        <v>15</v>
      </c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>
        <f>SUM(Tabla3817[[#This Row],[Enero]:[dic-26]])</f>
        <v>60</v>
      </c>
    </row>
    <row r="361" spans="1:31">
      <c r="A361" s="30" t="s">
        <v>2443</v>
      </c>
      <c r="B361" s="297" t="s">
        <v>2473</v>
      </c>
      <c r="C361" s="298" t="s">
        <v>2474</v>
      </c>
      <c r="D361" s="99">
        <v>0</v>
      </c>
      <c r="E361" s="99">
        <v>0</v>
      </c>
      <c r="F361" s="99">
        <v>0</v>
      </c>
      <c r="G361" s="99"/>
      <c r="H361" s="99"/>
      <c r="I361" s="99"/>
      <c r="J361" s="99"/>
      <c r="K361" s="99"/>
      <c r="L361" s="99"/>
      <c r="M361" s="99"/>
      <c r="N361" s="99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99">
        <f>SUM(Tabla3817[[#This Row],[Enero]:[dic-26]])</f>
        <v>0</v>
      </c>
    </row>
    <row r="362" spans="1:31">
      <c r="A362" s="30" t="s">
        <v>2443</v>
      </c>
      <c r="B362" s="30" t="s">
        <v>106</v>
      </c>
      <c r="C362" s="28" t="s">
        <v>2475</v>
      </c>
      <c r="D362" s="99">
        <v>15</v>
      </c>
      <c r="E362" s="99">
        <v>15</v>
      </c>
      <c r="F362" s="99">
        <v>15</v>
      </c>
      <c r="G362" s="99">
        <v>15</v>
      </c>
      <c r="H362" s="99">
        <v>15</v>
      </c>
      <c r="I362" s="99">
        <v>15</v>
      </c>
      <c r="J362" s="99">
        <v>15</v>
      </c>
      <c r="K362" s="99">
        <v>15</v>
      </c>
      <c r="L362" s="99">
        <v>15</v>
      </c>
      <c r="M362" s="99">
        <v>15</v>
      </c>
      <c r="N362" s="99">
        <v>15</v>
      </c>
      <c r="O362" s="99">
        <v>15</v>
      </c>
      <c r="P362" s="99">
        <v>15</v>
      </c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>
        <f>SUM(Tabla3817[[#This Row],[Enero]:[dic-26]])</f>
        <v>195</v>
      </c>
    </row>
    <row r="363" spans="1:31">
      <c r="A363" s="715"/>
      <c r="B363" s="71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99">
        <f>SUM(Tabla3817[[#This Row],[Enero]:[dic-26]])</f>
        <v>0</v>
      </c>
    </row>
    <row r="364" spans="1:31">
      <c r="A364" s="56" t="s">
        <v>2476</v>
      </c>
      <c r="B364" s="176" t="s">
        <v>2476</v>
      </c>
      <c r="C364" s="177"/>
      <c r="D364" s="178">
        <f>SUM(D5:D362)</f>
        <v>3310</v>
      </c>
      <c r="E364" s="178">
        <f t="shared" ref="E364:AA364" si="0">SUM(E5:E362)</f>
        <v>3860</v>
      </c>
      <c r="F364" s="178">
        <f>SUM(F5:F362)</f>
        <v>3945</v>
      </c>
      <c r="G364" s="178">
        <f t="shared" si="0"/>
        <v>3890.55</v>
      </c>
      <c r="H364" s="178">
        <f t="shared" si="0"/>
        <v>3765</v>
      </c>
      <c r="I364" s="178">
        <f t="shared" si="0"/>
        <v>3690</v>
      </c>
      <c r="J364" s="178">
        <f t="shared" si="0"/>
        <v>3575</v>
      </c>
      <c r="K364" s="178">
        <f t="shared" si="0"/>
        <v>3490</v>
      </c>
      <c r="L364" s="178">
        <f t="shared" si="0"/>
        <v>3320</v>
      </c>
      <c r="M364" s="178">
        <f t="shared" si="0"/>
        <v>3185</v>
      </c>
      <c r="N364" s="178">
        <f t="shared" si="0"/>
        <v>3060</v>
      </c>
      <c r="O364" s="178">
        <f t="shared" si="0"/>
        <v>2780</v>
      </c>
      <c r="P364" s="178">
        <f t="shared" si="0"/>
        <v>1615</v>
      </c>
      <c r="Q364" s="178">
        <f t="shared" si="0"/>
        <v>750</v>
      </c>
      <c r="R364" s="178">
        <f t="shared" si="0"/>
        <v>360</v>
      </c>
      <c r="S364" s="178">
        <f t="shared" si="0"/>
        <v>180</v>
      </c>
      <c r="T364" s="178">
        <f t="shared" si="0"/>
        <v>150</v>
      </c>
      <c r="U364" s="178">
        <f t="shared" si="0"/>
        <v>150</v>
      </c>
      <c r="V364" s="178">
        <f t="shared" si="0"/>
        <v>105</v>
      </c>
      <c r="W364" s="178">
        <f t="shared" si="0"/>
        <v>105</v>
      </c>
      <c r="X364" s="178">
        <f t="shared" si="0"/>
        <v>105</v>
      </c>
      <c r="Y364" s="178">
        <f t="shared" si="0"/>
        <v>105</v>
      </c>
      <c r="Z364" s="178">
        <f t="shared" si="0"/>
        <v>105</v>
      </c>
      <c r="AA364" s="178">
        <f t="shared" si="0"/>
        <v>150</v>
      </c>
      <c r="AB364" s="99">
        <f>SUM(Tabla3817[[#This Row],[Enero]:[dic-26]])</f>
        <v>45750.55</v>
      </c>
    </row>
    <row r="365" spans="1:31">
      <c r="A365" s="715"/>
      <c r="B365" s="6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  <c r="AB365" s="1"/>
    </row>
    <row r="366" spans="1:31">
      <c r="A366" s="715"/>
      <c r="B366" s="6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  <c r="AB366" s="4">
        <f>15+30+15+15</f>
        <v>75</v>
      </c>
      <c r="AC366" t="s">
        <v>2477</v>
      </c>
    </row>
    <row r="367" spans="1:31" ht="33" customHeight="1">
      <c r="A367" s="715"/>
      <c r="B367" s="6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4"/>
      <c r="P367" s="254"/>
      <c r="Q367" s="605"/>
      <c r="R367" s="605"/>
      <c r="S367" s="605"/>
      <c r="T367" s="605"/>
      <c r="U367" s="605"/>
      <c r="V367" s="605"/>
      <c r="W367" s="605"/>
      <c r="X367" s="605"/>
      <c r="Y367" s="605"/>
      <c r="Z367" s="605"/>
      <c r="AA367" s="605" t="s">
        <v>2478</v>
      </c>
      <c r="AB367" s="609">
        <f>0.56+3.42+5.36+6.55+4.88+3.6+2.7+3.21+2.71+1.93+2.48</f>
        <v>37.4</v>
      </c>
    </row>
    <row r="368" spans="1:31">
      <c r="A368" s="715"/>
      <c r="B368" s="6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4"/>
      <c r="P368" s="254"/>
      <c r="Q368" s="602"/>
      <c r="R368" s="602"/>
      <c r="S368" s="602"/>
      <c r="T368" s="602"/>
      <c r="U368" s="602"/>
      <c r="V368" s="602"/>
      <c r="W368" s="602"/>
      <c r="X368" s="602"/>
      <c r="Y368" s="602"/>
      <c r="Z368" s="602"/>
      <c r="AA368" s="602" t="s">
        <v>2479</v>
      </c>
      <c r="AB368" s="4">
        <v>52</v>
      </c>
    </row>
    <row r="369" spans="2:31">
      <c r="B369" s="6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25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 t="s">
        <v>2480</v>
      </c>
      <c r="AB369" s="4">
        <f>10+10+10+30+30+10+20+10+10+20+20+20+30+10+50+10+10+20+30+10+120+10+10+10+10+10-200+10+40+10+10+10+10+100+40+20+30+20+10+10-40.66+20+20</f>
        <v>659.34</v>
      </c>
      <c r="AD369" s="736"/>
      <c r="AE369" s="736"/>
    </row>
    <row r="370" spans="2:31">
      <c r="B370" s="6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254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602" t="s">
        <v>2481</v>
      </c>
      <c r="AB370" s="4">
        <f>20+20+10+10+10+10+10+20+10+10+10+10+10+10+10+10+10+20+80+20+10+10+30+30+10+10+20+10+10+30+10+30+20+10+10+10+10+10+10+30</f>
        <v>640</v>
      </c>
      <c r="AD370" s="319"/>
      <c r="AE370" s="319"/>
    </row>
    <row r="371" spans="2:31">
      <c r="B371" s="6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254"/>
      <c r="Q371" s="602"/>
      <c r="R371" s="602"/>
      <c r="S371" s="602"/>
      <c r="T371" s="602"/>
      <c r="U371" s="602"/>
      <c r="V371" s="602"/>
      <c r="W371" s="602"/>
      <c r="X371" s="602"/>
      <c r="Y371" s="602"/>
      <c r="Z371" s="602"/>
      <c r="AA371" s="602" t="s">
        <v>2482</v>
      </c>
      <c r="AB371" s="4">
        <f>24+12+12+72+36+12+36+12+12+60+12+24+12+12+12+12+24+24+12+22+24+24+24+12+12+24+12+24+24-24-24+12+180+12+12+24+151+24+24+12</f>
        <v>1037</v>
      </c>
      <c r="AD371" s="319"/>
      <c r="AE371" s="319"/>
    </row>
    <row r="372" spans="2:31" ht="18" customHeight="1">
      <c r="B372" s="6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657"/>
      <c r="O372" s="4"/>
      <c r="P372" s="254"/>
      <c r="Q372" s="602"/>
      <c r="R372" s="602"/>
      <c r="S372" s="602"/>
      <c r="T372" s="602"/>
      <c r="U372" s="602"/>
      <c r="V372" s="602"/>
      <c r="W372" s="602"/>
      <c r="X372" s="602"/>
      <c r="Y372" s="602"/>
      <c r="Z372" s="657"/>
      <c r="AA372" s="602" t="s">
        <v>2648</v>
      </c>
      <c r="AB372" s="662">
        <f>5+5+15+10+30+5+5+20+30+25+5+5+15+5+20+5+20+25+45+5+10+20+25+20+5+5+10+5+15+5+60+20-100-100</f>
        <v>300</v>
      </c>
      <c r="AD372" s="319"/>
      <c r="AE372" s="319"/>
    </row>
    <row r="373" spans="2:31" ht="18" customHeight="1">
      <c r="B373" s="6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657"/>
      <c r="O373" s="4"/>
      <c r="P373" s="254"/>
      <c r="Q373" s="602"/>
      <c r="R373" s="602"/>
      <c r="S373" s="602"/>
      <c r="T373" s="602"/>
      <c r="U373" s="602"/>
      <c r="V373" s="602"/>
      <c r="W373" s="602"/>
      <c r="X373" s="602"/>
      <c r="Y373" s="602"/>
      <c r="Z373" s="602"/>
      <c r="AA373" s="602" t="s">
        <v>2484</v>
      </c>
      <c r="AB373" s="4">
        <v>700</v>
      </c>
      <c r="AD373" s="319"/>
      <c r="AE373" s="319"/>
    </row>
    <row r="374" spans="2:31">
      <c r="B374" s="6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25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>
        <f>+AB364+AB366+AB367+AB368+AB369+AB370+AB371+AB372+AB373</f>
        <v>49251.29</v>
      </c>
      <c r="AD374" s="319"/>
      <c r="AE374" s="319"/>
    </row>
    <row r="375" spans="2:31">
      <c r="B375" s="6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254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  <c r="AA375" s="379" t="s">
        <v>2485</v>
      </c>
      <c r="AB375" s="4"/>
    </row>
    <row r="376" spans="2:31" hidden="1">
      <c r="B376" s="6"/>
      <c r="C376" s="2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4"/>
      <c r="P376" s="25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682">
        <v>45689</v>
      </c>
      <c r="AB376" s="254">
        <f>-eeff!B33</f>
        <v>-553.14</v>
      </c>
    </row>
    <row r="377" spans="2:31" hidden="1">
      <c r="B377" s="6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4"/>
      <c r="P377" s="25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683">
        <v>45717</v>
      </c>
      <c r="AB377" s="254">
        <f>-eeff!C33-eeff!C46</f>
        <v>-3413.9100000000003</v>
      </c>
    </row>
    <row r="378" spans="2:31" hidden="1">
      <c r="B378" s="6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25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682">
        <v>45748</v>
      </c>
      <c r="AB378" s="4">
        <f>-eeff!D33-eeff!D46</f>
        <v>-653.6400000000001</v>
      </c>
    </row>
    <row r="379" spans="2:31" hidden="1">
      <c r="B379" s="6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25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682">
        <v>45778</v>
      </c>
      <c r="AB379" s="4">
        <f>-1819-85-82.97-95.99-150-39.66-100-60-25.07-39.66-96.94-1555-423</f>
        <v>-4572.29</v>
      </c>
    </row>
    <row r="380" spans="2:31" hidden="1">
      <c r="B380" s="6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25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682">
        <v>45809</v>
      </c>
      <c r="AB380" s="4">
        <f>-1819-150-188-12.38-22-60-182.95-117-136.1-777.5-39.66-113.26-25.25-29-1819-282</f>
        <v>-5773.1</v>
      </c>
    </row>
    <row r="381" spans="2:31" hidden="1">
      <c r="B381" s="6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25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682">
        <v>45839</v>
      </c>
      <c r="AB381" s="4">
        <f>-41.2-100-100-210-400-385.8-150-23.57-60-100-6.41-175.2-257.5-255.71-150+100-38-23.93-103.16-39.66-389.27-150-220</f>
        <v>-3279.4099999999994</v>
      </c>
    </row>
    <row r="382" spans="2:31" hidden="1">
      <c r="B382" s="6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25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682">
        <v>45870</v>
      </c>
      <c r="AB382" s="4">
        <f>-1819-30-150-210-60-17.11-15-120-100-113.79-125-200-12.3-60-353.54-170-435-200-90-86.18-30.87-39.66-95.21-20-150-150</f>
        <v>-4852.66</v>
      </c>
    </row>
    <row r="383" spans="2:31" hidden="1">
      <c r="B383" s="6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25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682">
        <v>45901</v>
      </c>
      <c r="AB383" s="4">
        <f>-1819-50-60-70-15-13.3-60-210.59-113.79-10-155-242-50-98.83-39.66-36.11-110-150-5.82</f>
        <v>-3309.1000000000004</v>
      </c>
    </row>
    <row r="384" spans="2:31" hidden="1">
      <c r="B384" s="6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25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682">
        <v>45931</v>
      </c>
      <c r="AB384" s="4">
        <f>-1819-15-213.52-60-70-70-70-150-150-275-41.25-40.56-39.66-67.08-14-100-80-100-275-400-315-350+60</f>
        <v>-4655.07</v>
      </c>
    </row>
    <row r="385" spans="1:28" hidden="1">
      <c r="A385" s="715"/>
      <c r="B385" s="6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25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682">
        <v>45962</v>
      </c>
      <c r="AB385" s="4">
        <f>-1819-628.16-130-100-300-74.9-85-350-74-250-160-42.81-38.45-33.54-39.66-5</f>
        <v>-4130.5199999999995</v>
      </c>
    </row>
    <row r="386" spans="1:28" hidden="1">
      <c r="A386" s="715"/>
      <c r="B386" s="6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25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682">
        <v>45992</v>
      </c>
      <c r="AB386" s="4">
        <f>-1819-300-100-100-210-60-31.25-17.1-50-16.05-227.1-50-385.61-100-671.93-60-205-150-50-37.5-22-5-131-67.5-49.7-31.6-165-105.67-9.53-210-39.66-38.12-33.54-41.28-200</f>
        <v>-5790.1399999999994</v>
      </c>
    </row>
    <row r="387" spans="1:28" hidden="1">
      <c r="A387" s="715"/>
      <c r="B387" s="6"/>
      <c r="C387" s="2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254">
        <f>15+15</f>
        <v>30</v>
      </c>
      <c r="Q387" s="684"/>
      <c r="R387" s="684"/>
      <c r="S387" s="684"/>
      <c r="T387" s="684"/>
      <c r="U387" s="684"/>
      <c r="V387" s="684"/>
      <c r="W387" s="684"/>
      <c r="X387" s="684"/>
      <c r="Y387" s="684"/>
      <c r="Z387" s="684"/>
      <c r="AA387" s="685">
        <v>2025</v>
      </c>
      <c r="AB387" s="4">
        <f>+AB376+AB377+AB378+AB379+AB380+AB381+AB382+AB383+AB384+AB385+AB386</f>
        <v>-40982.979999999996</v>
      </c>
    </row>
    <row r="388" spans="1:28">
      <c r="A388" s="715"/>
      <c r="B388" s="6"/>
      <c r="C388" s="2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254">
        <f>15+15</f>
        <v>30</v>
      </c>
      <c r="Q388" s="684"/>
      <c r="R388" s="684"/>
      <c r="S388" s="684"/>
      <c r="T388" s="684"/>
      <c r="U388" s="684"/>
      <c r="V388" s="684"/>
      <c r="W388" s="684"/>
      <c r="X388" s="684"/>
      <c r="Y388" s="684"/>
      <c r="Z388" s="684"/>
      <c r="AA388" s="682">
        <v>46023</v>
      </c>
      <c r="AB388" s="4">
        <f>-60-1819-40-7.48-35-300-300-115-250-365-85-48-35</f>
        <v>-3459.48</v>
      </c>
    </row>
    <row r="389" spans="1:28">
      <c r="A389" s="715"/>
      <c r="B389" s="6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254">
        <f>15+15</f>
        <v>30</v>
      </c>
      <c r="Q389" s="684"/>
      <c r="R389" s="684"/>
      <c r="S389" s="684"/>
      <c r="T389" s="684"/>
      <c r="U389" s="684"/>
      <c r="V389" s="684"/>
      <c r="W389" s="684"/>
      <c r="X389" s="684"/>
      <c r="Y389" s="684"/>
      <c r="Z389" s="684"/>
      <c r="AA389" s="684"/>
      <c r="AB389" s="4"/>
    </row>
    <row r="390" spans="1:28">
      <c r="A390" s="715"/>
      <c r="B390" s="6"/>
      <c r="C390" s="2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4"/>
      <c r="P390" s="254"/>
      <c r="Q390" s="681"/>
      <c r="R390" s="681"/>
      <c r="S390" s="681"/>
      <c r="T390" s="681"/>
      <c r="U390" s="681"/>
      <c r="V390" s="681"/>
      <c r="W390" s="681"/>
      <c r="X390" s="681"/>
      <c r="Y390" s="681"/>
      <c r="Z390" s="681"/>
      <c r="AA390" s="1"/>
      <c r="AB390" s="98">
        <f>+AB364+AB366+AB376+AB377+AB378+AB367+AB368+AB379+AB380+AB381+AB382+AB369+AB370+AB383+AB384+AB371+AB385+AB372+AB386+AB373+AB388</f>
        <v>4808.8300000000017</v>
      </c>
    </row>
    <row r="391" spans="1:28">
      <c r="A391" s="715"/>
      <c r="B391" s="6"/>
      <c r="C391" s="2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4"/>
      <c r="P391" s="25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>
      <c r="A392" s="715"/>
      <c r="B392" s="6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254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 t="s">
        <v>2497</v>
      </c>
      <c r="AB392" s="181">
        <v>4808.83</v>
      </c>
    </row>
    <row r="393" spans="1:28">
      <c r="A393" s="715"/>
      <c r="B393" s="6"/>
      <c r="C393" s="2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1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  <c r="AA393" s="254"/>
      <c r="AB393" s="1"/>
    </row>
    <row r="394" spans="1:28">
      <c r="A394" s="715"/>
      <c r="B394" s="6"/>
      <c r="C394" s="2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  <c r="AA394" s="254"/>
      <c r="AB394" s="4"/>
    </row>
    <row r="395" spans="1:28">
      <c r="A395" s="715"/>
      <c r="B395" s="6"/>
      <c r="C395" s="2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  <c r="AA395" s="254"/>
      <c r="AB395" s="254">
        <f>+AB390-AB392</f>
        <v>0</v>
      </c>
    </row>
    <row r="396" spans="1:28">
      <c r="A396" s="715"/>
      <c r="B396" s="715"/>
      <c r="AB396" s="31"/>
    </row>
    <row r="397" spans="1:28">
      <c r="A397" s="715"/>
      <c r="B397" s="715"/>
      <c r="AB397" s="31"/>
    </row>
    <row r="398" spans="1:28">
      <c r="A398" s="715"/>
      <c r="B398" s="715"/>
      <c r="AB398" s="31"/>
    </row>
    <row r="399" spans="1:28">
      <c r="A399" s="715"/>
      <c r="B399" s="715"/>
      <c r="AB399" s="31"/>
    </row>
    <row r="401" spans="1:28">
      <c r="A401" s="715"/>
      <c r="B401" s="715"/>
    </row>
    <row r="402" spans="1:28">
      <c r="A402" s="715"/>
      <c r="B402" s="715"/>
    </row>
    <row r="403" spans="1:28">
      <c r="A403" s="715"/>
      <c r="B403" s="715"/>
      <c r="AB403" s="31"/>
    </row>
  </sheetData>
  <autoFilter ref="A3" xr:uid="{8E1C5892-FAB7-4AF8-AFC6-46C1EE6E9766}"/>
  <mergeCells count="3">
    <mergeCell ref="B1:AB1"/>
    <mergeCell ref="B2:AB2"/>
    <mergeCell ref="AD369:AE369"/>
  </mergeCells>
  <phoneticPr fontId="11" type="noConversion"/>
  <pageMargins left="0.23622047244094491" right="0.23622047244094491" top="0.74803149606299213" bottom="0.74803149606299213" header="0.31496062992125984" footer="0.31496062992125984"/>
  <pageSetup paperSize="5" scale="75" fitToWidth="0" fitToHeight="0" orientation="landscape" horizontalDpi="360" verticalDpi="360"/>
  <legacy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5462-D8C9-4493-88A6-35128447B2E8}">
  <dimension ref="A1:F42"/>
  <sheetViews>
    <sheetView workbookViewId="0">
      <pane ySplit="7" topLeftCell="A21" activePane="bottomLeft" state="frozen"/>
      <selection pane="bottomLeft" activeCell="F6" sqref="F6"/>
    </sheetView>
  </sheetViews>
  <sheetFormatPr defaultRowHeight="15"/>
  <cols>
    <col min="1" max="1" width="11.85546875" style="524" customWidth="1"/>
    <col min="2" max="2" width="11.7109375" style="524" bestFit="1" customWidth="1"/>
    <col min="3" max="3" width="20" customWidth="1"/>
    <col min="4" max="4" width="11.28515625" customWidth="1"/>
    <col min="5" max="5" width="11.5703125" customWidth="1"/>
    <col min="6" max="6" width="11.85546875" customWidth="1"/>
  </cols>
  <sheetData>
    <row r="1" spans="1:6" ht="8.25" customHeight="1">
      <c r="A1" s="715"/>
      <c r="B1" s="715"/>
    </row>
    <row r="2" spans="1:6" ht="18.75" customHeight="1">
      <c r="A2" s="715"/>
      <c r="B2" s="715"/>
      <c r="D2" s="564" t="s">
        <v>2649</v>
      </c>
      <c r="E2" s="564"/>
      <c r="F2" s="373"/>
    </row>
    <row r="3" spans="1:6" ht="8.25" customHeight="1">
      <c r="A3" s="715"/>
      <c r="B3" s="715"/>
    </row>
    <row r="4" spans="1:6">
      <c r="A4" s="715"/>
      <c r="B4" s="715"/>
      <c r="C4" s="529" t="s">
        <v>2650</v>
      </c>
      <c r="D4" s="737" t="str">
        <f>VLOOKUP(F5,'mensual 2025'!B5:C362,2)</f>
        <v>Ivonne Roberts</v>
      </c>
      <c r="E4" s="737"/>
      <c r="F4" s="737"/>
    </row>
    <row r="5" spans="1:6">
      <c r="A5" s="715"/>
      <c r="B5" s="715"/>
      <c r="E5" s="529" t="s">
        <v>2070</v>
      </c>
      <c r="F5" s="531">
        <v>92</v>
      </c>
    </row>
    <row r="6" spans="1:6" ht="7.5" customHeight="1">
      <c r="A6" s="715"/>
      <c r="B6" s="715"/>
    </row>
    <row r="7" spans="1:6">
      <c r="A7" s="528" t="s">
        <v>3</v>
      </c>
      <c r="B7" s="528" t="s">
        <v>2651</v>
      </c>
      <c r="C7" s="528" t="s">
        <v>2652</v>
      </c>
      <c r="D7" s="528" t="s">
        <v>2653</v>
      </c>
      <c r="E7" s="528" t="s">
        <v>2654</v>
      </c>
      <c r="F7" s="528" t="s">
        <v>2655</v>
      </c>
    </row>
    <row r="8" spans="1:6">
      <c r="A8" s="532">
        <v>45658</v>
      </c>
      <c r="B8" s="717" t="s">
        <v>2656</v>
      </c>
      <c r="C8" s="342" t="s">
        <v>2657</v>
      </c>
      <c r="D8" s="530">
        <v>15</v>
      </c>
      <c r="E8" s="533"/>
      <c r="F8" s="530">
        <f>+D8-E9</f>
        <v>0</v>
      </c>
    </row>
    <row r="9" spans="1:6">
      <c r="A9" s="532">
        <v>45705</v>
      </c>
      <c r="B9" s="567" t="s">
        <v>2658</v>
      </c>
      <c r="C9" s="542">
        <v>16761</v>
      </c>
      <c r="D9" s="530"/>
      <c r="E9" s="533">
        <f>VLOOKUP(F5,'mensual 2025'!B5:O362,3)</f>
        <v>15</v>
      </c>
      <c r="F9" s="530"/>
    </row>
    <row r="10" spans="1:6" ht="7.5" customHeight="1">
      <c r="A10" s="534"/>
      <c r="B10" s="352"/>
      <c r="C10" s="535"/>
      <c r="D10" s="536"/>
      <c r="E10" s="537"/>
      <c r="F10" s="536"/>
    </row>
    <row r="11" spans="1:6">
      <c r="A11" s="532">
        <v>45689</v>
      </c>
      <c r="B11" s="717" t="s">
        <v>2656</v>
      </c>
      <c r="C11" s="342" t="s">
        <v>2659</v>
      </c>
      <c r="D11" s="530">
        <v>15</v>
      </c>
      <c r="E11" s="530"/>
      <c r="F11" s="530">
        <f>+F8+D11-E12</f>
        <v>0</v>
      </c>
    </row>
    <row r="12" spans="1:6">
      <c r="A12" s="532">
        <v>45705</v>
      </c>
      <c r="B12" s="717" t="s">
        <v>2658</v>
      </c>
      <c r="C12" s="542">
        <v>16761</v>
      </c>
      <c r="D12" s="530"/>
      <c r="E12" s="533">
        <f>VLOOKUP(F5,'mensual 2025'!B5:O362,4)</f>
        <v>15</v>
      </c>
      <c r="F12" s="530"/>
    </row>
    <row r="13" spans="1:6" s="535" customFormat="1" ht="6" customHeight="1">
      <c r="A13" s="534"/>
      <c r="B13" s="352"/>
      <c r="D13" s="536"/>
      <c r="E13" s="536"/>
      <c r="F13" s="536"/>
    </row>
    <row r="14" spans="1:6">
      <c r="A14" s="532">
        <v>45717</v>
      </c>
      <c r="B14" s="717" t="s">
        <v>2656</v>
      </c>
      <c r="C14" s="342" t="s">
        <v>2660</v>
      </c>
      <c r="D14" s="530">
        <v>15</v>
      </c>
      <c r="E14" s="530"/>
      <c r="F14" s="530">
        <f>+F11+D14-E15</f>
        <v>0</v>
      </c>
    </row>
    <row r="15" spans="1:6">
      <c r="A15" s="532">
        <v>45735</v>
      </c>
      <c r="B15" s="717" t="s">
        <v>2658</v>
      </c>
      <c r="C15" s="542">
        <v>16997</v>
      </c>
      <c r="D15" s="530"/>
      <c r="E15" s="533">
        <f>VLOOKUP(F5,'mensual 2025'!B5:O362,5)</f>
        <v>15</v>
      </c>
      <c r="F15" s="530"/>
    </row>
    <row r="16" spans="1:6" s="535" customFormat="1" ht="8.25" customHeight="1">
      <c r="A16" s="534"/>
      <c r="B16" s="352"/>
      <c r="D16" s="536"/>
      <c r="E16" s="536"/>
      <c r="F16" s="536"/>
    </row>
    <row r="17" spans="1:6">
      <c r="A17" s="532">
        <v>45748</v>
      </c>
      <c r="B17" s="717" t="s">
        <v>2656</v>
      </c>
      <c r="C17" s="342" t="s">
        <v>2661</v>
      </c>
      <c r="D17" s="530">
        <v>15</v>
      </c>
      <c r="E17" s="530"/>
      <c r="F17" s="530">
        <f>+F14+D17-E18</f>
        <v>0</v>
      </c>
    </row>
    <row r="18" spans="1:6">
      <c r="A18" s="532">
        <v>45836</v>
      </c>
      <c r="B18" s="717" t="s">
        <v>2658</v>
      </c>
      <c r="C18" s="542">
        <v>17487</v>
      </c>
      <c r="D18" s="530"/>
      <c r="E18" s="533">
        <f>VLOOKUP(F5,'mensual 2025'!B5:O362,6)</f>
        <v>15</v>
      </c>
      <c r="F18" s="530"/>
    </row>
    <row r="19" spans="1:6" s="535" customFormat="1" ht="7.5" customHeight="1">
      <c r="A19" s="534"/>
      <c r="B19" s="352"/>
      <c r="D19" s="536"/>
      <c r="E19" s="536"/>
      <c r="F19" s="536"/>
    </row>
    <row r="20" spans="1:6">
      <c r="A20" s="532">
        <v>45778</v>
      </c>
      <c r="B20" s="717" t="s">
        <v>2656</v>
      </c>
      <c r="C20" s="342" t="s">
        <v>2662</v>
      </c>
      <c r="D20" s="530">
        <v>15</v>
      </c>
      <c r="E20" s="530"/>
      <c r="F20" s="530">
        <f>+F17+D20-E21</f>
        <v>-5</v>
      </c>
    </row>
    <row r="21" spans="1:6">
      <c r="A21" s="532">
        <v>45915</v>
      </c>
      <c r="B21" s="717" t="s">
        <v>2658</v>
      </c>
      <c r="C21" s="542">
        <v>17888</v>
      </c>
      <c r="D21" s="530"/>
      <c r="E21" s="533">
        <v>20</v>
      </c>
      <c r="F21" s="530"/>
    </row>
    <row r="22" spans="1:6" s="535" customFormat="1" ht="7.5" customHeight="1">
      <c r="A22" s="534"/>
      <c r="B22" s="352"/>
      <c r="D22" s="536"/>
      <c r="E22" s="536"/>
      <c r="F22" s="536"/>
    </row>
    <row r="23" spans="1:6">
      <c r="A23" s="532">
        <v>45809</v>
      </c>
      <c r="B23" s="717" t="s">
        <v>2656</v>
      </c>
      <c r="C23" s="342" t="s">
        <v>2663</v>
      </c>
      <c r="D23" s="530">
        <v>15</v>
      </c>
      <c r="E23" s="530"/>
      <c r="F23" s="530">
        <f>+F20+D23-E24</f>
        <v>0</v>
      </c>
    </row>
    <row r="24" spans="1:6">
      <c r="A24" s="532">
        <v>45991</v>
      </c>
      <c r="B24" s="717" t="s">
        <v>2658</v>
      </c>
      <c r="C24" s="542">
        <v>18218</v>
      </c>
      <c r="D24" s="530"/>
      <c r="E24" s="533">
        <v>10</v>
      </c>
      <c r="F24" s="530"/>
    </row>
    <row r="25" spans="1:6" s="535" customFormat="1" ht="7.5" customHeight="1">
      <c r="A25" s="534"/>
      <c r="B25" s="352"/>
      <c r="D25" s="536"/>
      <c r="E25" s="536"/>
      <c r="F25" s="536"/>
    </row>
    <row r="26" spans="1:6" s="319" customFormat="1">
      <c r="A26" s="671">
        <v>45839</v>
      </c>
      <c r="B26" s="442" t="s">
        <v>2656</v>
      </c>
      <c r="C26" s="672" t="s">
        <v>2664</v>
      </c>
      <c r="D26" s="673">
        <v>15</v>
      </c>
      <c r="E26" s="674"/>
      <c r="F26" s="673">
        <f>+F23+D26-E27</f>
        <v>0</v>
      </c>
    </row>
    <row r="27" spans="1:6" s="319" customFormat="1">
      <c r="A27" s="671">
        <v>45991</v>
      </c>
      <c r="B27" s="442" t="s">
        <v>2658</v>
      </c>
      <c r="C27" s="675">
        <v>18218</v>
      </c>
      <c r="D27" s="673"/>
      <c r="E27" s="674">
        <f>VLOOKUP(F5,'mensual 2025'!B5:O362,9)</f>
        <v>15</v>
      </c>
      <c r="F27" s="673"/>
    </row>
    <row r="28" spans="1:6" s="678" customFormat="1" ht="8.25" customHeight="1">
      <c r="A28" s="676"/>
      <c r="B28" s="677"/>
      <c r="D28" s="679"/>
      <c r="E28" s="679"/>
      <c r="F28" s="679"/>
    </row>
    <row r="29" spans="1:6" s="319" customFormat="1">
      <c r="A29" s="671">
        <v>45870</v>
      </c>
      <c r="B29" s="442" t="s">
        <v>2656</v>
      </c>
      <c r="C29" s="672" t="s">
        <v>2665</v>
      </c>
      <c r="D29" s="673">
        <v>15</v>
      </c>
      <c r="E29" s="673"/>
      <c r="F29" s="673">
        <f>+F26+D29-E30</f>
        <v>15</v>
      </c>
    </row>
    <row r="30" spans="1:6" s="319" customFormat="1">
      <c r="A30" s="671">
        <v>46019</v>
      </c>
      <c r="B30" s="442" t="s">
        <v>2658</v>
      </c>
      <c r="C30" s="675">
        <v>18337</v>
      </c>
      <c r="D30" s="673"/>
      <c r="E30" s="674">
        <f>VLOOKUP(F5,'mensual 2025'!B5:O362,10)</f>
        <v>0</v>
      </c>
      <c r="F30" s="673"/>
    </row>
    <row r="31" spans="1:6" s="678" customFormat="1" ht="9" customHeight="1">
      <c r="A31" s="676"/>
      <c r="B31" s="677"/>
      <c r="D31" s="679"/>
      <c r="E31" s="679"/>
      <c r="F31" s="679"/>
    </row>
    <row r="32" spans="1:6" s="319" customFormat="1">
      <c r="A32" s="671">
        <v>45901</v>
      </c>
      <c r="B32" s="442" t="s">
        <v>2656</v>
      </c>
      <c r="C32" s="672" t="s">
        <v>2666</v>
      </c>
      <c r="D32" s="673">
        <v>15</v>
      </c>
      <c r="E32" s="673"/>
      <c r="F32" s="673">
        <f>+F29+D32-E33</f>
        <v>30</v>
      </c>
    </row>
    <row r="33" spans="1:6" s="319" customFormat="1">
      <c r="A33" s="671">
        <v>46019</v>
      </c>
      <c r="B33" s="442" t="s">
        <v>2658</v>
      </c>
      <c r="C33" s="675">
        <v>18337</v>
      </c>
      <c r="D33" s="673"/>
      <c r="E33" s="674">
        <f>VLOOKUP(F5,'mensual 2025'!B5:O362,11)</f>
        <v>0</v>
      </c>
      <c r="F33" s="673"/>
    </row>
    <row r="34" spans="1:6" s="535" customFormat="1" ht="7.5" customHeight="1">
      <c r="A34" s="534"/>
      <c r="B34" s="352"/>
      <c r="D34" s="536"/>
      <c r="E34" s="536"/>
      <c r="F34" s="536"/>
    </row>
    <row r="35" spans="1:6">
      <c r="A35" s="532">
        <v>45931</v>
      </c>
      <c r="B35" s="717" t="s">
        <v>2656</v>
      </c>
      <c r="C35" s="342" t="s">
        <v>2667</v>
      </c>
      <c r="D35" s="530">
        <v>15</v>
      </c>
      <c r="E35" s="530"/>
      <c r="F35" s="530">
        <f>+F32+D35-E36</f>
        <v>45</v>
      </c>
    </row>
    <row r="36" spans="1:6">
      <c r="A36" s="532"/>
      <c r="B36" s="717" t="s">
        <v>2658</v>
      </c>
      <c r="C36" s="542"/>
      <c r="D36" s="530"/>
      <c r="E36" s="533">
        <f>VLOOKUP(F5,'mensual 2025'!B5:O362,12)</f>
        <v>0</v>
      </c>
      <c r="F36" s="530"/>
    </row>
    <row r="37" spans="1:6" s="535" customFormat="1" ht="6.75" customHeight="1">
      <c r="A37" s="534"/>
      <c r="B37" s="352"/>
      <c r="D37" s="536"/>
      <c r="E37" s="536"/>
      <c r="F37" s="536"/>
    </row>
    <row r="38" spans="1:6">
      <c r="A38" s="532">
        <v>45962</v>
      </c>
      <c r="B38" s="717" t="s">
        <v>2656</v>
      </c>
      <c r="C38" s="342" t="s">
        <v>2668</v>
      </c>
      <c r="D38" s="530">
        <v>15</v>
      </c>
      <c r="E38" s="530"/>
      <c r="F38" s="530">
        <f>+F35+D38-E39</f>
        <v>60</v>
      </c>
    </row>
    <row r="39" spans="1:6">
      <c r="A39" s="532"/>
      <c r="B39" s="717" t="s">
        <v>2658</v>
      </c>
      <c r="C39" s="542"/>
      <c r="D39" s="530"/>
      <c r="E39" s="533">
        <f>VLOOKUP(F5,'mensual 2025'!B5:O362,13)</f>
        <v>0</v>
      </c>
      <c r="F39" s="530"/>
    </row>
    <row r="40" spans="1:6" s="535" customFormat="1" ht="9" customHeight="1">
      <c r="A40" s="534"/>
      <c r="B40" s="352"/>
      <c r="D40" s="536"/>
      <c r="E40" s="536"/>
      <c r="F40" s="536"/>
    </row>
    <row r="41" spans="1:6">
      <c r="A41" s="532">
        <v>45992</v>
      </c>
      <c r="B41" s="717" t="s">
        <v>2656</v>
      </c>
      <c r="C41" s="342" t="s">
        <v>2669</v>
      </c>
      <c r="D41" s="530">
        <v>15</v>
      </c>
      <c r="E41" s="530"/>
      <c r="F41" s="541">
        <f>+F38+D41-E42</f>
        <v>75</v>
      </c>
    </row>
    <row r="42" spans="1:6">
      <c r="A42" s="538"/>
      <c r="B42" s="531" t="s">
        <v>2658</v>
      </c>
      <c r="C42" s="615"/>
      <c r="D42" s="539"/>
      <c r="E42" s="540">
        <f>VLOOKUP(F5,'mensual 2025'!B5:O362,14)</f>
        <v>0</v>
      </c>
      <c r="F42" s="539"/>
    </row>
  </sheetData>
  <mergeCells count="1">
    <mergeCell ref="D4:F4"/>
  </mergeCells>
  <pageMargins left="0.7" right="0.7" top="0.75" bottom="0.75" header="0.3" footer="0.3"/>
  <pageSetup scale="70" fitToWidth="0"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9"/>
  <sheetViews>
    <sheetView workbookViewId="0">
      <selection activeCell="N20" sqref="N20"/>
    </sheetView>
  </sheetViews>
  <sheetFormatPr defaultColWidth="11.42578125" defaultRowHeight="15"/>
  <cols>
    <col min="1" max="1" width="35" customWidth="1"/>
    <col min="2" max="2" width="23" customWidth="1"/>
    <col min="4" max="4" width="17.140625" customWidth="1"/>
  </cols>
  <sheetData>
    <row r="1" spans="1:2" ht="21">
      <c r="A1" s="744" t="s">
        <v>2670</v>
      </c>
      <c r="B1" s="744"/>
    </row>
    <row r="2" spans="1:2">
      <c r="A2" s="743" t="s">
        <v>2671</v>
      </c>
      <c r="B2" s="743"/>
    </row>
    <row r="3" spans="1:2">
      <c r="B3" s="5"/>
    </row>
    <row r="4" spans="1:2">
      <c r="B4" s="5"/>
    </row>
    <row r="5" spans="1:2" ht="21" customHeight="1">
      <c r="A5" s="381" t="s">
        <v>2672</v>
      </c>
      <c r="B5" s="5">
        <f>+'pagos noviembre'!J196</f>
        <v>4185.97</v>
      </c>
    </row>
    <row r="6" spans="1:2">
      <c r="B6" s="5"/>
    </row>
    <row r="7" spans="1:2">
      <c r="A7" s="742" t="s">
        <v>2673</v>
      </c>
      <c r="B7" s="742"/>
    </row>
    <row r="8" spans="1:2">
      <c r="A8" s="38"/>
      <c r="B8" s="5"/>
    </row>
    <row r="9" spans="1:2">
      <c r="A9" s="38" t="s">
        <v>2674</v>
      </c>
      <c r="B9" s="5">
        <f>4830-B10-B11-B12</f>
        <v>3780</v>
      </c>
    </row>
    <row r="10" spans="1:2">
      <c r="A10" s="38" t="s">
        <v>2675</v>
      </c>
      <c r="B10" s="5">
        <v>700</v>
      </c>
    </row>
    <row r="11" spans="1:2">
      <c r="A11" s="38" t="s">
        <v>2676</v>
      </c>
      <c r="B11" s="5">
        <v>50</v>
      </c>
    </row>
    <row r="12" spans="1:2">
      <c r="A12" s="38" t="s">
        <v>1157</v>
      </c>
      <c r="B12" s="5">
        <f>400-100</f>
        <v>300</v>
      </c>
    </row>
    <row r="13" spans="1:2">
      <c r="A13" s="186" t="s">
        <v>2677</v>
      </c>
      <c r="B13" s="37"/>
    </row>
    <row r="14" spans="1:2">
      <c r="A14" s="186"/>
      <c r="B14" s="37"/>
    </row>
    <row r="15" spans="1:2">
      <c r="A15" s="38" t="s">
        <v>2678</v>
      </c>
      <c r="B15" s="5">
        <f>SUM(B9:B14)</f>
        <v>4830</v>
      </c>
    </row>
    <row r="16" spans="1:2">
      <c r="A16" s="38"/>
      <c r="B16" s="5"/>
    </row>
    <row r="17" spans="1:11">
      <c r="A17" s="740" t="s">
        <v>2679</v>
      </c>
      <c r="B17" s="741"/>
    </row>
    <row r="18" spans="1:11">
      <c r="B18" s="5"/>
    </row>
    <row r="19" spans="1:11">
      <c r="A19" s="117" t="s">
        <v>2680</v>
      </c>
      <c r="B19" s="5">
        <f>1819+671.93</f>
        <v>2490.9299999999998</v>
      </c>
    </row>
    <row r="20" spans="1:11">
      <c r="A20" s="117" t="s">
        <v>2681</v>
      </c>
      <c r="B20" s="5"/>
    </row>
    <row r="21" spans="1:11">
      <c r="A21" s="24" t="s">
        <v>2682</v>
      </c>
      <c r="B21" s="5"/>
    </row>
    <row r="22" spans="1:11">
      <c r="A22" s="24" t="s">
        <v>2683</v>
      </c>
      <c r="B22" s="37"/>
    </row>
    <row r="23" spans="1:11">
      <c r="A23" s="24" t="s">
        <v>2684</v>
      </c>
      <c r="B23" s="37"/>
    </row>
    <row r="24" spans="1:11">
      <c r="A24" s="24" t="s">
        <v>2685</v>
      </c>
      <c r="B24" s="37">
        <f>210+60</f>
        <v>270</v>
      </c>
      <c r="J24" s="738" t="s">
        <v>2686</v>
      </c>
      <c r="K24" s="739"/>
    </row>
    <row r="25" spans="1:11">
      <c r="A25" s="579" t="s">
        <v>2687</v>
      </c>
      <c r="B25" s="37">
        <f>31.25+17.1+16.05+385.61+60+205+150+150+37.5+22+50</f>
        <v>1124.51</v>
      </c>
      <c r="J25" s="397"/>
      <c r="K25" s="343"/>
    </row>
    <row r="26" spans="1:11">
      <c r="A26" s="24" t="s">
        <v>2688</v>
      </c>
      <c r="B26" s="37"/>
      <c r="C26" s="31"/>
      <c r="J26" s="397"/>
      <c r="K26" s="343"/>
    </row>
    <row r="27" spans="1:11" ht="18.75" customHeight="1">
      <c r="A27" s="579" t="s">
        <v>2689</v>
      </c>
      <c r="B27" s="37">
        <f>300+100+100+100</f>
        <v>600</v>
      </c>
      <c r="J27" s="397"/>
      <c r="K27" s="343"/>
    </row>
    <row r="28" spans="1:11">
      <c r="A28" s="24" t="s">
        <v>2690</v>
      </c>
      <c r="B28" s="37">
        <v>227.1</v>
      </c>
      <c r="J28" s="397"/>
      <c r="K28" s="343"/>
    </row>
    <row r="29" spans="1:11">
      <c r="A29" s="24"/>
      <c r="B29" s="380"/>
      <c r="J29" s="342"/>
      <c r="K29" s="343"/>
    </row>
    <row r="30" spans="1:11">
      <c r="A30" s="186" t="s">
        <v>2691</v>
      </c>
      <c r="B30" s="37">
        <f>SUM(B19:B29)</f>
        <v>4712.54</v>
      </c>
      <c r="J30" s="394" t="s">
        <v>2692</v>
      </c>
      <c r="K30" s="395">
        <f>SUM(K25:K29)</f>
        <v>0</v>
      </c>
    </row>
    <row r="31" spans="1:11">
      <c r="A31" s="24"/>
      <c r="B31" s="5"/>
    </row>
    <row r="32" spans="1:11" ht="18.75">
      <c r="A32" s="115" t="s">
        <v>2693</v>
      </c>
      <c r="B32" s="116">
        <f>+B5+B9+B13-B30+B10+B11+B12</f>
        <v>4303.43</v>
      </c>
    </row>
    <row r="33" spans="1:2">
      <c r="A33" t="s">
        <v>2694</v>
      </c>
      <c r="B33" s="5"/>
    </row>
    <row r="34" spans="1:2">
      <c r="A34" s="381" t="s">
        <v>2695</v>
      </c>
      <c r="B34" s="5"/>
    </row>
    <row r="36" spans="1:2" ht="21">
      <c r="A36" s="50" t="s">
        <v>2696</v>
      </c>
      <c r="B36" s="49">
        <f>+B32+B33+B34</f>
        <v>4303.43</v>
      </c>
    </row>
    <row r="39" spans="1:2">
      <c r="B39" s="414"/>
    </row>
  </sheetData>
  <mergeCells count="5">
    <mergeCell ref="J24:K24"/>
    <mergeCell ref="A17:B17"/>
    <mergeCell ref="A7:B7"/>
    <mergeCell ref="A2:B2"/>
    <mergeCell ref="A1:B1"/>
  </mergeCells>
  <pageMargins left="0.25" right="0.25" top="0.75" bottom="0.75" header="0.3" footer="0.3"/>
  <pageSetup paperSize="9" scale="80" fitToWidth="0" fitToHeight="0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9"/>
  <sheetViews>
    <sheetView workbookViewId="0">
      <pane xSplit="1" ySplit="5" topLeftCell="B6" activePane="bottomRight" state="frozen"/>
      <selection pane="bottomRight" activeCell="S11" sqref="S11"/>
      <selection pane="bottomLeft" activeCell="A6" sqref="A6"/>
      <selection pane="topRight" activeCell="B1" sqref="B1"/>
    </sheetView>
  </sheetViews>
  <sheetFormatPr defaultColWidth="11.42578125" defaultRowHeight="15"/>
  <cols>
    <col min="1" max="1" width="37.28515625" customWidth="1"/>
    <col min="2" max="2" width="15.28515625" style="5" customWidth="1"/>
    <col min="3" max="9" width="17.140625" style="5" customWidth="1"/>
    <col min="10" max="10" width="15.28515625" style="5" customWidth="1"/>
    <col min="11" max="11" width="14.85546875" style="5" customWidth="1"/>
    <col min="14" max="14" width="16.85546875" customWidth="1"/>
  </cols>
  <sheetData>
    <row r="1" spans="1:16">
      <c r="A1" s="735" t="s">
        <v>2697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</row>
    <row r="2" spans="1:16">
      <c r="A2" s="749" t="s">
        <v>2698</v>
      </c>
      <c r="B2" s="749"/>
      <c r="C2" s="749"/>
      <c r="D2" s="749"/>
      <c r="E2" s="749"/>
      <c r="F2" s="749"/>
      <c r="G2" s="749"/>
      <c r="H2" s="749"/>
      <c r="I2" s="749"/>
      <c r="J2" s="749"/>
      <c r="K2" s="749"/>
      <c r="L2" s="749"/>
    </row>
    <row r="4" spans="1:16">
      <c r="A4" s="747" t="s">
        <v>2699</v>
      </c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</row>
    <row r="5" spans="1:16" ht="19.5" customHeight="1">
      <c r="A5" s="57" t="s">
        <v>2700</v>
      </c>
      <c r="B5" s="57" t="s">
        <v>2487</v>
      </c>
      <c r="C5" s="57" t="s">
        <v>2488</v>
      </c>
      <c r="D5" s="57" t="s">
        <v>2489</v>
      </c>
      <c r="E5" s="57" t="s">
        <v>2490</v>
      </c>
      <c r="F5" s="57" t="s">
        <v>2491</v>
      </c>
      <c r="G5" s="57" t="s">
        <v>885</v>
      </c>
      <c r="H5" s="57" t="s">
        <v>2492</v>
      </c>
      <c r="I5" s="57" t="s">
        <v>2493</v>
      </c>
      <c r="J5" s="57" t="s">
        <v>2494</v>
      </c>
      <c r="K5" s="608" t="s">
        <v>2495</v>
      </c>
      <c r="L5" s="57" t="s">
        <v>2701</v>
      </c>
    </row>
    <row r="7" spans="1:16">
      <c r="A7" t="s">
        <v>2702</v>
      </c>
      <c r="B7" s="5">
        <v>52</v>
      </c>
      <c r="L7" s="31">
        <f>SUM(B7:H7)</f>
        <v>52</v>
      </c>
    </row>
    <row r="8" spans="1:16">
      <c r="A8" t="s">
        <v>2703</v>
      </c>
      <c r="G8" s="5">
        <v>100</v>
      </c>
      <c r="L8" s="31">
        <f>SUM(B8:K8)</f>
        <v>100</v>
      </c>
    </row>
    <row r="9" spans="1:16">
      <c r="A9" t="s">
        <v>2704</v>
      </c>
      <c r="G9" s="5">
        <v>-40.659999999999997</v>
      </c>
      <c r="H9" s="5">
        <v>340</v>
      </c>
      <c r="I9" s="5">
        <v>250</v>
      </c>
      <c r="J9" s="5">
        <v>50</v>
      </c>
      <c r="K9" s="5">
        <v>30</v>
      </c>
      <c r="L9" s="31">
        <f t="shared" ref="L9:L23" si="0">SUM(B9:K9)</f>
        <v>629.34</v>
      </c>
    </row>
    <row r="10" spans="1:16">
      <c r="A10" t="s">
        <v>2705</v>
      </c>
      <c r="H10" s="5">
        <v>70</v>
      </c>
      <c r="I10" s="5">
        <v>390</v>
      </c>
      <c r="J10" s="5">
        <v>100</v>
      </c>
      <c r="K10" s="5">
        <v>40</v>
      </c>
      <c r="L10" s="31">
        <f t="shared" si="0"/>
        <v>600</v>
      </c>
    </row>
    <row r="11" spans="1:16">
      <c r="A11" t="s">
        <v>2706</v>
      </c>
      <c r="J11" s="5">
        <f>610-24+24-550</f>
        <v>60</v>
      </c>
      <c r="K11" s="5">
        <f>451-24</f>
        <v>427</v>
      </c>
      <c r="L11" s="31">
        <f t="shared" si="0"/>
        <v>487</v>
      </c>
    </row>
    <row r="12" spans="1:16">
      <c r="A12" s="25" t="s">
        <v>2707</v>
      </c>
      <c r="B12" s="5">
        <v>545</v>
      </c>
      <c r="C12" s="5">
        <v>2055</v>
      </c>
      <c r="D12" s="5">
        <v>390</v>
      </c>
      <c r="E12" s="5">
        <v>120</v>
      </c>
      <c r="F12" s="5">
        <v>110</v>
      </c>
      <c r="H12" s="5">
        <v>45</v>
      </c>
      <c r="L12" s="31">
        <f t="shared" si="0"/>
        <v>3265</v>
      </c>
      <c r="N12" s="31"/>
      <c r="O12" s="31"/>
      <c r="P12" s="31"/>
    </row>
    <row r="13" spans="1:16">
      <c r="A13" s="24" t="s">
        <v>2487</v>
      </c>
      <c r="B13" s="5">
        <f>1288</f>
        <v>1288</v>
      </c>
      <c r="C13" s="37">
        <f>1797</f>
        <v>1797</v>
      </c>
      <c r="D13" s="37">
        <v>370</v>
      </c>
      <c r="E13" s="5">
        <v>120</v>
      </c>
      <c r="F13" s="5">
        <v>105</v>
      </c>
      <c r="G13" s="5">
        <v>45</v>
      </c>
      <c r="H13" s="5">
        <v>60</v>
      </c>
      <c r="I13" s="5">
        <v>30</v>
      </c>
      <c r="L13" s="31">
        <f t="shared" si="0"/>
        <v>3815</v>
      </c>
      <c r="N13" s="31"/>
      <c r="O13" s="31"/>
      <c r="P13" s="31"/>
    </row>
    <row r="14" spans="1:16" ht="15.75" customHeight="1">
      <c r="A14" t="s">
        <v>2488</v>
      </c>
      <c r="B14" s="5">
        <v>110</v>
      </c>
      <c r="C14" s="5">
        <v>2070</v>
      </c>
      <c r="D14" s="5">
        <v>755</v>
      </c>
      <c r="E14" s="5">
        <v>415</v>
      </c>
      <c r="F14" s="5">
        <v>175</v>
      </c>
      <c r="G14" s="5">
        <v>115</v>
      </c>
      <c r="H14" s="5">
        <v>105</v>
      </c>
      <c r="I14" s="5">
        <v>80</v>
      </c>
      <c r="J14" s="5">
        <v>30</v>
      </c>
      <c r="L14" s="31">
        <f t="shared" si="0"/>
        <v>3855</v>
      </c>
      <c r="N14" s="31"/>
      <c r="O14" s="31"/>
      <c r="P14" s="31"/>
    </row>
    <row r="15" spans="1:16">
      <c r="A15" t="s">
        <v>2489</v>
      </c>
      <c r="B15" s="5">
        <v>45</v>
      </c>
      <c r="C15" s="5">
        <v>533</v>
      </c>
      <c r="D15" s="5">
        <v>1575</v>
      </c>
      <c r="E15" s="5">
        <v>822</v>
      </c>
      <c r="F15" s="5">
        <v>330</v>
      </c>
      <c r="G15" s="5">
        <v>135</v>
      </c>
      <c r="H15" s="5">
        <v>135</v>
      </c>
      <c r="I15" s="5">
        <v>140.55000000000001</v>
      </c>
      <c r="J15" s="5">
        <v>40</v>
      </c>
      <c r="K15" s="5">
        <v>15</v>
      </c>
      <c r="L15" s="31">
        <f t="shared" si="0"/>
        <v>3770.55</v>
      </c>
      <c r="N15" s="745" t="s">
        <v>2708</v>
      </c>
      <c r="O15" s="746"/>
      <c r="P15" s="739"/>
    </row>
    <row r="16" spans="1:16">
      <c r="A16" t="s">
        <v>2490</v>
      </c>
      <c r="B16" s="5">
        <v>15</v>
      </c>
      <c r="C16" s="5">
        <v>75</v>
      </c>
      <c r="D16" s="5">
        <v>410</v>
      </c>
      <c r="E16" s="5">
        <v>1465</v>
      </c>
      <c r="F16" s="5">
        <v>780</v>
      </c>
      <c r="G16" s="5">
        <v>240</v>
      </c>
      <c r="H16" s="5">
        <v>255</v>
      </c>
      <c r="I16" s="5">
        <v>165</v>
      </c>
      <c r="J16" s="5">
        <v>120</v>
      </c>
      <c r="K16" s="5">
        <v>15</v>
      </c>
      <c r="L16" s="31">
        <f t="shared" si="0"/>
        <v>3540</v>
      </c>
      <c r="N16" s="717" t="s">
        <v>2709</v>
      </c>
      <c r="O16" s="343">
        <v>30.87</v>
      </c>
      <c r="P16" s="391" t="b">
        <v>1</v>
      </c>
    </row>
    <row r="17" spans="1:16">
      <c r="A17" t="s">
        <v>2491</v>
      </c>
      <c r="B17" s="5">
        <v>0</v>
      </c>
      <c r="C17" s="5">
        <v>45</v>
      </c>
      <c r="D17" s="5">
        <v>180</v>
      </c>
      <c r="E17" s="5">
        <v>588</v>
      </c>
      <c r="F17" s="5">
        <v>1125</v>
      </c>
      <c r="G17" s="5">
        <v>632</v>
      </c>
      <c r="H17" s="5">
        <v>465</v>
      </c>
      <c r="I17" s="5">
        <v>225</v>
      </c>
      <c r="J17" s="5">
        <v>105</v>
      </c>
      <c r="K17" s="5">
        <v>60</v>
      </c>
      <c r="L17" s="31">
        <f t="shared" si="0"/>
        <v>3425</v>
      </c>
      <c r="N17" s="717" t="s">
        <v>2710</v>
      </c>
      <c r="O17" s="392">
        <v>39.659999999999997</v>
      </c>
      <c r="P17" s="391" t="b">
        <v>1</v>
      </c>
    </row>
    <row r="18" spans="1:16">
      <c r="A18" t="s">
        <v>885</v>
      </c>
      <c r="B18" s="5">
        <v>0</v>
      </c>
      <c r="C18" s="5">
        <v>30</v>
      </c>
      <c r="D18" s="5">
        <v>0</v>
      </c>
      <c r="E18" s="5">
        <v>90</v>
      </c>
      <c r="F18" s="5">
        <v>300</v>
      </c>
      <c r="G18" s="5">
        <v>1210</v>
      </c>
      <c r="H18" s="5">
        <v>915</v>
      </c>
      <c r="I18" s="5">
        <v>450</v>
      </c>
      <c r="J18" s="5">
        <v>180</v>
      </c>
      <c r="K18" s="5">
        <v>105</v>
      </c>
      <c r="L18" s="31">
        <f t="shared" si="0"/>
        <v>3280</v>
      </c>
      <c r="N18" s="717" t="s">
        <v>2711</v>
      </c>
      <c r="O18" s="343">
        <v>95.21</v>
      </c>
      <c r="P18" s="391" t="b">
        <v>1</v>
      </c>
    </row>
    <row r="19" spans="1:16">
      <c r="A19" t="s">
        <v>2492</v>
      </c>
      <c r="B19" s="5">
        <v>0</v>
      </c>
      <c r="C19" s="5">
        <v>30</v>
      </c>
      <c r="D19" s="5">
        <v>0</v>
      </c>
      <c r="E19" s="5">
        <v>45</v>
      </c>
      <c r="F19" s="5">
        <v>120</v>
      </c>
      <c r="G19" s="5">
        <v>545</v>
      </c>
      <c r="H19" s="5">
        <v>1160</v>
      </c>
      <c r="I19" s="5">
        <v>870</v>
      </c>
      <c r="J19" s="5">
        <v>195</v>
      </c>
      <c r="K19" s="5">
        <v>135</v>
      </c>
      <c r="L19" s="31">
        <f t="shared" si="0"/>
        <v>3100</v>
      </c>
      <c r="N19" s="717" t="s">
        <v>2712</v>
      </c>
      <c r="O19" s="343">
        <v>1819</v>
      </c>
      <c r="P19" s="391" t="b">
        <v>1</v>
      </c>
    </row>
    <row r="20" spans="1:16">
      <c r="A20" t="s">
        <v>2493</v>
      </c>
      <c r="B20" s="5">
        <v>0</v>
      </c>
      <c r="C20" s="5">
        <v>30</v>
      </c>
      <c r="D20" s="5">
        <v>0</v>
      </c>
      <c r="E20" s="5">
        <v>0</v>
      </c>
      <c r="F20" s="5">
        <v>30</v>
      </c>
      <c r="G20" s="5">
        <v>150</v>
      </c>
      <c r="H20" s="5">
        <v>510</v>
      </c>
      <c r="I20" s="5">
        <f>1355</f>
        <v>1355</v>
      </c>
      <c r="J20" s="5">
        <v>510</v>
      </c>
      <c r="K20" s="5">
        <v>300</v>
      </c>
      <c r="L20" s="31">
        <f t="shared" si="0"/>
        <v>2885</v>
      </c>
      <c r="N20" s="717" t="s">
        <v>2713</v>
      </c>
      <c r="O20" s="343">
        <v>585</v>
      </c>
      <c r="P20" s="391" t="b">
        <v>1</v>
      </c>
    </row>
    <row r="21" spans="1:16">
      <c r="A21" t="s">
        <v>2494</v>
      </c>
      <c r="B21" s="5">
        <v>0</v>
      </c>
      <c r="C21" s="5">
        <v>30</v>
      </c>
      <c r="D21" s="5">
        <v>0</v>
      </c>
      <c r="E21" s="5">
        <v>0</v>
      </c>
      <c r="G21" s="5">
        <v>15</v>
      </c>
      <c r="H21" s="5">
        <v>195</v>
      </c>
      <c r="I21" s="5">
        <v>450</v>
      </c>
      <c r="J21" s="5">
        <v>1100</v>
      </c>
      <c r="K21" s="5">
        <v>540</v>
      </c>
      <c r="L21" s="31">
        <f t="shared" si="0"/>
        <v>2330</v>
      </c>
      <c r="N21" s="342"/>
      <c r="O21" s="343"/>
      <c r="P21" s="393"/>
    </row>
    <row r="22" spans="1:16">
      <c r="A22" t="s">
        <v>2495</v>
      </c>
      <c r="B22" s="5">
        <v>0</v>
      </c>
      <c r="C22" s="5">
        <v>30</v>
      </c>
      <c r="D22" s="5">
        <v>0</v>
      </c>
      <c r="E22" s="5">
        <v>0</v>
      </c>
      <c r="G22" s="5">
        <v>15</v>
      </c>
      <c r="H22" s="5">
        <v>105</v>
      </c>
      <c r="I22" s="5">
        <v>135</v>
      </c>
      <c r="J22" s="5">
        <v>420</v>
      </c>
      <c r="K22" s="5">
        <v>845</v>
      </c>
      <c r="L22" s="31">
        <f t="shared" si="0"/>
        <v>1550</v>
      </c>
      <c r="N22" s="394" t="s">
        <v>2692</v>
      </c>
      <c r="O22" s="395">
        <f>SUM(O16:O21)</f>
        <v>2569.7399999999998</v>
      </c>
      <c r="P22" s="396"/>
    </row>
    <row r="23" spans="1:16" ht="15.75" customHeight="1">
      <c r="A23" s="24" t="s">
        <v>2714</v>
      </c>
      <c r="B23" s="35">
        <v>0.56000000000000005</v>
      </c>
      <c r="C23" s="35">
        <v>3.42</v>
      </c>
      <c r="D23" s="35">
        <v>5.36</v>
      </c>
      <c r="E23" s="35">
        <v>6.55</v>
      </c>
      <c r="F23" s="35">
        <v>4.88</v>
      </c>
      <c r="G23" s="380">
        <v>3.6</v>
      </c>
      <c r="H23" s="380">
        <v>2.7</v>
      </c>
      <c r="I23" s="380">
        <v>3.21</v>
      </c>
      <c r="J23" s="380">
        <v>2.71</v>
      </c>
      <c r="K23" s="380">
        <v>1.93</v>
      </c>
      <c r="L23" s="380">
        <f t="shared" si="0"/>
        <v>34.92</v>
      </c>
    </row>
    <row r="24" spans="1:16" ht="15.75" customHeight="1">
      <c r="A24" s="24"/>
      <c r="B24" s="5">
        <f>SUM(B7:B23)</f>
        <v>2055.56</v>
      </c>
      <c r="C24" s="5">
        <f>SUM(C7:C23)</f>
        <v>6728.42</v>
      </c>
      <c r="D24" s="5">
        <f>SUM(D7:D23)</f>
        <v>3685.36</v>
      </c>
      <c r="E24" s="5">
        <f>SUM(E7:E23)</f>
        <v>3671.55</v>
      </c>
      <c r="F24" s="5">
        <f>SUM(F7:F23)</f>
        <v>3079.88</v>
      </c>
      <c r="G24" s="5">
        <f>SUM(G7:G23)</f>
        <v>3164.94</v>
      </c>
      <c r="H24" s="5">
        <f>SUM(H7:H23)</f>
        <v>4362.7</v>
      </c>
      <c r="I24" s="5">
        <f>SUM(I7:I23)</f>
        <v>4543.76</v>
      </c>
      <c r="J24" s="5">
        <f t="shared" ref="J24:K24" si="1">SUM(J7:J23)</f>
        <v>2912.71</v>
      </c>
      <c r="K24" s="5">
        <f t="shared" si="1"/>
        <v>2513.9299999999998</v>
      </c>
      <c r="L24" s="5">
        <f>SUM(L7:L23)</f>
        <v>36718.81</v>
      </c>
    </row>
    <row r="25" spans="1:16" ht="15.75" customHeight="1">
      <c r="A25" s="747" t="s">
        <v>2715</v>
      </c>
      <c r="B25" s="747"/>
      <c r="C25" s="747"/>
      <c r="D25" s="747"/>
      <c r="E25" s="747"/>
      <c r="F25" s="747"/>
      <c r="G25" s="747"/>
      <c r="H25" s="747"/>
      <c r="I25" s="747"/>
      <c r="J25" s="747"/>
      <c r="K25" s="747"/>
      <c r="L25" s="747"/>
    </row>
    <row r="26" spans="1:16" ht="15.75" customHeight="1">
      <c r="A26" s="24" t="s">
        <v>2683</v>
      </c>
      <c r="B26" s="5">
        <v>168.81</v>
      </c>
      <c r="C26" s="5">
        <v>0</v>
      </c>
      <c r="D26" s="5">
        <v>90.19</v>
      </c>
      <c r="E26" s="5">
        <f>82.97+96.94</f>
        <v>179.91</v>
      </c>
      <c r="F26" s="5">
        <v>113.26</v>
      </c>
      <c r="G26" s="5">
        <v>103.16</v>
      </c>
      <c r="H26" s="5">
        <v>95.21</v>
      </c>
      <c r="I26" s="5">
        <v>98.83</v>
      </c>
      <c r="J26" s="5">
        <v>40.56</v>
      </c>
      <c r="K26" s="5">
        <v>38.450000000000003</v>
      </c>
      <c r="L26" s="31">
        <f>SUM(B26:K26)</f>
        <v>928.38000000000011</v>
      </c>
    </row>
    <row r="27" spans="1:16" ht="15.75" customHeight="1">
      <c r="A27" s="24" t="s">
        <v>2684</v>
      </c>
      <c r="J27" s="5">
        <v>67.08</v>
      </c>
      <c r="K27" s="5">
        <v>33.54</v>
      </c>
      <c r="L27" s="31">
        <f t="shared" ref="L27:L32" si="2">SUM(B27:K27)</f>
        <v>100.62</v>
      </c>
    </row>
    <row r="28" spans="1:16" ht="15.75" customHeight="1">
      <c r="A28" s="24" t="s">
        <v>2716</v>
      </c>
      <c r="B28" s="5">
        <v>275.47000000000003</v>
      </c>
      <c r="C28" s="5">
        <v>0</v>
      </c>
      <c r="E28" s="5">
        <f>39.66+39.66</f>
        <v>79.319999999999993</v>
      </c>
      <c r="F28" s="5">
        <v>39.659999999999997</v>
      </c>
      <c r="G28" s="5">
        <v>39.659999999999997</v>
      </c>
      <c r="H28" s="5">
        <v>39.659999999999997</v>
      </c>
      <c r="I28" s="5">
        <v>39.659999999999997</v>
      </c>
      <c r="J28" s="5">
        <v>39.659999999999997</v>
      </c>
      <c r="K28" s="5">
        <v>39.659999999999997</v>
      </c>
      <c r="L28" s="31">
        <f t="shared" si="2"/>
        <v>592.74999999999989</v>
      </c>
    </row>
    <row r="29" spans="1:16" ht="15.75" customHeight="1">
      <c r="A29" s="24" t="s">
        <v>2717</v>
      </c>
      <c r="B29" s="5">
        <v>88.86</v>
      </c>
      <c r="C29" s="5">
        <v>0</v>
      </c>
      <c r="D29" s="5">
        <v>22.68</v>
      </c>
      <c r="E29" s="5">
        <f>95.99+25.07</f>
        <v>121.06</v>
      </c>
      <c r="F29" s="5">
        <v>25.25</v>
      </c>
      <c r="G29" s="5">
        <v>23.93</v>
      </c>
      <c r="H29" s="5">
        <v>30.87</v>
      </c>
      <c r="I29" s="5">
        <v>36.11</v>
      </c>
      <c r="J29" s="5">
        <v>41.25</v>
      </c>
      <c r="K29" s="5">
        <v>42.81</v>
      </c>
      <c r="L29" s="31">
        <f t="shared" si="2"/>
        <v>432.82000000000005</v>
      </c>
    </row>
    <row r="30" spans="1:16" ht="15.75" customHeight="1">
      <c r="A30" s="24" t="s">
        <v>2718</v>
      </c>
      <c r="B30" s="37">
        <v>20</v>
      </c>
      <c r="C30" s="37">
        <v>0</v>
      </c>
      <c r="D30" s="37"/>
      <c r="E30" s="37"/>
      <c r="F30" s="37"/>
      <c r="G30" s="37"/>
      <c r="H30" s="37"/>
      <c r="I30" s="37"/>
      <c r="J30" s="37"/>
      <c r="K30" s="37"/>
      <c r="L30" s="31">
        <f t="shared" si="2"/>
        <v>20</v>
      </c>
    </row>
    <row r="31" spans="1:16" ht="15.75" customHeight="1">
      <c r="A31" s="24" t="s">
        <v>2719</v>
      </c>
      <c r="B31" s="37"/>
      <c r="C31" s="37">
        <v>2728.5</v>
      </c>
      <c r="D31" s="37"/>
      <c r="E31" s="37">
        <v>1819</v>
      </c>
      <c r="F31" s="37">
        <f>1819+1819</f>
        <v>3638</v>
      </c>
      <c r="G31" s="37"/>
      <c r="H31" s="37">
        <v>1819</v>
      </c>
      <c r="I31" s="37">
        <v>1819</v>
      </c>
      <c r="J31" s="37">
        <v>1819</v>
      </c>
      <c r="K31" s="37">
        <v>2447.16</v>
      </c>
      <c r="L31" s="31">
        <f t="shared" si="2"/>
        <v>16089.66</v>
      </c>
    </row>
    <row r="32" spans="1:16" ht="15.75" customHeight="1">
      <c r="A32" s="24" t="s">
        <v>2720</v>
      </c>
      <c r="B32" s="35"/>
      <c r="C32" s="35">
        <f>100+126.1+90+38.62</f>
        <v>354.72</v>
      </c>
      <c r="D32" s="35">
        <f>191.1+90+63.62+60</f>
        <v>404.72</v>
      </c>
      <c r="E32" s="35">
        <f>150+100+60</f>
        <v>310</v>
      </c>
      <c r="F32" s="35">
        <f>150+188+12.38+22+60</f>
        <v>432.38</v>
      </c>
      <c r="G32" s="380">
        <f>210+150+23.57+60</f>
        <v>443.57</v>
      </c>
      <c r="H32" s="380">
        <v>585</v>
      </c>
      <c r="I32" s="380">
        <v>345.82</v>
      </c>
      <c r="J32" s="380">
        <v>270</v>
      </c>
      <c r="K32" s="380">
        <v>230</v>
      </c>
      <c r="L32" s="380">
        <f t="shared" si="2"/>
        <v>3376.2100000000005</v>
      </c>
    </row>
    <row r="33" spans="1:14" ht="15.75" customHeight="1">
      <c r="A33" s="24"/>
      <c r="B33" s="5">
        <f>SUM(B26:B32)</f>
        <v>553.14</v>
      </c>
      <c r="C33" s="5">
        <f t="shared" ref="C33:L33" si="3">SUM(C26:C32)</f>
        <v>3083.2200000000003</v>
      </c>
      <c r="D33" s="5">
        <f t="shared" si="3"/>
        <v>517.59</v>
      </c>
      <c r="E33" s="5">
        <f t="shared" si="3"/>
        <v>2509.29</v>
      </c>
      <c r="F33" s="5">
        <f t="shared" si="3"/>
        <v>4248.55</v>
      </c>
      <c r="G33" s="5">
        <f t="shared" si="3"/>
        <v>610.31999999999994</v>
      </c>
      <c r="H33" s="5">
        <f t="shared" si="3"/>
        <v>2569.7399999999998</v>
      </c>
      <c r="I33" s="5">
        <f t="shared" si="3"/>
        <v>2339.42</v>
      </c>
      <c r="J33" s="5">
        <f t="shared" si="3"/>
        <v>2277.5500000000002</v>
      </c>
      <c r="K33" s="5">
        <f t="shared" si="3"/>
        <v>2831.62</v>
      </c>
      <c r="L33" s="5">
        <f>SUM(L26:L32)</f>
        <v>21540.44</v>
      </c>
    </row>
    <row r="34" spans="1:14" ht="15.75" customHeight="1">
      <c r="A34" s="747" t="s">
        <v>2721</v>
      </c>
      <c r="B34" s="747"/>
      <c r="C34" s="747"/>
      <c r="D34" s="747"/>
      <c r="E34" s="747"/>
      <c r="F34" s="747"/>
      <c r="G34" s="747"/>
      <c r="H34" s="747"/>
      <c r="I34" s="747"/>
      <c r="J34" s="747"/>
      <c r="K34" s="747"/>
      <c r="L34" s="747"/>
    </row>
    <row r="35" spans="1:14" ht="15.75" customHeight="1">
      <c r="A35" s="24" t="s">
        <v>2722</v>
      </c>
      <c r="B35" s="5">
        <v>0</v>
      </c>
      <c r="C35" s="5">
        <v>21.14</v>
      </c>
      <c r="L35" s="31">
        <f>SUM(B35:K35)</f>
        <v>21.14</v>
      </c>
    </row>
    <row r="36" spans="1:14" ht="15.75" customHeight="1">
      <c r="A36" s="24" t="s">
        <v>2723</v>
      </c>
      <c r="C36" s="5">
        <f>55.62+40</f>
        <v>95.62</v>
      </c>
      <c r="L36" s="31">
        <f t="shared" ref="L36:L44" si="4">SUM(B36:K36)</f>
        <v>95.62</v>
      </c>
    </row>
    <row r="37" spans="1:14" ht="15.75" customHeight="1">
      <c r="A37" s="24" t="s">
        <v>2724</v>
      </c>
      <c r="C37" s="5">
        <f>1.45+33.29+8-25.67</f>
        <v>17.07</v>
      </c>
      <c r="L37" s="31">
        <f t="shared" si="4"/>
        <v>17.07</v>
      </c>
    </row>
    <row r="38" spans="1:14" ht="15.75" customHeight="1">
      <c r="A38" s="24" t="s">
        <v>2725</v>
      </c>
      <c r="C38" s="5">
        <v>25.67</v>
      </c>
      <c r="L38" s="31">
        <f t="shared" si="4"/>
        <v>25.67</v>
      </c>
    </row>
    <row r="39" spans="1:14" ht="15.75" customHeight="1">
      <c r="A39" s="24" t="s">
        <v>2726</v>
      </c>
      <c r="B39" s="37"/>
      <c r="C39" s="37">
        <v>171.19</v>
      </c>
      <c r="D39" s="37"/>
      <c r="E39" s="37"/>
      <c r="F39" s="37"/>
      <c r="G39" s="37"/>
      <c r="H39" s="37"/>
      <c r="I39" s="37"/>
      <c r="J39" s="37"/>
      <c r="K39" s="37"/>
      <c r="L39" s="31">
        <f t="shared" si="4"/>
        <v>171.19</v>
      </c>
    </row>
    <row r="40" spans="1:14" ht="15.75" customHeight="1">
      <c r="A40" s="24" t="s">
        <v>2727</v>
      </c>
      <c r="B40" s="37"/>
      <c r="C40" s="37"/>
      <c r="D40" s="37">
        <v>21.35</v>
      </c>
      <c r="E40" s="37"/>
      <c r="F40" s="37"/>
      <c r="G40" s="37"/>
      <c r="H40" s="37"/>
      <c r="I40" s="37"/>
      <c r="J40" s="37"/>
      <c r="K40" s="37"/>
      <c r="L40" s="31">
        <f t="shared" si="4"/>
        <v>21.35</v>
      </c>
    </row>
    <row r="41" spans="1:14" ht="15.75" customHeight="1">
      <c r="A41" s="24" t="s">
        <v>2728</v>
      </c>
      <c r="B41" s="37"/>
      <c r="C41" s="37"/>
      <c r="D41" s="37"/>
      <c r="E41" s="37">
        <v>85</v>
      </c>
      <c r="F41" s="37"/>
      <c r="G41" s="37">
        <v>1418.5</v>
      </c>
      <c r="H41" s="37">
        <v>113.79</v>
      </c>
      <c r="I41" s="37">
        <v>113.79</v>
      </c>
      <c r="J41" s="37"/>
      <c r="K41" s="37">
        <v>85</v>
      </c>
      <c r="L41" s="31">
        <f t="shared" si="4"/>
        <v>1816.08</v>
      </c>
    </row>
    <row r="42" spans="1:14" ht="15.75" customHeight="1">
      <c r="A42" s="24" t="s">
        <v>2729</v>
      </c>
      <c r="B42" s="37"/>
      <c r="C42" s="37"/>
      <c r="D42" s="37"/>
      <c r="E42" s="37"/>
      <c r="F42" s="37"/>
      <c r="G42" s="37"/>
      <c r="H42" s="37">
        <f>142.11+435</f>
        <v>577.11</v>
      </c>
      <c r="I42" s="37">
        <v>205</v>
      </c>
      <c r="J42" s="37"/>
      <c r="K42" s="37"/>
      <c r="L42" s="31">
        <f t="shared" si="4"/>
        <v>782.11</v>
      </c>
      <c r="N42" s="31"/>
    </row>
    <row r="43" spans="1:14" ht="15.75" customHeight="1">
      <c r="A43" s="24" t="s">
        <v>2730</v>
      </c>
      <c r="B43" s="37"/>
      <c r="C43" s="37"/>
      <c r="D43" s="37"/>
      <c r="E43" s="37"/>
      <c r="F43" s="37"/>
      <c r="G43" s="37"/>
      <c r="H43" s="37">
        <v>186.18</v>
      </c>
      <c r="I43" s="37">
        <f>10+28.3</f>
        <v>38.299999999999997</v>
      </c>
      <c r="J43" s="37"/>
      <c r="K43" s="37"/>
      <c r="L43" s="31">
        <f t="shared" si="4"/>
        <v>224.48000000000002</v>
      </c>
      <c r="N43" s="31"/>
    </row>
    <row r="44" spans="1:14" ht="15.75" customHeight="1">
      <c r="A44" s="24" t="s">
        <v>2731</v>
      </c>
      <c r="B44" s="37"/>
      <c r="C44" s="37"/>
      <c r="D44" s="37">
        <f>50.5+64.2</f>
        <v>114.7</v>
      </c>
      <c r="E44" s="37">
        <f>423+1555</f>
        <v>1978</v>
      </c>
      <c r="F44" s="37">
        <f>182.95+117+136.1+777.5+29+282</f>
        <v>1524.55</v>
      </c>
      <c r="G44" s="37">
        <f>475.71+789.27+47.61+38</f>
        <v>1350.59</v>
      </c>
      <c r="H44" s="37">
        <f>30+1055.84+320</f>
        <v>1405.84</v>
      </c>
      <c r="I44" s="37">
        <v>612.59</v>
      </c>
      <c r="J44" s="37">
        <f>14+315+708.52</f>
        <v>1037.52</v>
      </c>
      <c r="K44" s="37">
        <f>239+74.9</f>
        <v>313.89999999999998</v>
      </c>
      <c r="L44" s="31">
        <f t="shared" si="4"/>
        <v>8337.69</v>
      </c>
      <c r="N44" s="31"/>
    </row>
    <row r="45" spans="1:14" ht="15.75" customHeight="1">
      <c r="A45" s="24" t="s">
        <v>2732</v>
      </c>
      <c r="B45" s="35"/>
      <c r="C45" s="35"/>
      <c r="D45" s="35"/>
      <c r="E45" s="35"/>
      <c r="F45" s="35"/>
      <c r="G45" s="380"/>
      <c r="H45" s="380"/>
      <c r="I45" s="380"/>
      <c r="J45" s="380">
        <v>850</v>
      </c>
      <c r="K45" s="380">
        <v>900</v>
      </c>
      <c r="L45" s="380">
        <f>SUM(B45:K45)</f>
        <v>1750</v>
      </c>
      <c r="N45" s="31"/>
    </row>
    <row r="46" spans="1:14" ht="15.75" customHeight="1">
      <c r="A46" s="24"/>
      <c r="B46" s="5">
        <f>SUM(B35:B39)</f>
        <v>0</v>
      </c>
      <c r="C46" s="5">
        <f>SUM(C35:C40)</f>
        <v>330.69</v>
      </c>
      <c r="D46" s="5">
        <f>SUM(D40:D44)</f>
        <v>136.05000000000001</v>
      </c>
      <c r="E46" s="5">
        <f>SUM(E40:E44)</f>
        <v>2063</v>
      </c>
      <c r="F46" s="5">
        <f>SUM(F40:F44)</f>
        <v>1524.55</v>
      </c>
      <c r="G46" s="5">
        <f>SUM(G40:G44)</f>
        <v>2769.09</v>
      </c>
      <c r="H46" s="5">
        <f>SUM(H40:H44)</f>
        <v>2282.92</v>
      </c>
      <c r="I46" s="5">
        <f>SUM(I40:I44)</f>
        <v>969.68000000000006</v>
      </c>
      <c r="J46" s="5">
        <f>SUM(J40:J45)</f>
        <v>1887.52</v>
      </c>
      <c r="K46" s="5">
        <f>SUM(K40:K45)</f>
        <v>1298.9000000000001</v>
      </c>
      <c r="L46" s="31">
        <f>SUM(L35:L45)</f>
        <v>13262.400000000001</v>
      </c>
      <c r="N46" s="31"/>
    </row>
    <row r="47" spans="1:14">
      <c r="A47" s="24"/>
      <c r="C47" s="179" t="s">
        <v>2733</v>
      </c>
      <c r="D47" s="179"/>
      <c r="E47" s="179"/>
      <c r="F47" s="179"/>
      <c r="G47" s="179"/>
      <c r="H47" s="179"/>
      <c r="I47" s="179"/>
      <c r="J47" s="179"/>
      <c r="K47" s="179"/>
      <c r="L47" s="101">
        <f>+L24-L33-L46</f>
        <v>1915.9699999999975</v>
      </c>
    </row>
    <row r="48" spans="1:14">
      <c r="A48" s="748" t="s">
        <v>2734</v>
      </c>
      <c r="B48" s="748"/>
      <c r="C48" s="748"/>
      <c r="D48" s="748"/>
      <c r="E48" s="748"/>
      <c r="F48" s="748"/>
      <c r="G48" s="748"/>
      <c r="H48" s="748"/>
      <c r="I48" s="748"/>
      <c r="J48" s="748"/>
      <c r="K48" s="748"/>
      <c r="L48" s="748"/>
    </row>
    <row r="49" spans="1:12">
      <c r="L49" s="31">
        <f>SUM(B49:C49)</f>
        <v>0</v>
      </c>
    </row>
    <row r="50" spans="1:12">
      <c r="A50" t="s">
        <v>2496</v>
      </c>
      <c r="B50" s="5">
        <v>0</v>
      </c>
      <c r="C50" s="5">
        <v>30</v>
      </c>
      <c r="D50" s="5">
        <v>0</v>
      </c>
      <c r="E50" s="5">
        <v>0</v>
      </c>
      <c r="G50" s="5">
        <v>10</v>
      </c>
      <c r="H50" s="5">
        <v>90</v>
      </c>
      <c r="I50" s="5">
        <v>120</v>
      </c>
      <c r="J50" s="5">
        <v>270</v>
      </c>
      <c r="L50" s="31">
        <f>SUM(B50:K50)</f>
        <v>520</v>
      </c>
    </row>
    <row r="51" spans="1:12">
      <c r="A51" s="90">
        <v>2026</v>
      </c>
      <c r="C51" s="5">
        <v>20</v>
      </c>
      <c r="D51" s="5">
        <v>0</v>
      </c>
      <c r="I51" s="5">
        <f>15+15</f>
        <v>30</v>
      </c>
      <c r="L51" s="31">
        <f>SUM(B51:K51)</f>
        <v>50</v>
      </c>
    </row>
    <row r="52" spans="1:12">
      <c r="A52" t="s">
        <v>2735</v>
      </c>
      <c r="B52" s="35">
        <v>15</v>
      </c>
      <c r="C52" s="35">
        <v>30</v>
      </c>
      <c r="D52" s="35"/>
      <c r="E52" s="35"/>
      <c r="F52" s="35"/>
      <c r="G52" s="380"/>
      <c r="H52" s="380"/>
      <c r="I52" s="380">
        <v>15</v>
      </c>
      <c r="J52" s="380"/>
      <c r="K52" s="380">
        <v>45</v>
      </c>
      <c r="L52" s="380">
        <f>SUM(B52:K52)</f>
        <v>105</v>
      </c>
    </row>
    <row r="53" spans="1:12">
      <c r="B53" s="31">
        <f>SUM(B49:B52)</f>
        <v>15</v>
      </c>
      <c r="C53" s="31">
        <f>SUM(C49:C52)</f>
        <v>80</v>
      </c>
      <c r="D53" s="31">
        <f>SUM(D49:D52)</f>
        <v>0</v>
      </c>
      <c r="E53" s="31">
        <f>SUM(E49:E52)</f>
        <v>0</v>
      </c>
      <c r="F53" s="31">
        <f>SUM(F49:F52)</f>
        <v>0</v>
      </c>
      <c r="G53" s="31">
        <f>SUM(G49:G52)</f>
        <v>10</v>
      </c>
      <c r="H53" s="31">
        <f>SUM(H49:H52)</f>
        <v>90</v>
      </c>
      <c r="I53" s="31">
        <f>SUM(I49:I52)</f>
        <v>165</v>
      </c>
      <c r="J53" s="31">
        <f t="shared" ref="J53:K53" si="5">SUM(J49:J52)</f>
        <v>270</v>
      </c>
      <c r="K53" s="31">
        <f t="shared" si="5"/>
        <v>45</v>
      </c>
      <c r="L53" s="31">
        <f>SUM(L49:L52)</f>
        <v>675</v>
      </c>
    </row>
    <row r="54" spans="1:12">
      <c r="L54" s="31">
        <f t="shared" ref="L54" si="6">SUM(B54:C54)</f>
        <v>0</v>
      </c>
    </row>
    <row r="55" spans="1:12" ht="15.75">
      <c r="A55" s="33" t="s">
        <v>2085</v>
      </c>
      <c r="B55" s="34">
        <f>SUM(B24-B33+B53)</f>
        <v>1517.42</v>
      </c>
      <c r="C55" s="34">
        <f>SUM(+C24-C33+C53-C46)</f>
        <v>3394.5099999999998</v>
      </c>
      <c r="D55" s="34">
        <f>SUM(+D24-D33+D53-D46)</f>
        <v>3031.72</v>
      </c>
      <c r="E55" s="34">
        <f>SUM(+E24-E33+E53-E46)</f>
        <v>-900.73999999999978</v>
      </c>
      <c r="F55" s="34">
        <f>SUM(+F24-F33+F53-F46)</f>
        <v>-2693.2200000000003</v>
      </c>
      <c r="G55" s="34">
        <f>SUM(+G24-G33+G53-G46)</f>
        <v>-204.47000000000025</v>
      </c>
      <c r="H55" s="34">
        <f>SUM(+H24-H33+H53-H46)</f>
        <v>-399.96000000000004</v>
      </c>
      <c r="I55" s="34">
        <f>SUM(+I24-I33+I53-I46)</f>
        <v>1399.66</v>
      </c>
      <c r="J55" s="34">
        <f t="shared" ref="J55:K55" si="7">SUM(+J24-J33+J53-J46)</f>
        <v>-982.36000000000013</v>
      </c>
      <c r="K55" s="34">
        <f t="shared" si="7"/>
        <v>-1571.5900000000001</v>
      </c>
      <c r="L55" s="34">
        <f>+L47+L53</f>
        <v>2590.9699999999975</v>
      </c>
    </row>
    <row r="57" spans="1:12">
      <c r="C57" s="102" t="s">
        <v>2736</v>
      </c>
      <c r="D57" s="102"/>
      <c r="E57" s="102"/>
      <c r="F57" s="102"/>
      <c r="G57" s="102"/>
      <c r="H57" s="102"/>
      <c r="I57" s="102"/>
      <c r="J57" s="102"/>
      <c r="K57" s="102"/>
      <c r="L57" s="101">
        <f>+'pagos noviembre'!G193</f>
        <v>4185.97</v>
      </c>
    </row>
    <row r="59" spans="1:12">
      <c r="L59" s="31">
        <f>+L55-L57</f>
        <v>-1595.0000000000027</v>
      </c>
    </row>
  </sheetData>
  <mergeCells count="7">
    <mergeCell ref="N15:P15"/>
    <mergeCell ref="A4:L4"/>
    <mergeCell ref="A25:L25"/>
    <mergeCell ref="A48:L48"/>
    <mergeCell ref="A1:L1"/>
    <mergeCell ref="A2:L2"/>
    <mergeCell ref="A34:L34"/>
  </mergeCells>
  <pageMargins left="0.7" right="0.7" top="0.75" bottom="0.75" header="0.3" footer="0.3"/>
  <pageSetup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1961-B709-4EAA-AB42-05DF655E61D1}">
  <dimension ref="A1:D39"/>
  <sheetViews>
    <sheetView workbookViewId="0">
      <selection activeCell="F37" sqref="F37"/>
    </sheetView>
  </sheetViews>
  <sheetFormatPr defaultRowHeight="15"/>
  <cols>
    <col min="1" max="1" width="12.5703125" customWidth="1"/>
    <col min="2" max="2" width="42.85546875" customWidth="1"/>
    <col min="3" max="3" width="10.5703125" bestFit="1" customWidth="1"/>
    <col min="4" max="4" width="17.7109375" bestFit="1" customWidth="1"/>
  </cols>
  <sheetData>
    <row r="1" spans="1:3">
      <c r="A1" s="735" t="s">
        <v>2737</v>
      </c>
      <c r="B1" s="735"/>
      <c r="C1" s="735"/>
    </row>
    <row r="4" spans="1:3">
      <c r="A4" s="434" t="s">
        <v>2738</v>
      </c>
      <c r="B4" s="434" t="s">
        <v>2739</v>
      </c>
      <c r="C4" s="434" t="s">
        <v>415</v>
      </c>
    </row>
    <row r="5" spans="1:3" ht="23.25" customHeight="1">
      <c r="A5" s="437">
        <v>45806</v>
      </c>
      <c r="B5" s="438" t="s">
        <v>2740</v>
      </c>
      <c r="C5" s="435">
        <v>1555</v>
      </c>
    </row>
    <row r="6" spans="1:3">
      <c r="A6" s="407">
        <v>45826</v>
      </c>
      <c r="B6" s="342" t="s">
        <v>2740</v>
      </c>
      <c r="C6" s="406">
        <v>777.5</v>
      </c>
    </row>
    <row r="7" spans="1:3">
      <c r="A7" s="407">
        <v>45841</v>
      </c>
      <c r="B7" s="342" t="s">
        <v>2740</v>
      </c>
      <c r="C7" s="406">
        <v>100</v>
      </c>
    </row>
    <row r="8" spans="1:3">
      <c r="A8" s="407">
        <v>45843</v>
      </c>
      <c r="B8" s="342" t="s">
        <v>2740</v>
      </c>
      <c r="C8" s="406">
        <v>400</v>
      </c>
    </row>
    <row r="9" spans="1:3">
      <c r="A9" s="407">
        <v>45849</v>
      </c>
      <c r="B9" s="342" t="s">
        <v>2740</v>
      </c>
      <c r="C9" s="406">
        <v>100</v>
      </c>
    </row>
    <row r="10" spans="1:3">
      <c r="A10" s="407">
        <v>45855</v>
      </c>
      <c r="B10" s="342" t="s">
        <v>2740</v>
      </c>
      <c r="C10" s="406">
        <v>175.5</v>
      </c>
    </row>
    <row r="11" spans="1:3">
      <c r="A11" s="407">
        <v>45781</v>
      </c>
      <c r="B11" s="342" t="s">
        <v>2741</v>
      </c>
      <c r="C11" s="439">
        <v>85</v>
      </c>
    </row>
    <row r="12" spans="1:3">
      <c r="A12" s="407">
        <v>45806</v>
      </c>
      <c r="B12" s="342" t="s">
        <v>2742</v>
      </c>
      <c r="C12" s="439">
        <v>423</v>
      </c>
    </row>
    <row r="13" spans="1:3">
      <c r="A13" s="407">
        <v>45838</v>
      </c>
      <c r="B13" s="342" t="s">
        <v>2742</v>
      </c>
      <c r="C13" s="439">
        <v>282</v>
      </c>
    </row>
    <row r="14" spans="1:3">
      <c r="A14" s="407">
        <v>45843</v>
      </c>
      <c r="B14" s="342" t="s">
        <v>2742</v>
      </c>
      <c r="C14" s="439">
        <v>385.8</v>
      </c>
    </row>
    <row r="15" spans="1:3">
      <c r="A15" s="407">
        <v>45855</v>
      </c>
      <c r="B15" s="342" t="s">
        <v>2742</v>
      </c>
      <c r="C15" s="439">
        <v>257.2</v>
      </c>
    </row>
    <row r="16" spans="1:3">
      <c r="A16" s="407">
        <v>45819</v>
      </c>
      <c r="B16" s="342" t="s">
        <v>2743</v>
      </c>
      <c r="C16" s="439">
        <v>182.95</v>
      </c>
    </row>
    <row r="17" spans="1:3">
      <c r="A17" s="407">
        <v>45820</v>
      </c>
      <c r="B17" s="342" t="s">
        <v>2743</v>
      </c>
      <c r="C17" s="439">
        <v>117</v>
      </c>
    </row>
    <row r="18" spans="1:3">
      <c r="A18" s="407">
        <v>45841</v>
      </c>
      <c r="B18" s="342" t="s">
        <v>2744</v>
      </c>
      <c r="C18" s="439">
        <v>100</v>
      </c>
    </row>
    <row r="19" spans="1:3">
      <c r="A19" s="407">
        <v>45856</v>
      </c>
      <c r="B19" s="342" t="s">
        <v>2744</v>
      </c>
      <c r="C19" s="439">
        <v>150</v>
      </c>
    </row>
    <row r="20" spans="1:3">
      <c r="A20" s="407">
        <v>45863</v>
      </c>
      <c r="B20" s="342" t="s">
        <v>2744</v>
      </c>
      <c r="C20" s="439">
        <v>150</v>
      </c>
    </row>
    <row r="21" spans="1:3">
      <c r="A21" s="407">
        <v>45877</v>
      </c>
      <c r="B21" s="342" t="s">
        <v>2744</v>
      </c>
      <c r="C21" s="439">
        <v>200</v>
      </c>
    </row>
    <row r="22" spans="1:3">
      <c r="A22" s="407">
        <v>45881</v>
      </c>
      <c r="B22" s="342" t="s">
        <v>2745</v>
      </c>
      <c r="C22" s="439">
        <v>12.3</v>
      </c>
    </row>
    <row r="23" spans="1:3">
      <c r="A23" s="407">
        <v>45885</v>
      </c>
      <c r="B23" s="342" t="s">
        <v>2746</v>
      </c>
      <c r="C23" s="439">
        <v>170</v>
      </c>
    </row>
    <row r="24" spans="1:3">
      <c r="A24" s="407">
        <v>45890</v>
      </c>
      <c r="B24" s="342" t="s">
        <v>2747</v>
      </c>
      <c r="C24" s="439">
        <v>90</v>
      </c>
    </row>
    <row r="25" spans="1:3">
      <c r="A25" s="407">
        <v>45834</v>
      </c>
      <c r="B25" s="342" t="s">
        <v>2748</v>
      </c>
      <c r="C25" s="406">
        <v>29</v>
      </c>
    </row>
    <row r="26" spans="1:3">
      <c r="A26" s="407">
        <v>45841</v>
      </c>
      <c r="B26" s="342" t="s">
        <v>2748</v>
      </c>
      <c r="C26" s="406">
        <v>41.2</v>
      </c>
    </row>
    <row r="27" spans="1:3">
      <c r="A27" s="407">
        <v>45854</v>
      </c>
      <c r="B27" s="342" t="s">
        <v>2749</v>
      </c>
      <c r="C27" s="406">
        <v>6.41</v>
      </c>
    </row>
    <row r="28" spans="1:3">
      <c r="A28" s="407">
        <v>45863</v>
      </c>
      <c r="B28" s="342" t="s">
        <v>2750</v>
      </c>
      <c r="C28" s="406">
        <v>389.27</v>
      </c>
    </row>
    <row r="29" spans="1:3">
      <c r="A29" s="407">
        <v>45872</v>
      </c>
      <c r="B29" s="342" t="s">
        <v>2751</v>
      </c>
      <c r="C29" s="406">
        <v>60</v>
      </c>
    </row>
    <row r="30" spans="1:3">
      <c r="A30" s="407">
        <v>45885</v>
      </c>
      <c r="B30" s="342" t="s">
        <v>2751</v>
      </c>
      <c r="C30" s="406">
        <v>353.54</v>
      </c>
    </row>
    <row r="31" spans="1:3">
      <c r="A31" s="407">
        <v>45876</v>
      </c>
      <c r="B31" s="342" t="s">
        <v>2752</v>
      </c>
      <c r="C31" s="406">
        <v>120</v>
      </c>
    </row>
    <row r="32" spans="1:3">
      <c r="A32" s="407">
        <v>45890</v>
      </c>
      <c r="B32" s="342" t="s">
        <v>2753</v>
      </c>
      <c r="C32" s="406">
        <v>200</v>
      </c>
    </row>
    <row r="33" spans="1:4">
      <c r="A33" s="407">
        <v>45867</v>
      </c>
      <c r="B33" s="342" t="s">
        <v>2754</v>
      </c>
      <c r="C33" s="406">
        <v>220</v>
      </c>
    </row>
    <row r="34" spans="1:4" ht="19.5" customHeight="1">
      <c r="A34" s="407">
        <v>45856</v>
      </c>
      <c r="B34" s="436" t="s">
        <v>2755</v>
      </c>
      <c r="C34" s="406">
        <v>255.71</v>
      </c>
    </row>
    <row r="35" spans="1:4" ht="19.5" customHeight="1">
      <c r="A35" s="407">
        <v>45877</v>
      </c>
      <c r="B35" s="436" t="s">
        <v>2756</v>
      </c>
      <c r="C35" s="406">
        <v>125</v>
      </c>
    </row>
    <row r="36" spans="1:4" ht="19.5" customHeight="1">
      <c r="A36" s="407">
        <v>45888</v>
      </c>
      <c r="B36" s="436" t="s">
        <v>2757</v>
      </c>
      <c r="C36" s="406">
        <v>435</v>
      </c>
    </row>
    <row r="37" spans="1:4" ht="19.5" customHeight="1">
      <c r="A37" s="407">
        <v>45899</v>
      </c>
      <c r="B37" s="342" t="s">
        <v>2747</v>
      </c>
      <c r="C37" s="406">
        <v>150</v>
      </c>
      <c r="D37" s="136" t="s">
        <v>2758</v>
      </c>
    </row>
    <row r="38" spans="1:4">
      <c r="A38" s="342"/>
      <c r="B38" s="342"/>
      <c r="C38" s="406"/>
    </row>
    <row r="39" spans="1:4">
      <c r="C39" s="368">
        <f>SUM(C5:C38)</f>
        <v>8098.3799999999992</v>
      </c>
    </row>
  </sheetData>
  <sortState xmlns:xlrd2="http://schemas.microsoft.com/office/spreadsheetml/2017/richdata2" ref="A6:C10">
    <sortCondition ref="A6:A10"/>
  </sortState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9"/>
  <sheetViews>
    <sheetView workbookViewId="0">
      <selection activeCell="B18" sqref="B18"/>
    </sheetView>
  </sheetViews>
  <sheetFormatPr defaultColWidth="11.42578125" defaultRowHeight="15"/>
  <cols>
    <col min="1" max="1" width="11.42578125" style="7"/>
    <col min="2" max="3" width="10.85546875" style="7" customWidth="1"/>
    <col min="4" max="4" width="52.5703125" bestFit="1" customWidth="1"/>
    <col min="5" max="5" width="11.42578125" style="5"/>
  </cols>
  <sheetData>
    <row r="1" spans="1:5">
      <c r="A1" s="11" t="s">
        <v>3</v>
      </c>
      <c r="B1" s="11" t="s">
        <v>10</v>
      </c>
      <c r="C1" s="11" t="s">
        <v>4</v>
      </c>
      <c r="D1" s="11" t="s">
        <v>11</v>
      </c>
      <c r="E1" s="12" t="s">
        <v>12</v>
      </c>
    </row>
    <row r="2" spans="1:5">
      <c r="A2" s="8">
        <v>45694</v>
      </c>
      <c r="B2" s="10">
        <v>205</v>
      </c>
      <c r="C2" s="10"/>
      <c r="D2" s="2" t="s">
        <v>16</v>
      </c>
      <c r="E2" s="4">
        <v>2</v>
      </c>
    </row>
    <row r="3" spans="1:5">
      <c r="A3" s="8">
        <v>45695</v>
      </c>
      <c r="B3" s="10">
        <v>193</v>
      </c>
      <c r="C3" s="10"/>
      <c r="D3" s="2" t="s">
        <v>18</v>
      </c>
      <c r="E3" s="4">
        <v>2</v>
      </c>
    </row>
    <row r="4" spans="1:5">
      <c r="A4" s="8">
        <v>45695</v>
      </c>
      <c r="B4" s="10">
        <v>177</v>
      </c>
      <c r="C4" s="10"/>
      <c r="D4" s="2" t="s">
        <v>20</v>
      </c>
      <c r="E4" s="4">
        <v>2</v>
      </c>
    </row>
    <row r="5" spans="1:5">
      <c r="A5" s="8">
        <v>45695</v>
      </c>
      <c r="B5" s="10">
        <v>58</v>
      </c>
      <c r="C5" s="10"/>
      <c r="D5" s="2" t="s">
        <v>22</v>
      </c>
      <c r="E5" s="4">
        <v>2</v>
      </c>
    </row>
    <row r="6" spans="1:5">
      <c r="A6" s="8">
        <v>45695</v>
      </c>
      <c r="B6" s="10">
        <v>179</v>
      </c>
      <c r="C6" s="10"/>
      <c r="D6" s="2" t="s">
        <v>24</v>
      </c>
      <c r="E6" s="4">
        <v>2</v>
      </c>
    </row>
    <row r="7" spans="1:5">
      <c r="A7" s="8">
        <v>45695</v>
      </c>
      <c r="B7" s="10">
        <v>166</v>
      </c>
      <c r="C7" s="10"/>
      <c r="D7" s="2" t="s">
        <v>26</v>
      </c>
      <c r="E7" s="4">
        <v>2</v>
      </c>
    </row>
    <row r="8" spans="1:5">
      <c r="A8" s="8">
        <v>45695</v>
      </c>
      <c r="B8" s="10">
        <v>8</v>
      </c>
      <c r="C8" s="10"/>
      <c r="D8" s="2" t="s">
        <v>28</v>
      </c>
      <c r="E8" s="4">
        <v>2</v>
      </c>
    </row>
    <row r="9" spans="1:5">
      <c r="A9" s="8">
        <v>45695</v>
      </c>
      <c r="B9" s="10">
        <v>54</v>
      </c>
      <c r="C9" s="10"/>
      <c r="D9" s="2" t="s">
        <v>30</v>
      </c>
      <c r="E9" s="4">
        <v>2</v>
      </c>
    </row>
    <row r="10" spans="1:5">
      <c r="A10" s="8">
        <v>45695</v>
      </c>
      <c r="B10" s="10">
        <v>75</v>
      </c>
      <c r="C10" s="10"/>
      <c r="D10" s="3" t="s">
        <v>32</v>
      </c>
      <c r="E10" s="4">
        <v>2</v>
      </c>
    </row>
    <row r="11" spans="1:5">
      <c r="A11" s="8">
        <v>45695</v>
      </c>
      <c r="B11" s="10">
        <v>6</v>
      </c>
      <c r="C11" s="10"/>
      <c r="D11" s="2" t="s">
        <v>34</v>
      </c>
      <c r="E11" s="4">
        <v>2</v>
      </c>
    </row>
    <row r="12" spans="1:5">
      <c r="A12" s="8">
        <v>45695</v>
      </c>
      <c r="B12" s="10">
        <v>117</v>
      </c>
      <c r="C12" s="10"/>
      <c r="D12" s="2" t="s">
        <v>36</v>
      </c>
      <c r="E12" s="4">
        <v>2</v>
      </c>
    </row>
    <row r="13" spans="1:5">
      <c r="A13" s="8">
        <v>45695</v>
      </c>
      <c r="B13" s="10">
        <v>49</v>
      </c>
      <c r="C13" s="10"/>
      <c r="D13" s="2" t="s">
        <v>38</v>
      </c>
      <c r="E13" s="4">
        <v>2</v>
      </c>
    </row>
    <row r="14" spans="1:5">
      <c r="A14" s="8">
        <v>45695</v>
      </c>
      <c r="B14" s="10">
        <v>119</v>
      </c>
      <c r="C14" s="10"/>
      <c r="D14" s="2" t="s">
        <v>40</v>
      </c>
      <c r="E14" s="4">
        <v>2</v>
      </c>
    </row>
    <row r="15" spans="1:5">
      <c r="A15" s="8">
        <v>45695</v>
      </c>
      <c r="B15" s="10">
        <v>14</v>
      </c>
      <c r="C15" s="10"/>
      <c r="D15" s="2" t="s">
        <v>42</v>
      </c>
      <c r="E15" s="4">
        <v>2</v>
      </c>
    </row>
    <row r="16" spans="1:5">
      <c r="A16" s="8">
        <v>45695</v>
      </c>
      <c r="B16" s="10">
        <v>35</v>
      </c>
      <c r="C16" s="10"/>
      <c r="D16" s="2" t="s">
        <v>44</v>
      </c>
      <c r="E16" s="4">
        <v>2</v>
      </c>
    </row>
    <row r="17" spans="1:5">
      <c r="A17" s="8">
        <v>45695</v>
      </c>
      <c r="B17" s="10">
        <v>240</v>
      </c>
      <c r="C17" s="10"/>
      <c r="D17" s="2" t="s">
        <v>46</v>
      </c>
      <c r="E17" s="4">
        <v>2</v>
      </c>
    </row>
    <row r="18" spans="1:5">
      <c r="A18" s="8">
        <v>45695</v>
      </c>
      <c r="B18" s="10">
        <v>19</v>
      </c>
      <c r="C18" s="10"/>
      <c r="D18" s="2" t="s">
        <v>48</v>
      </c>
      <c r="E18" s="4">
        <v>2</v>
      </c>
    </row>
    <row r="19" spans="1:5">
      <c r="A19" s="8">
        <v>45695</v>
      </c>
      <c r="B19" s="6">
        <v>185</v>
      </c>
      <c r="C19" s="6"/>
      <c r="D19" s="2" t="s">
        <v>50</v>
      </c>
      <c r="E19" s="4">
        <v>2</v>
      </c>
    </row>
    <row r="20" spans="1:5">
      <c r="A20" s="8">
        <v>45695</v>
      </c>
      <c r="B20" s="6">
        <v>278</v>
      </c>
      <c r="C20" s="6"/>
      <c r="D20" s="2" t="s">
        <v>52</v>
      </c>
      <c r="E20" s="4">
        <v>2</v>
      </c>
    </row>
    <row r="21" spans="1:5">
      <c r="A21" s="8">
        <v>45695</v>
      </c>
      <c r="B21" s="6" t="s">
        <v>54</v>
      </c>
      <c r="C21" s="6"/>
      <c r="D21" s="2" t="s">
        <v>55</v>
      </c>
      <c r="E21" s="4">
        <v>2</v>
      </c>
    </row>
    <row r="22" spans="1:5">
      <c r="A22" s="8">
        <v>45695</v>
      </c>
      <c r="B22" s="36">
        <v>130</v>
      </c>
      <c r="C22" s="6"/>
      <c r="D22" s="2" t="s">
        <v>57</v>
      </c>
      <c r="E22" s="4">
        <v>2</v>
      </c>
    </row>
    <row r="23" spans="1:5">
      <c r="A23" s="8">
        <v>45695</v>
      </c>
      <c r="B23" s="6">
        <v>254</v>
      </c>
      <c r="C23" s="6"/>
      <c r="D23" s="2" t="s">
        <v>59</v>
      </c>
      <c r="E23" s="4">
        <v>2</v>
      </c>
    </row>
    <row r="24" spans="1:5">
      <c r="A24" s="8">
        <v>45695</v>
      </c>
      <c r="B24" s="6">
        <v>199</v>
      </c>
      <c r="C24" s="6"/>
      <c r="D24" s="2" t="s">
        <v>61</v>
      </c>
      <c r="E24" s="4">
        <v>2</v>
      </c>
    </row>
    <row r="25" spans="1:5">
      <c r="A25" s="8">
        <v>45695</v>
      </c>
      <c r="B25" s="36">
        <v>140</v>
      </c>
      <c r="C25" s="6"/>
      <c r="D25" s="2" t="s">
        <v>63</v>
      </c>
      <c r="E25" s="4">
        <v>2</v>
      </c>
    </row>
    <row r="26" spans="1:5">
      <c r="A26" s="8">
        <v>45695</v>
      </c>
      <c r="B26" s="6">
        <v>167</v>
      </c>
      <c r="C26" s="6"/>
      <c r="D26" s="2" t="s">
        <v>65</v>
      </c>
      <c r="E26" s="4">
        <v>2</v>
      </c>
    </row>
    <row r="27" spans="1:5">
      <c r="A27" s="8">
        <v>45695</v>
      </c>
      <c r="B27" s="6">
        <v>168</v>
      </c>
      <c r="C27" s="6"/>
      <c r="D27" s="2" t="s">
        <v>65</v>
      </c>
      <c r="E27" s="4">
        <v>2</v>
      </c>
    </row>
    <row r="28" spans="1:5">
      <c r="A28" s="8"/>
      <c r="B28" s="6"/>
      <c r="C28" s="6"/>
      <c r="D28" s="2"/>
      <c r="E28" s="4"/>
    </row>
    <row r="29" spans="1:5">
      <c r="A29" s="6"/>
      <c r="B29" s="6"/>
      <c r="C29" s="6"/>
      <c r="D29" s="1"/>
      <c r="E29" s="9">
        <f>SUM(E2:E27)</f>
        <v>52</v>
      </c>
    </row>
  </sheetData>
  <pageMargins left="0.7" right="0.7" top="0.75" bottom="0.75" header="0.3" footer="0.3"/>
  <pageSetup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selection activeCell="J28" sqref="J28"/>
    </sheetView>
  </sheetViews>
  <sheetFormatPr defaultColWidth="11.42578125" defaultRowHeight="15"/>
  <sheetData>
    <row r="1" spans="1:7">
      <c r="A1" s="751" t="s">
        <v>2759</v>
      </c>
      <c r="B1" s="751"/>
      <c r="C1" s="751"/>
      <c r="D1" s="751"/>
      <c r="E1" s="751"/>
      <c r="F1" s="751"/>
      <c r="G1" s="751"/>
    </row>
    <row r="2" spans="1:7">
      <c r="A2" s="750" t="s">
        <v>2760</v>
      </c>
      <c r="B2" s="750"/>
      <c r="C2" s="750"/>
      <c r="D2" s="750"/>
      <c r="E2" s="750"/>
      <c r="F2" s="750"/>
      <c r="G2" s="750"/>
    </row>
    <row r="3" spans="1:7">
      <c r="A3" t="s">
        <v>2761</v>
      </c>
    </row>
    <row r="4" spans="1:7">
      <c r="A4" t="s">
        <v>2762</v>
      </c>
    </row>
    <row r="5" spans="1:7">
      <c r="A5" t="s">
        <v>2763</v>
      </c>
    </row>
    <row r="6" spans="1:7">
      <c r="A6" t="s">
        <v>2764</v>
      </c>
    </row>
    <row r="7" spans="1:7">
      <c r="A7" t="s">
        <v>2765</v>
      </c>
    </row>
    <row r="8" spans="1:7">
      <c r="A8" t="s">
        <v>2766</v>
      </c>
    </row>
    <row r="9" spans="1:7">
      <c r="A9" t="s">
        <v>2767</v>
      </c>
    </row>
    <row r="10" spans="1:7">
      <c r="A10" t="s">
        <v>2768</v>
      </c>
    </row>
    <row r="11" spans="1:7">
      <c r="A11" t="s">
        <v>2769</v>
      </c>
    </row>
    <row r="12" spans="1:7">
      <c r="A12" t="s">
        <v>2770</v>
      </c>
    </row>
    <row r="13" spans="1:7">
      <c r="A13" t="s">
        <v>2771</v>
      </c>
    </row>
    <row r="14" spans="1:7">
      <c r="A14" t="s">
        <v>2772</v>
      </c>
    </row>
    <row r="15" spans="1:7">
      <c r="A15" t="s">
        <v>2773</v>
      </c>
    </row>
    <row r="16" spans="1:7">
      <c r="A16" t="s">
        <v>2774</v>
      </c>
    </row>
    <row r="17" spans="1:7">
      <c r="A17" t="s">
        <v>2775</v>
      </c>
    </row>
    <row r="18" spans="1:7">
      <c r="A18" t="s">
        <v>2776</v>
      </c>
    </row>
    <row r="19" spans="1:7">
      <c r="A19" t="s">
        <v>2777</v>
      </c>
    </row>
    <row r="20" spans="1:7">
      <c r="A20" t="s">
        <v>2778</v>
      </c>
    </row>
    <row r="21" spans="1:7">
      <c r="A21" t="s">
        <v>2779</v>
      </c>
    </row>
    <row r="22" spans="1:7">
      <c r="A22" t="s">
        <v>2780</v>
      </c>
    </row>
    <row r="23" spans="1:7">
      <c r="A23" s="750" t="s">
        <v>2781</v>
      </c>
      <c r="B23" s="750"/>
      <c r="C23" s="750"/>
      <c r="D23" s="750"/>
      <c r="E23" s="750"/>
      <c r="F23" s="750"/>
      <c r="G23" s="750"/>
    </row>
    <row r="24" spans="1:7">
      <c r="A24" t="s">
        <v>2782</v>
      </c>
    </row>
    <row r="25" spans="1:7">
      <c r="A25" t="s">
        <v>2783</v>
      </c>
    </row>
    <row r="26" spans="1:7">
      <c r="A26" t="s">
        <v>2784</v>
      </c>
    </row>
    <row r="27" spans="1:7">
      <c r="A27" t="s">
        <v>2785</v>
      </c>
    </row>
    <row r="28" spans="1:7">
      <c r="A28" t="s">
        <v>2786</v>
      </c>
    </row>
  </sheetData>
  <mergeCells count="3">
    <mergeCell ref="A23:G23"/>
    <mergeCell ref="A2:G2"/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>
      <selection activeCell="B25" sqref="B25"/>
    </sheetView>
  </sheetViews>
  <sheetFormatPr defaultColWidth="11.42578125" defaultRowHeight="15"/>
  <cols>
    <col min="1" max="1" width="12" customWidth="1"/>
    <col min="2" max="4" width="32" customWidth="1"/>
    <col min="5" max="5" width="14.5703125" customWidth="1"/>
    <col min="6" max="6" width="36.42578125" customWidth="1"/>
  </cols>
  <sheetData>
    <row r="1" spans="1:6">
      <c r="A1" t="s">
        <v>2787</v>
      </c>
    </row>
    <row r="2" spans="1:6">
      <c r="A2" s="715" t="s">
        <v>414</v>
      </c>
      <c r="B2" s="715" t="s">
        <v>11</v>
      </c>
      <c r="C2" s="715" t="s">
        <v>2788</v>
      </c>
      <c r="D2" s="715" t="s">
        <v>2789</v>
      </c>
      <c r="E2" s="715" t="s">
        <v>2790</v>
      </c>
      <c r="F2" s="715" t="s">
        <v>2791</v>
      </c>
    </row>
    <row r="3" spans="1:6">
      <c r="A3" s="715">
        <v>226</v>
      </c>
      <c r="B3" s="715" t="s">
        <v>2792</v>
      </c>
      <c r="C3" s="715" t="s">
        <v>2793</v>
      </c>
      <c r="D3" s="715"/>
      <c r="E3" s="715" t="s">
        <v>2794</v>
      </c>
      <c r="F3" s="13" t="s">
        <v>2795</v>
      </c>
    </row>
    <row r="4" spans="1:6">
      <c r="A4" s="715">
        <v>227</v>
      </c>
      <c r="B4" s="715"/>
      <c r="C4" s="715" t="s">
        <v>2796</v>
      </c>
      <c r="D4" s="715" t="s">
        <v>2797</v>
      </c>
      <c r="E4" s="715" t="s">
        <v>2798</v>
      </c>
      <c r="F4" s="13"/>
    </row>
    <row r="5" spans="1:6">
      <c r="A5" s="715">
        <v>228</v>
      </c>
      <c r="B5" s="715"/>
      <c r="C5" s="715" t="s">
        <v>2799</v>
      </c>
      <c r="D5" s="715" t="s">
        <v>2800</v>
      </c>
      <c r="E5" s="715" t="s">
        <v>2801</v>
      </c>
      <c r="F5" s="13"/>
    </row>
    <row r="6" spans="1:6">
      <c r="A6" s="715">
        <v>229</v>
      </c>
      <c r="B6" s="715" t="s">
        <v>2802</v>
      </c>
      <c r="C6" s="715" t="s">
        <v>2803</v>
      </c>
      <c r="D6" s="715"/>
      <c r="E6" s="715" t="s">
        <v>2804</v>
      </c>
      <c r="F6" s="13" t="s">
        <v>2805</v>
      </c>
    </row>
    <row r="7" spans="1:6">
      <c r="A7" s="715">
        <v>230</v>
      </c>
      <c r="B7" s="715" t="s">
        <v>2806</v>
      </c>
      <c r="C7" s="715" t="s">
        <v>2807</v>
      </c>
      <c r="D7" s="715" t="s">
        <v>2808</v>
      </c>
      <c r="E7" s="715"/>
      <c r="F7" s="13"/>
    </row>
    <row r="8" spans="1:6">
      <c r="A8" s="715">
        <v>231</v>
      </c>
      <c r="B8" s="715" t="s">
        <v>2809</v>
      </c>
      <c r="C8" s="715" t="s">
        <v>2810</v>
      </c>
      <c r="D8" s="715"/>
      <c r="E8" s="715"/>
      <c r="F8" s="13"/>
    </row>
    <row r="9" spans="1:6">
      <c r="A9" s="715">
        <v>232</v>
      </c>
      <c r="B9" s="715" t="s">
        <v>2811</v>
      </c>
      <c r="C9" s="715" t="s">
        <v>2812</v>
      </c>
      <c r="D9" s="715"/>
      <c r="E9" s="715"/>
      <c r="F9" s="13"/>
    </row>
    <row r="10" spans="1:6">
      <c r="A10" s="715">
        <v>233</v>
      </c>
      <c r="B10" s="715"/>
      <c r="C10" s="715"/>
      <c r="D10" s="715"/>
      <c r="E10" s="715"/>
      <c r="F10" s="13"/>
    </row>
    <row r="11" spans="1:6">
      <c r="A11" s="715">
        <v>234</v>
      </c>
      <c r="B11" s="715"/>
      <c r="C11" s="715" t="s">
        <v>2813</v>
      </c>
      <c r="D11" s="715"/>
      <c r="E11" s="715" t="s">
        <v>2814</v>
      </c>
      <c r="F11" s="13"/>
    </row>
    <row r="12" spans="1:6">
      <c r="A12" s="715">
        <v>235</v>
      </c>
      <c r="B12" s="715" t="s">
        <v>2815</v>
      </c>
      <c r="C12" s="715" t="s">
        <v>2816</v>
      </c>
      <c r="D12" s="715"/>
      <c r="E12" s="715" t="s">
        <v>2817</v>
      </c>
      <c r="F12" s="13" t="s">
        <v>2818</v>
      </c>
    </row>
    <row r="13" spans="1:6">
      <c r="A13" s="715">
        <v>236</v>
      </c>
      <c r="B13" s="715" t="s">
        <v>2819</v>
      </c>
      <c r="C13" s="715" t="s">
        <v>2820</v>
      </c>
      <c r="D13" s="715"/>
      <c r="E13" s="715" t="s">
        <v>2821</v>
      </c>
      <c r="F13" s="13" t="s">
        <v>2822</v>
      </c>
    </row>
    <row r="14" spans="1:6">
      <c r="A14" s="715">
        <v>237</v>
      </c>
      <c r="B14" s="715" t="s">
        <v>2823</v>
      </c>
      <c r="C14" s="715" t="s">
        <v>2824</v>
      </c>
      <c r="D14" s="715"/>
      <c r="E14" s="715"/>
      <c r="F14" s="715"/>
    </row>
    <row r="15" spans="1:6">
      <c r="A15" s="715">
        <v>238</v>
      </c>
      <c r="B15" s="715" t="s">
        <v>2825</v>
      </c>
      <c r="C15" s="715" t="s">
        <v>2826</v>
      </c>
      <c r="D15" s="715" t="s">
        <v>2827</v>
      </c>
      <c r="E15" s="715" t="s">
        <v>2828</v>
      </c>
      <c r="F15" s="13"/>
    </row>
    <row r="16" spans="1:6">
      <c r="A16" s="715">
        <v>239</v>
      </c>
      <c r="B16" s="715" t="s">
        <v>2829</v>
      </c>
      <c r="C16" s="715" t="s">
        <v>2830</v>
      </c>
      <c r="D16" s="715"/>
      <c r="E16" s="715" t="s">
        <v>2831</v>
      </c>
      <c r="F16" s="13" t="s">
        <v>2832</v>
      </c>
    </row>
    <row r="17" spans="1:6">
      <c r="A17" s="715">
        <v>240</v>
      </c>
      <c r="B17" s="715" t="s">
        <v>2833</v>
      </c>
      <c r="C17" s="715" t="s">
        <v>2834</v>
      </c>
      <c r="D17" s="715"/>
      <c r="E17" s="715" t="s">
        <v>2835</v>
      </c>
      <c r="F17" s="13" t="s">
        <v>2836</v>
      </c>
    </row>
    <row r="18" spans="1:6">
      <c r="A18" s="715">
        <v>241</v>
      </c>
      <c r="B18" s="715" t="s">
        <v>2837</v>
      </c>
      <c r="C18" s="715" t="s">
        <v>2838</v>
      </c>
      <c r="D18" s="715" t="s">
        <v>2839</v>
      </c>
      <c r="E18" s="715" t="s">
        <v>2840</v>
      </c>
      <c r="F18" s="13" t="s">
        <v>2841</v>
      </c>
    </row>
    <row r="19" spans="1:6">
      <c r="A19" s="715">
        <v>242</v>
      </c>
      <c r="B19" s="715" t="s">
        <v>2842</v>
      </c>
      <c r="C19" s="715" t="s">
        <v>2843</v>
      </c>
      <c r="D19" s="715" t="s">
        <v>2844</v>
      </c>
      <c r="E19" s="715" t="s">
        <v>2845</v>
      </c>
      <c r="F19" s="13" t="s">
        <v>2846</v>
      </c>
    </row>
    <row r="20" spans="1:6">
      <c r="A20" s="715">
        <v>243</v>
      </c>
      <c r="B20" s="715"/>
      <c r="C20" s="715"/>
      <c r="D20" s="715"/>
      <c r="E20" s="715"/>
      <c r="F20" s="715"/>
    </row>
    <row r="21" spans="1:6">
      <c r="A21" s="715">
        <v>244</v>
      </c>
      <c r="B21" s="715" t="s">
        <v>2847</v>
      </c>
      <c r="C21" s="715" t="s">
        <v>2848</v>
      </c>
      <c r="D21" s="715"/>
      <c r="E21" s="715" t="s">
        <v>2849</v>
      </c>
      <c r="F21" s="13" t="s">
        <v>2850</v>
      </c>
    </row>
    <row r="22" spans="1:6">
      <c r="A22" s="715">
        <v>245</v>
      </c>
      <c r="B22" s="715" t="s">
        <v>2851</v>
      </c>
      <c r="C22" s="715" t="s">
        <v>2852</v>
      </c>
      <c r="D22" s="715" t="s">
        <v>2853</v>
      </c>
      <c r="E22" s="715" t="s">
        <v>2854</v>
      </c>
      <c r="F22" s="13" t="s">
        <v>2855</v>
      </c>
    </row>
    <row r="23" spans="1:6">
      <c r="A23" s="715">
        <v>246</v>
      </c>
      <c r="B23" s="715" t="s">
        <v>2856</v>
      </c>
      <c r="C23" s="715" t="s">
        <v>2857</v>
      </c>
      <c r="D23" s="715" t="s">
        <v>2858</v>
      </c>
      <c r="E23" s="715" t="s">
        <v>2859</v>
      </c>
      <c r="F23" s="13" t="s">
        <v>2860</v>
      </c>
    </row>
    <row r="24" spans="1:6">
      <c r="A24" s="715">
        <v>247</v>
      </c>
      <c r="B24" s="715" t="s">
        <v>2861</v>
      </c>
      <c r="C24" s="715" t="s">
        <v>2862</v>
      </c>
      <c r="D24" s="715" t="s">
        <v>2863</v>
      </c>
      <c r="E24" s="715" t="s">
        <v>2864</v>
      </c>
      <c r="F24" s="13"/>
    </row>
    <row r="25" spans="1:6">
      <c r="A25" s="715">
        <v>248</v>
      </c>
      <c r="B25" s="715"/>
      <c r="C25" s="715"/>
      <c r="D25" s="715"/>
      <c r="E25" s="715"/>
      <c r="F25" s="13"/>
    </row>
    <row r="26" spans="1:6">
      <c r="A26" s="715">
        <v>249</v>
      </c>
      <c r="B26" s="715" t="s">
        <v>2865</v>
      </c>
      <c r="C26" s="715" t="s">
        <v>2866</v>
      </c>
      <c r="D26" s="715"/>
      <c r="E26" s="715" t="s">
        <v>2867</v>
      </c>
      <c r="F26" s="13" t="s">
        <v>2868</v>
      </c>
    </row>
    <row r="27" spans="1:6">
      <c r="A27" s="715">
        <v>250</v>
      </c>
      <c r="B27" s="715"/>
      <c r="C27" s="715"/>
      <c r="D27" s="715"/>
      <c r="E27" s="715"/>
      <c r="F27" s="13"/>
    </row>
    <row r="28" spans="1:6">
      <c r="A28" s="715">
        <v>251</v>
      </c>
      <c r="B28" s="715" t="s">
        <v>2869</v>
      </c>
      <c r="C28" s="715" t="s">
        <v>2870</v>
      </c>
      <c r="D28" s="715" t="s">
        <v>2871</v>
      </c>
      <c r="E28" s="715" t="s">
        <v>2872</v>
      </c>
      <c r="F28" s="13" t="s">
        <v>2873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83"/>
  <sheetViews>
    <sheetView workbookViewId="0">
      <pane xSplit="3" ySplit="4" topLeftCell="D94" activePane="bottomRight" state="frozen"/>
      <selection pane="bottomRight" activeCell="I95" sqref="I95"/>
      <selection pane="bottomLeft" activeCell="A5" sqref="A5"/>
      <selection pane="topRight" activeCell="C1" sqref="C1"/>
    </sheetView>
  </sheetViews>
  <sheetFormatPr defaultColWidth="11.42578125" defaultRowHeight="15"/>
  <cols>
    <col min="1" max="1" width="11.5703125" style="7"/>
    <col min="2" max="2" width="11.42578125" style="7"/>
    <col min="3" max="3" width="37.28515625" bestFit="1" customWidth="1"/>
    <col min="4" max="4" width="12" bestFit="1" customWidth="1"/>
    <col min="7" max="7" width="9.85546875" bestFit="1" customWidth="1"/>
    <col min="8" max="8" width="10.5703125" bestFit="1" customWidth="1"/>
    <col min="9" max="9" width="10.28515625" bestFit="1" customWidth="1"/>
    <col min="10" max="10" width="9.7109375" hidden="1" customWidth="1"/>
    <col min="11" max="11" width="11.7109375" hidden="1" customWidth="1"/>
    <col min="12" max="12" width="16" hidden="1" customWidth="1"/>
    <col min="13" max="13" width="12.7109375" hidden="1" customWidth="1"/>
    <col min="14" max="14" width="15.5703125" hidden="1" customWidth="1"/>
    <col min="15" max="15" width="14.7109375" bestFit="1" customWidth="1"/>
  </cols>
  <sheetData>
    <row r="1" spans="1:16">
      <c r="A1"/>
      <c r="B1" s="735" t="s">
        <v>2067</v>
      </c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</row>
    <row r="2" spans="1:16">
      <c r="A2"/>
      <c r="B2" s="735" t="s">
        <v>2068</v>
      </c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</row>
    <row r="4" spans="1:16">
      <c r="A4" s="29" t="s">
        <v>2069</v>
      </c>
      <c r="B4" s="29" t="s">
        <v>2070</v>
      </c>
      <c r="C4" s="29" t="s">
        <v>2071</v>
      </c>
      <c r="D4" s="29" t="s">
        <v>2072</v>
      </c>
      <c r="E4" s="29" t="s">
        <v>2073</v>
      </c>
      <c r="F4" s="29" t="s">
        <v>2074</v>
      </c>
      <c r="G4" s="29" t="s">
        <v>2075</v>
      </c>
      <c r="H4" s="29" t="s">
        <v>2076</v>
      </c>
      <c r="I4" s="29" t="s">
        <v>2077</v>
      </c>
      <c r="J4" s="29" t="s">
        <v>2078</v>
      </c>
      <c r="K4" s="29" t="s">
        <v>2079</v>
      </c>
      <c r="L4" s="29" t="s">
        <v>2080</v>
      </c>
      <c r="M4" s="29" t="s">
        <v>2081</v>
      </c>
      <c r="N4" s="29" t="s">
        <v>2082</v>
      </c>
      <c r="O4" s="29" t="s">
        <v>2083</v>
      </c>
      <c r="P4" s="29" t="s">
        <v>2085</v>
      </c>
    </row>
    <row r="5" spans="1:16">
      <c r="A5" s="30" t="s">
        <v>2086</v>
      </c>
      <c r="B5" s="30">
        <v>1</v>
      </c>
      <c r="C5" s="28" t="s">
        <v>2087</v>
      </c>
      <c r="D5" s="99">
        <v>15</v>
      </c>
      <c r="E5" s="99">
        <v>15</v>
      </c>
      <c r="F5" s="155">
        <v>15</v>
      </c>
      <c r="G5" s="155">
        <v>15</v>
      </c>
      <c r="H5" s="155">
        <v>15</v>
      </c>
      <c r="I5" s="99"/>
      <c r="J5" s="99"/>
      <c r="K5" s="99"/>
      <c r="L5" s="99"/>
      <c r="M5" s="99"/>
      <c r="N5" s="99"/>
      <c r="O5" s="99"/>
      <c r="P5" s="99">
        <f>SUM(Tabla3[[#This Row],[Enero]:[Diciembre]])</f>
        <v>75</v>
      </c>
    </row>
    <row r="6" spans="1:16">
      <c r="A6" s="30" t="s">
        <v>2086</v>
      </c>
      <c r="B6" s="30">
        <v>2</v>
      </c>
      <c r="C6" s="27" t="s">
        <v>2088</v>
      </c>
      <c r="D6" s="4">
        <v>15</v>
      </c>
      <c r="E6" s="4">
        <v>15</v>
      </c>
      <c r="F6" s="4">
        <v>15</v>
      </c>
      <c r="G6" s="87">
        <v>15</v>
      </c>
      <c r="H6" s="87">
        <v>15</v>
      </c>
      <c r="I6" s="4"/>
      <c r="J6" s="4"/>
      <c r="K6" s="4"/>
      <c r="L6" s="4"/>
      <c r="M6" s="4"/>
      <c r="N6" s="4"/>
      <c r="O6" s="4"/>
      <c r="P6" s="4">
        <f>SUM(Tabla3[[#This Row],[Enero]:[Diciembre]])</f>
        <v>75</v>
      </c>
    </row>
    <row r="7" spans="1:16">
      <c r="A7" s="30" t="s">
        <v>2086</v>
      </c>
      <c r="B7" s="30">
        <v>3</v>
      </c>
      <c r="C7" s="27" t="s">
        <v>2874</v>
      </c>
      <c r="D7" s="4">
        <v>0</v>
      </c>
      <c r="E7" s="4">
        <v>15</v>
      </c>
      <c r="F7" s="4">
        <v>15</v>
      </c>
      <c r="G7" s="87">
        <v>15</v>
      </c>
      <c r="H7" s="4"/>
      <c r="I7" s="4"/>
      <c r="J7" s="4"/>
      <c r="K7" s="4"/>
      <c r="L7" s="4"/>
      <c r="M7" s="4"/>
      <c r="N7" s="4"/>
      <c r="O7" s="4"/>
      <c r="P7" s="4">
        <f>SUM(Tabla3[[#This Row],[Enero]:[Diciembre]])</f>
        <v>45</v>
      </c>
    </row>
    <row r="8" spans="1:16">
      <c r="A8" s="30" t="s">
        <v>2086</v>
      </c>
      <c r="B8" s="30">
        <v>4</v>
      </c>
      <c r="C8" s="27" t="s">
        <v>2090</v>
      </c>
      <c r="D8" s="4">
        <v>15</v>
      </c>
      <c r="E8" s="4">
        <v>15</v>
      </c>
      <c r="F8" s="87">
        <v>15</v>
      </c>
      <c r="G8" s="87">
        <v>15</v>
      </c>
      <c r="H8" s="4"/>
      <c r="I8" s="4"/>
      <c r="J8" s="4"/>
      <c r="K8" s="4"/>
      <c r="L8" s="4"/>
      <c r="M8" s="4"/>
      <c r="N8" s="4"/>
      <c r="O8" s="4"/>
      <c r="P8" s="4">
        <f>SUM(Tabla3[[#This Row],[Enero]:[Diciembre]])</f>
        <v>60</v>
      </c>
    </row>
    <row r="9" spans="1:16">
      <c r="A9" s="30" t="s">
        <v>2086</v>
      </c>
      <c r="B9" s="30">
        <v>5</v>
      </c>
      <c r="C9" s="27" t="s">
        <v>2091</v>
      </c>
      <c r="D9" s="4">
        <v>15</v>
      </c>
      <c r="E9" s="4">
        <v>15</v>
      </c>
      <c r="F9" s="4">
        <v>15</v>
      </c>
      <c r="G9" s="87">
        <v>15</v>
      </c>
      <c r="H9" s="4"/>
      <c r="I9" s="4"/>
      <c r="J9" s="4"/>
      <c r="K9" s="4"/>
      <c r="L9" s="4"/>
      <c r="M9" s="4"/>
      <c r="N9" s="4"/>
      <c r="O9" s="4"/>
      <c r="P9" s="4">
        <f>SUM(Tabla3[[#This Row],[Enero]:[Diciembre]])</f>
        <v>60</v>
      </c>
    </row>
    <row r="10" spans="1:16">
      <c r="A10" s="30" t="s">
        <v>2086</v>
      </c>
      <c r="B10" s="30">
        <v>6</v>
      </c>
      <c r="C10" s="27" t="s">
        <v>2092</v>
      </c>
      <c r="D10" s="4">
        <v>15</v>
      </c>
      <c r="E10" s="4">
        <v>15</v>
      </c>
      <c r="F10" s="4">
        <v>15</v>
      </c>
      <c r="G10" s="4">
        <v>15</v>
      </c>
      <c r="H10" s="4"/>
      <c r="I10" s="4"/>
      <c r="J10" s="4"/>
      <c r="K10" s="4"/>
      <c r="L10" s="4"/>
      <c r="M10" s="4"/>
      <c r="N10" s="4"/>
      <c r="O10" s="4"/>
      <c r="P10" s="4">
        <f>SUM(Tabla3[[#This Row],[Enero]:[Diciembre]])</f>
        <v>60</v>
      </c>
    </row>
    <row r="11" spans="1:16">
      <c r="A11" s="30" t="s">
        <v>2093</v>
      </c>
      <c r="B11" s="30">
        <v>7</v>
      </c>
      <c r="C11" s="27" t="s">
        <v>2875</v>
      </c>
      <c r="D11" s="4">
        <v>15</v>
      </c>
      <c r="E11" s="4">
        <v>15</v>
      </c>
      <c r="F11" s="4">
        <v>15</v>
      </c>
      <c r="G11" s="4"/>
      <c r="H11" s="4"/>
      <c r="I11" s="4"/>
      <c r="J11" s="4"/>
      <c r="K11" s="4"/>
      <c r="L11" s="4"/>
      <c r="M11" s="4"/>
      <c r="N11" s="4"/>
      <c r="O11" s="4"/>
      <c r="P11" s="4">
        <f>SUM(Tabla3[[#This Row],[Enero]:[Diciembre]])</f>
        <v>45</v>
      </c>
    </row>
    <row r="12" spans="1:16">
      <c r="A12" s="30" t="s">
        <v>2093</v>
      </c>
      <c r="B12" s="30">
        <v>8</v>
      </c>
      <c r="C12" s="27" t="s">
        <v>2095</v>
      </c>
      <c r="D12" s="4">
        <v>0</v>
      </c>
      <c r="E12" s="4">
        <v>15</v>
      </c>
      <c r="F12" s="4">
        <v>15</v>
      </c>
      <c r="G12" s="87">
        <v>15</v>
      </c>
      <c r="H12" s="87">
        <v>15</v>
      </c>
      <c r="I12" s="4"/>
      <c r="J12" s="4"/>
      <c r="K12" s="4"/>
      <c r="L12" s="4"/>
      <c r="M12" s="4"/>
      <c r="N12" s="4"/>
      <c r="O12" s="4"/>
      <c r="P12" s="4">
        <f>SUM(Tabla3[[#This Row],[Enero]:[Diciembre]])</f>
        <v>60</v>
      </c>
    </row>
    <row r="13" spans="1:16">
      <c r="A13" s="30" t="s">
        <v>2093</v>
      </c>
      <c r="B13" s="30">
        <v>9</v>
      </c>
      <c r="C13" s="27" t="s">
        <v>2876</v>
      </c>
      <c r="D13" s="4">
        <v>15</v>
      </c>
      <c r="E13" s="4">
        <v>15</v>
      </c>
      <c r="F13" s="4">
        <v>15</v>
      </c>
      <c r="G13" s="4"/>
      <c r="H13" s="4"/>
      <c r="I13" s="4"/>
      <c r="J13" s="4"/>
      <c r="K13" s="4"/>
      <c r="L13" s="4"/>
      <c r="M13" s="4"/>
      <c r="N13" s="4"/>
      <c r="O13" s="4"/>
      <c r="P13" s="4">
        <f>SUM(Tabla3[[#This Row],[Enero]:[Diciembre]])</f>
        <v>45</v>
      </c>
    </row>
    <row r="14" spans="1:16">
      <c r="A14" s="30" t="s">
        <v>2093</v>
      </c>
      <c r="B14" s="30">
        <v>10</v>
      </c>
      <c r="C14" s="27" t="s">
        <v>2097</v>
      </c>
      <c r="D14" s="4">
        <v>15</v>
      </c>
      <c r="E14" s="4">
        <v>15</v>
      </c>
      <c r="F14" s="4">
        <v>15</v>
      </c>
      <c r="G14" s="4">
        <v>15</v>
      </c>
      <c r="H14" s="4">
        <v>15</v>
      </c>
      <c r="I14" s="4"/>
      <c r="J14" s="4"/>
      <c r="K14" s="4"/>
      <c r="L14" s="4"/>
      <c r="M14" s="4"/>
      <c r="N14" s="4"/>
      <c r="O14" s="4"/>
      <c r="P14" s="4">
        <f>SUM(Tabla3[[#This Row],[Enero]:[Diciembre]])</f>
        <v>75</v>
      </c>
    </row>
    <row r="15" spans="1:16">
      <c r="A15" s="30" t="s">
        <v>2093</v>
      </c>
      <c r="B15" s="30">
        <v>11</v>
      </c>
      <c r="C15" s="27" t="s">
        <v>2877</v>
      </c>
      <c r="D15" s="4">
        <v>15</v>
      </c>
      <c r="E15" s="4">
        <v>15</v>
      </c>
      <c r="F15" s="4">
        <v>15</v>
      </c>
      <c r="G15" s="4">
        <v>15</v>
      </c>
      <c r="H15" s="4">
        <v>15</v>
      </c>
      <c r="I15" s="4">
        <v>15</v>
      </c>
      <c r="J15" s="4"/>
      <c r="K15" s="4"/>
      <c r="L15" s="4"/>
      <c r="M15" s="4"/>
      <c r="N15" s="4"/>
      <c r="O15" s="4"/>
      <c r="P15" s="4">
        <f>SUM(Tabla3[[#This Row],[Enero]:[Diciembre]])</f>
        <v>90</v>
      </c>
    </row>
    <row r="16" spans="1:16">
      <c r="A16" s="30" t="s">
        <v>2093</v>
      </c>
      <c r="B16" s="30">
        <v>12</v>
      </c>
      <c r="C16" s="27" t="s">
        <v>2878</v>
      </c>
      <c r="D16" s="4">
        <v>0</v>
      </c>
      <c r="E16" s="4">
        <v>0</v>
      </c>
      <c r="F16" s="4">
        <v>0</v>
      </c>
      <c r="G16" s="4"/>
      <c r="H16" s="4"/>
      <c r="I16" s="4"/>
      <c r="J16" s="4"/>
      <c r="K16" s="4"/>
      <c r="L16" s="4"/>
      <c r="M16" s="4"/>
      <c r="N16" s="4"/>
      <c r="O16" s="4"/>
      <c r="P16" s="4">
        <f>SUM(Tabla3[[#This Row],[Enero]:[Diciembre]])</f>
        <v>0</v>
      </c>
    </row>
    <row r="17" spans="1:16">
      <c r="A17" s="30" t="s">
        <v>2093</v>
      </c>
      <c r="B17" s="30">
        <v>13</v>
      </c>
      <c r="C17" s="28" t="s">
        <v>2100</v>
      </c>
      <c r="D17" s="4">
        <v>15</v>
      </c>
      <c r="E17" s="4">
        <v>15</v>
      </c>
      <c r="F17" s="4">
        <v>15</v>
      </c>
      <c r="G17" s="87">
        <v>15</v>
      </c>
      <c r="H17" s="87">
        <v>15</v>
      </c>
      <c r="I17" s="4"/>
      <c r="J17" s="4"/>
      <c r="K17" s="4"/>
      <c r="L17" s="4"/>
      <c r="M17" s="4"/>
      <c r="N17" s="4"/>
      <c r="O17" s="4"/>
      <c r="P17" s="4">
        <f>SUM(Tabla3[[#This Row],[Enero]:[Diciembre]])</f>
        <v>75</v>
      </c>
    </row>
    <row r="18" spans="1:16">
      <c r="A18" s="30" t="s">
        <v>2093</v>
      </c>
      <c r="B18" s="30">
        <v>14</v>
      </c>
      <c r="C18" s="27" t="s">
        <v>2101</v>
      </c>
      <c r="D18" s="4">
        <v>15</v>
      </c>
      <c r="E18" s="4">
        <v>15</v>
      </c>
      <c r="F18" s="4">
        <v>15</v>
      </c>
      <c r="G18" s="4">
        <v>15</v>
      </c>
      <c r="H18" s="4"/>
      <c r="I18" s="4"/>
      <c r="J18" s="4"/>
      <c r="K18" s="4"/>
      <c r="L18" s="4"/>
      <c r="M18" s="4"/>
      <c r="N18" s="4"/>
      <c r="O18" s="4"/>
      <c r="P18" s="4">
        <f>SUM(Tabla3[[#This Row],[Enero]:[Diciembre]])</f>
        <v>60</v>
      </c>
    </row>
    <row r="19" spans="1:16">
      <c r="A19" s="30" t="s">
        <v>2093</v>
      </c>
      <c r="B19" s="30">
        <v>15</v>
      </c>
      <c r="C19" s="28" t="s">
        <v>2102</v>
      </c>
      <c r="D19" s="4">
        <v>15</v>
      </c>
      <c r="E19" s="4">
        <v>15</v>
      </c>
      <c r="F19" s="4">
        <v>15</v>
      </c>
      <c r="G19" s="4"/>
      <c r="H19" s="4"/>
      <c r="I19" s="4"/>
      <c r="J19" s="4"/>
      <c r="K19" s="4"/>
      <c r="L19" s="4"/>
      <c r="M19" s="4"/>
      <c r="N19" s="4"/>
      <c r="O19" s="4"/>
      <c r="P19" s="4">
        <f>SUM(Tabla3[[#This Row],[Enero]:[Diciembre]])</f>
        <v>45</v>
      </c>
    </row>
    <row r="20" spans="1:16">
      <c r="A20" s="30" t="s">
        <v>2093</v>
      </c>
      <c r="B20" s="30">
        <v>16</v>
      </c>
      <c r="C20" s="28" t="s">
        <v>2879</v>
      </c>
      <c r="D20" s="4">
        <v>15</v>
      </c>
      <c r="E20" s="4">
        <v>15</v>
      </c>
      <c r="F20" s="4">
        <v>15</v>
      </c>
      <c r="G20" s="4">
        <v>15</v>
      </c>
      <c r="H20" s="4"/>
      <c r="I20" s="4"/>
      <c r="J20" s="4"/>
      <c r="K20" s="4"/>
      <c r="L20" s="4"/>
      <c r="M20" s="4"/>
      <c r="N20" s="4"/>
      <c r="O20" s="4"/>
      <c r="P20" s="4">
        <f>SUM(Tabla3[[#This Row],[Enero]:[Diciembre]])</f>
        <v>60</v>
      </c>
    </row>
    <row r="21" spans="1:16">
      <c r="A21" s="30">
        <v>17</v>
      </c>
      <c r="B21" s="30">
        <v>17</v>
      </c>
      <c r="C21" s="27" t="s">
        <v>2880</v>
      </c>
      <c r="D21" s="4">
        <v>0</v>
      </c>
      <c r="E21" s="4">
        <v>0</v>
      </c>
      <c r="F21" s="4">
        <v>0</v>
      </c>
      <c r="G21" s="4"/>
      <c r="H21" s="4"/>
      <c r="I21" s="4"/>
      <c r="J21" s="4"/>
      <c r="K21" s="4"/>
      <c r="L21" s="4"/>
      <c r="M21" s="4"/>
      <c r="N21" s="4"/>
      <c r="O21" s="4"/>
      <c r="P21" s="4">
        <f>SUM(Tabla3[[#This Row],[Enero]:[Diciembre]])</f>
        <v>0</v>
      </c>
    </row>
    <row r="22" spans="1:16">
      <c r="A22" s="30">
        <v>18</v>
      </c>
      <c r="B22" s="30">
        <v>18</v>
      </c>
      <c r="C22" s="28" t="s">
        <v>2106</v>
      </c>
      <c r="D22" s="4">
        <v>15</v>
      </c>
      <c r="E22" s="4">
        <v>15</v>
      </c>
      <c r="F22" s="4">
        <v>15</v>
      </c>
      <c r="G22" s="87">
        <v>15</v>
      </c>
      <c r="H22" s="4"/>
      <c r="I22" s="4"/>
      <c r="J22" s="4"/>
      <c r="K22" s="4"/>
      <c r="L22" s="4"/>
      <c r="M22" s="4"/>
      <c r="N22" s="4"/>
      <c r="O22" s="4"/>
      <c r="P22" s="4">
        <f>SUM(Tabla3[[#This Row],[Enero]:[Diciembre]])</f>
        <v>60</v>
      </c>
    </row>
    <row r="23" spans="1:16">
      <c r="A23" s="30">
        <v>19</v>
      </c>
      <c r="B23" s="30">
        <v>19</v>
      </c>
      <c r="C23" s="28" t="s">
        <v>2107</v>
      </c>
      <c r="D23" s="4">
        <v>15</v>
      </c>
      <c r="E23" s="4">
        <v>15</v>
      </c>
      <c r="F23" s="4">
        <v>15</v>
      </c>
      <c r="G23" s="87">
        <v>15</v>
      </c>
      <c r="H23" s="4"/>
      <c r="I23" s="4"/>
      <c r="J23" s="4"/>
      <c r="K23" s="4"/>
      <c r="L23" s="4"/>
      <c r="M23" s="4"/>
      <c r="N23" s="4"/>
      <c r="O23" s="4"/>
      <c r="P23" s="4">
        <f>SUM(Tabla3[[#This Row],[Enero]:[Diciembre]])</f>
        <v>60</v>
      </c>
    </row>
    <row r="24" spans="1:16">
      <c r="A24" s="30">
        <v>20</v>
      </c>
      <c r="B24" s="30">
        <v>20</v>
      </c>
      <c r="C24" s="28" t="s">
        <v>2108</v>
      </c>
      <c r="D24" s="4">
        <v>15</v>
      </c>
      <c r="E24" s="4">
        <v>15</v>
      </c>
      <c r="F24" s="4">
        <v>15</v>
      </c>
      <c r="G24" s="4">
        <v>15</v>
      </c>
      <c r="H24" s="87">
        <v>15</v>
      </c>
      <c r="I24" s="4"/>
      <c r="J24" s="4"/>
      <c r="K24" s="4"/>
      <c r="L24" s="4"/>
      <c r="M24" s="4"/>
      <c r="N24" s="4"/>
      <c r="O24" s="4"/>
      <c r="P24" s="4">
        <f>SUM(Tabla3[[#This Row],[Enero]:[Diciembre]])</f>
        <v>75</v>
      </c>
    </row>
    <row r="25" spans="1:16">
      <c r="A25" s="30">
        <v>21</v>
      </c>
      <c r="B25" s="30">
        <v>21</v>
      </c>
      <c r="C25" s="27" t="s">
        <v>2109</v>
      </c>
      <c r="D25" s="4">
        <v>15</v>
      </c>
      <c r="E25" s="4">
        <v>15</v>
      </c>
      <c r="F25" s="4">
        <v>15</v>
      </c>
      <c r="G25" s="4"/>
      <c r="H25" s="4"/>
      <c r="I25" s="4"/>
      <c r="J25" s="4"/>
      <c r="K25" s="4"/>
      <c r="L25" s="4"/>
      <c r="M25" s="4"/>
      <c r="N25" s="4"/>
      <c r="O25" s="4"/>
      <c r="P25" s="4">
        <f>SUM(Tabla3[[#This Row],[Enero]:[Diciembre]])</f>
        <v>45</v>
      </c>
    </row>
    <row r="26" spans="1:16">
      <c r="A26" s="30">
        <v>22</v>
      </c>
      <c r="B26" s="30">
        <v>22</v>
      </c>
      <c r="C26" s="27" t="s">
        <v>2881</v>
      </c>
      <c r="D26" s="4">
        <v>0</v>
      </c>
      <c r="E26" s="4">
        <v>0</v>
      </c>
      <c r="F26" s="4">
        <v>0</v>
      </c>
      <c r="G26" s="4"/>
      <c r="H26" s="4"/>
      <c r="I26" s="4"/>
      <c r="J26" s="4"/>
      <c r="K26" s="4"/>
      <c r="L26" s="4"/>
      <c r="M26" s="4"/>
      <c r="N26" s="4"/>
      <c r="O26" s="4"/>
      <c r="P26" s="4">
        <f>SUM(Tabla3[[#This Row],[Enero]:[Diciembre]])</f>
        <v>0</v>
      </c>
    </row>
    <row r="27" spans="1:16">
      <c r="A27" s="30">
        <v>23</v>
      </c>
      <c r="B27" s="30">
        <v>23</v>
      </c>
      <c r="C27" s="27" t="s">
        <v>2111</v>
      </c>
      <c r="D27" s="4">
        <v>15</v>
      </c>
      <c r="E27" s="4">
        <v>15</v>
      </c>
      <c r="F27" s="4">
        <v>15</v>
      </c>
      <c r="G27" s="87">
        <v>15</v>
      </c>
      <c r="H27" s="87">
        <v>15</v>
      </c>
      <c r="I27" s="87">
        <v>15</v>
      </c>
      <c r="J27" s="4"/>
      <c r="K27" s="4"/>
      <c r="L27" s="4"/>
      <c r="M27" s="4"/>
      <c r="N27" s="4"/>
      <c r="O27" s="4"/>
      <c r="P27" s="4">
        <f>SUM(Tabla3[[#This Row],[Enero]:[Diciembre]])</f>
        <v>90</v>
      </c>
    </row>
    <row r="28" spans="1:16">
      <c r="A28" s="30">
        <v>24</v>
      </c>
      <c r="B28" s="30">
        <v>24</v>
      </c>
      <c r="C28" s="27" t="s">
        <v>2882</v>
      </c>
      <c r="D28" s="4">
        <v>0</v>
      </c>
      <c r="E28" s="4">
        <v>0</v>
      </c>
      <c r="F28" s="4">
        <v>0</v>
      </c>
      <c r="G28" s="4"/>
      <c r="H28" s="4"/>
      <c r="I28" s="4"/>
      <c r="J28" s="4"/>
      <c r="K28" s="4"/>
      <c r="L28" s="4"/>
      <c r="M28" s="4"/>
      <c r="N28" s="4"/>
      <c r="O28" s="4"/>
      <c r="P28" s="4">
        <f>SUM(Tabla3[[#This Row],[Enero]:[Diciembre]])</f>
        <v>0</v>
      </c>
    </row>
    <row r="29" spans="1:16">
      <c r="A29" s="30">
        <v>25</v>
      </c>
      <c r="B29" s="30">
        <v>25</v>
      </c>
      <c r="C29" s="28" t="s">
        <v>2883</v>
      </c>
      <c r="D29" s="4">
        <v>15</v>
      </c>
      <c r="E29" s="4">
        <v>15</v>
      </c>
      <c r="F29" s="87">
        <v>15</v>
      </c>
      <c r="G29" s="87">
        <v>15</v>
      </c>
      <c r="H29" s="87">
        <v>15</v>
      </c>
      <c r="I29" s="4"/>
      <c r="J29" s="4"/>
      <c r="K29" s="4"/>
      <c r="L29" s="4"/>
      <c r="M29" s="4"/>
      <c r="N29" s="4"/>
      <c r="O29" s="4"/>
      <c r="P29" s="4">
        <f>SUM(Tabla3[[#This Row],[Enero]:[Diciembre]])</f>
        <v>75</v>
      </c>
    </row>
    <row r="30" spans="1:16">
      <c r="A30" s="30">
        <v>26</v>
      </c>
      <c r="B30" s="30">
        <v>26</v>
      </c>
      <c r="C30" s="27" t="s">
        <v>2115</v>
      </c>
      <c r="D30" s="4">
        <v>15</v>
      </c>
      <c r="E30" s="4">
        <v>15</v>
      </c>
      <c r="F30" s="4">
        <v>15</v>
      </c>
      <c r="G30" s="87">
        <v>15</v>
      </c>
      <c r="H30" s="4"/>
      <c r="I30" s="4"/>
      <c r="J30" s="4"/>
      <c r="K30" s="4"/>
      <c r="L30" s="4"/>
      <c r="M30" s="4"/>
      <c r="N30" s="4"/>
      <c r="O30" s="4"/>
      <c r="P30" s="4">
        <f>SUM(Tabla3[[#This Row],[Enero]:[Diciembre]])</f>
        <v>60</v>
      </c>
    </row>
    <row r="31" spans="1:16">
      <c r="A31" s="30">
        <v>27</v>
      </c>
      <c r="B31" s="30">
        <v>27</v>
      </c>
      <c r="C31" s="28" t="s">
        <v>2884</v>
      </c>
      <c r="D31" s="4">
        <v>15</v>
      </c>
      <c r="E31" s="4">
        <v>15</v>
      </c>
      <c r="F31" s="4">
        <v>15</v>
      </c>
      <c r="G31" s="4">
        <v>15</v>
      </c>
      <c r="H31" s="4"/>
      <c r="I31" s="4"/>
      <c r="J31" s="4"/>
      <c r="K31" s="4"/>
      <c r="L31" s="4"/>
      <c r="M31" s="4"/>
      <c r="N31" s="4"/>
      <c r="O31" s="4"/>
      <c r="P31" s="4">
        <f>SUM(Tabla3[[#This Row],[Enero]:[Diciembre]])</f>
        <v>60</v>
      </c>
    </row>
    <row r="32" spans="1:16">
      <c r="A32" s="30">
        <v>28</v>
      </c>
      <c r="B32" s="30">
        <v>28</v>
      </c>
      <c r="C32" s="27" t="s">
        <v>2117</v>
      </c>
      <c r="D32" s="4">
        <v>15</v>
      </c>
      <c r="E32" s="4">
        <v>15</v>
      </c>
      <c r="F32" s="87">
        <v>15</v>
      </c>
      <c r="G32" s="87">
        <v>15</v>
      </c>
      <c r="H32" s="4"/>
      <c r="I32" s="4"/>
      <c r="J32" s="4"/>
      <c r="K32" s="4"/>
      <c r="L32" s="4"/>
      <c r="M32" s="4"/>
      <c r="N32" s="4"/>
      <c r="O32" s="4"/>
      <c r="P32" s="4">
        <f>SUM(Tabla3[[#This Row],[Enero]:[Diciembre]])</f>
        <v>60</v>
      </c>
    </row>
    <row r="33" spans="1:16">
      <c r="A33" s="30">
        <v>29</v>
      </c>
      <c r="B33" s="30">
        <v>29</v>
      </c>
      <c r="C33" s="27" t="s">
        <v>2118</v>
      </c>
      <c r="D33" s="4">
        <v>0</v>
      </c>
      <c r="E33" s="87">
        <v>15</v>
      </c>
      <c r="F33" s="87">
        <v>15</v>
      </c>
      <c r="G33" s="4"/>
      <c r="H33" s="4"/>
      <c r="I33" s="4"/>
      <c r="J33" s="4"/>
      <c r="K33" s="4"/>
      <c r="L33" s="4"/>
      <c r="M33" s="4"/>
      <c r="N33" s="4"/>
      <c r="O33" s="4"/>
      <c r="P33" s="4">
        <f>SUM(Tabla3[[#This Row],[Enero]:[Diciembre]])</f>
        <v>30</v>
      </c>
    </row>
    <row r="34" spans="1:16">
      <c r="A34" s="30">
        <v>30</v>
      </c>
      <c r="B34" s="30">
        <v>30</v>
      </c>
      <c r="C34" s="27" t="s">
        <v>2119</v>
      </c>
      <c r="D34" s="4">
        <v>0</v>
      </c>
      <c r="E34" s="4">
        <v>15</v>
      </c>
      <c r="F34" s="4">
        <v>15</v>
      </c>
      <c r="G34" s="87">
        <v>15</v>
      </c>
      <c r="H34" s="4"/>
      <c r="I34" s="4"/>
      <c r="J34" s="4"/>
      <c r="K34" s="4"/>
      <c r="L34" s="4"/>
      <c r="M34" s="4"/>
      <c r="N34" s="4"/>
      <c r="O34" s="4"/>
      <c r="P34" s="4">
        <f>SUM(Tabla3[[#This Row],[Enero]:[Diciembre]])</f>
        <v>45</v>
      </c>
    </row>
    <row r="35" spans="1:16">
      <c r="A35" s="30">
        <v>31</v>
      </c>
      <c r="B35" s="30">
        <v>31</v>
      </c>
      <c r="C35" s="27" t="s">
        <v>2121</v>
      </c>
      <c r="D35" s="4">
        <v>15</v>
      </c>
      <c r="E35" s="4">
        <v>15</v>
      </c>
      <c r="F35" s="4">
        <v>15</v>
      </c>
      <c r="G35" s="4">
        <v>15</v>
      </c>
      <c r="H35" s="4"/>
      <c r="I35" s="4"/>
      <c r="J35" s="4"/>
      <c r="K35" s="4"/>
      <c r="L35" s="4"/>
      <c r="M35" s="4"/>
      <c r="N35" s="4"/>
      <c r="O35" s="4"/>
      <c r="P35" s="4">
        <f>SUM(Tabla3[[#This Row],[Enero]:[Diciembre]])</f>
        <v>60</v>
      </c>
    </row>
    <row r="36" spans="1:16">
      <c r="A36" s="30">
        <v>32</v>
      </c>
      <c r="B36" s="30">
        <v>32</v>
      </c>
      <c r="C36" s="27" t="s">
        <v>2122</v>
      </c>
      <c r="D36" s="4">
        <v>15</v>
      </c>
      <c r="E36" s="4">
        <v>15</v>
      </c>
      <c r="F36" s="4">
        <v>15</v>
      </c>
      <c r="G36" s="87">
        <v>15</v>
      </c>
      <c r="H36" s="4"/>
      <c r="I36" s="4"/>
      <c r="J36" s="4"/>
      <c r="K36" s="4"/>
      <c r="L36" s="4"/>
      <c r="M36" s="4"/>
      <c r="N36" s="4"/>
      <c r="O36" s="4"/>
      <c r="P36" s="4">
        <f>SUM(Tabla3[[#This Row],[Enero]:[Diciembre]])</f>
        <v>60</v>
      </c>
    </row>
    <row r="37" spans="1:16">
      <c r="A37" s="30">
        <v>33</v>
      </c>
      <c r="B37" s="30">
        <v>33</v>
      </c>
      <c r="C37" s="28" t="s">
        <v>2123</v>
      </c>
      <c r="D37" s="4">
        <v>15</v>
      </c>
      <c r="E37" s="4">
        <v>15</v>
      </c>
      <c r="F37" s="4">
        <v>15</v>
      </c>
      <c r="G37" s="4"/>
      <c r="H37" s="4"/>
      <c r="I37" s="4"/>
      <c r="J37" s="4"/>
      <c r="K37" s="4"/>
      <c r="L37" s="4"/>
      <c r="M37" s="4"/>
      <c r="N37" s="4"/>
      <c r="O37" s="4"/>
      <c r="P37" s="4">
        <f>SUM(Tabla3[[#This Row],[Enero]:[Diciembre]])</f>
        <v>45</v>
      </c>
    </row>
    <row r="38" spans="1:16">
      <c r="A38" s="30">
        <v>34</v>
      </c>
      <c r="B38" s="30">
        <v>34</v>
      </c>
      <c r="C38" s="28" t="s">
        <v>2124</v>
      </c>
      <c r="D38" s="4">
        <v>15</v>
      </c>
      <c r="E38" s="4">
        <v>15</v>
      </c>
      <c r="F38" s="4">
        <v>15</v>
      </c>
      <c r="G38" s="87">
        <v>15</v>
      </c>
      <c r="H38" s="4"/>
      <c r="I38" s="4"/>
      <c r="J38" s="4"/>
      <c r="K38" s="4"/>
      <c r="L38" s="4"/>
      <c r="M38" s="4"/>
      <c r="N38" s="4"/>
      <c r="O38" s="4"/>
      <c r="P38" s="4">
        <f>SUM(Tabla3[[#This Row],[Enero]:[Diciembre]])</f>
        <v>60</v>
      </c>
    </row>
    <row r="39" spans="1:16">
      <c r="A39" s="30">
        <v>35</v>
      </c>
      <c r="B39" s="30">
        <v>35</v>
      </c>
      <c r="C39" s="28" t="s">
        <v>2125</v>
      </c>
      <c r="D39" s="87">
        <v>15</v>
      </c>
      <c r="E39" s="4">
        <v>15</v>
      </c>
      <c r="F39" s="87">
        <v>15</v>
      </c>
      <c r="G39" s="4"/>
      <c r="H39" s="4"/>
      <c r="I39" s="4"/>
      <c r="J39" s="4"/>
      <c r="K39" s="4"/>
      <c r="L39" s="4"/>
      <c r="M39" s="4"/>
      <c r="N39" s="4"/>
      <c r="O39" s="4"/>
      <c r="P39" s="4">
        <f>SUM(Tabla3[[#This Row],[Enero]:[Diciembre]])</f>
        <v>45</v>
      </c>
    </row>
    <row r="40" spans="1:16">
      <c r="A40" s="30">
        <v>36</v>
      </c>
      <c r="B40" s="30">
        <v>36</v>
      </c>
      <c r="C40" s="27" t="s">
        <v>2126</v>
      </c>
      <c r="D40" s="4">
        <v>15</v>
      </c>
      <c r="E40" s="4">
        <v>15</v>
      </c>
      <c r="F40" s="4">
        <v>15</v>
      </c>
      <c r="G40" s="4"/>
      <c r="H40" s="4"/>
      <c r="I40" s="4"/>
      <c r="J40" s="4"/>
      <c r="K40" s="4"/>
      <c r="L40" s="4"/>
      <c r="M40" s="4"/>
      <c r="N40" s="4"/>
      <c r="O40" s="4"/>
      <c r="P40" s="4">
        <f>SUM(Tabla3[[#This Row],[Enero]:[Diciembre]])</f>
        <v>45</v>
      </c>
    </row>
    <row r="41" spans="1:16">
      <c r="A41" s="30">
        <v>37</v>
      </c>
      <c r="B41" s="30">
        <v>37</v>
      </c>
      <c r="C41" s="27" t="s">
        <v>2127</v>
      </c>
      <c r="D41" s="4">
        <v>15</v>
      </c>
      <c r="E41" s="4">
        <v>15</v>
      </c>
      <c r="F41" s="4">
        <v>15</v>
      </c>
      <c r="G41" s="87">
        <v>15</v>
      </c>
      <c r="H41" s="4"/>
      <c r="I41" s="4"/>
      <c r="J41" s="4"/>
      <c r="K41" s="4"/>
      <c r="L41" s="4"/>
      <c r="M41" s="4"/>
      <c r="N41" s="4"/>
      <c r="O41" s="4"/>
      <c r="P41" s="4">
        <f>SUM(Tabla3[[#This Row],[Enero]:[Diciembre]])</f>
        <v>60</v>
      </c>
    </row>
    <row r="42" spans="1:16">
      <c r="A42" s="30">
        <v>38</v>
      </c>
      <c r="B42" s="30">
        <v>38</v>
      </c>
      <c r="C42" s="27" t="s">
        <v>2885</v>
      </c>
      <c r="D42" s="4">
        <v>0</v>
      </c>
      <c r="E42" s="4">
        <v>0</v>
      </c>
      <c r="F42" s="4">
        <v>0</v>
      </c>
      <c r="G42" s="4"/>
      <c r="H42" s="4"/>
      <c r="I42" s="4"/>
      <c r="J42" s="4"/>
      <c r="K42" s="4"/>
      <c r="L42" s="4"/>
      <c r="M42" s="4"/>
      <c r="N42" s="4"/>
      <c r="O42" s="4"/>
      <c r="P42" s="4">
        <f>SUM(Tabla3[[#This Row],[Enero]:[Diciembre]])</f>
        <v>0</v>
      </c>
    </row>
    <row r="43" spans="1:16">
      <c r="A43" s="30">
        <v>39</v>
      </c>
      <c r="B43" s="30">
        <v>39</v>
      </c>
      <c r="C43" s="27" t="s">
        <v>2129</v>
      </c>
      <c r="D43" s="4">
        <v>0</v>
      </c>
      <c r="E43" s="4">
        <v>0</v>
      </c>
      <c r="F43" s="4">
        <v>0</v>
      </c>
      <c r="G43" s="4"/>
      <c r="H43" s="4"/>
      <c r="I43" s="4"/>
      <c r="J43" s="4"/>
      <c r="K43" s="4"/>
      <c r="L43" s="4"/>
      <c r="M43" s="4"/>
      <c r="N43" s="4"/>
      <c r="O43" s="4"/>
      <c r="P43" s="4">
        <f>SUM(Tabla3[[#This Row],[Enero]:[Diciembre]])</f>
        <v>0</v>
      </c>
    </row>
    <row r="44" spans="1:16">
      <c r="A44" s="30">
        <v>40</v>
      </c>
      <c r="B44" s="30">
        <v>40</v>
      </c>
      <c r="C44" s="27" t="s">
        <v>2130</v>
      </c>
      <c r="D44" s="4">
        <v>15</v>
      </c>
      <c r="E44" s="4">
        <v>15</v>
      </c>
      <c r="F44" s="4">
        <v>15</v>
      </c>
      <c r="G44" s="4"/>
      <c r="H44" s="4"/>
      <c r="I44" s="4"/>
      <c r="J44" s="4"/>
      <c r="K44" s="4"/>
      <c r="L44" s="4"/>
      <c r="M44" s="4"/>
      <c r="N44" s="4"/>
      <c r="O44" s="4"/>
      <c r="P44" s="4">
        <f>SUM(Tabla3[[#This Row],[Enero]:[Diciembre]])</f>
        <v>45</v>
      </c>
    </row>
    <row r="45" spans="1:16">
      <c r="A45" s="30" t="s">
        <v>2086</v>
      </c>
      <c r="B45" s="30">
        <v>41</v>
      </c>
      <c r="C45" s="27" t="s">
        <v>2886</v>
      </c>
      <c r="D45" s="4">
        <v>15</v>
      </c>
      <c r="E45" s="4">
        <v>15</v>
      </c>
      <c r="F45" s="4">
        <v>15</v>
      </c>
      <c r="G45" s="4">
        <v>5</v>
      </c>
      <c r="H45" s="4"/>
      <c r="I45" s="4"/>
      <c r="J45" s="4"/>
      <c r="K45" s="4"/>
      <c r="L45" s="4"/>
      <c r="M45" s="4"/>
      <c r="N45" s="4"/>
      <c r="O45" s="4"/>
      <c r="P45" s="4">
        <f>SUM(Tabla3[[#This Row],[Enero]:[Diciembre]])</f>
        <v>50</v>
      </c>
    </row>
    <row r="46" spans="1:16">
      <c r="A46" s="30" t="s">
        <v>2086</v>
      </c>
      <c r="B46" s="30">
        <v>42</v>
      </c>
      <c r="C46" s="28" t="s">
        <v>2132</v>
      </c>
      <c r="D46" s="4">
        <v>15</v>
      </c>
      <c r="E46" s="87">
        <v>15</v>
      </c>
      <c r="F46" s="4">
        <v>0</v>
      </c>
      <c r="G46" s="4"/>
      <c r="H46" s="4"/>
      <c r="I46" s="4"/>
      <c r="J46" s="4"/>
      <c r="K46" s="4"/>
      <c r="L46" s="4"/>
      <c r="M46" s="4"/>
      <c r="N46" s="4"/>
      <c r="O46" s="4"/>
      <c r="P46" s="4">
        <f>SUM(Tabla3[[#This Row],[Enero]:[Diciembre]])</f>
        <v>30</v>
      </c>
    </row>
    <row r="47" spans="1:16">
      <c r="A47" s="30" t="s">
        <v>2086</v>
      </c>
      <c r="B47" s="30">
        <v>43</v>
      </c>
      <c r="C47" s="27" t="s">
        <v>2133</v>
      </c>
      <c r="D47" s="99">
        <v>15</v>
      </c>
      <c r="E47" s="99">
        <v>15</v>
      </c>
      <c r="F47" s="155">
        <v>15</v>
      </c>
      <c r="G47" s="155">
        <v>15</v>
      </c>
      <c r="H47" s="99"/>
      <c r="I47" s="99"/>
      <c r="J47" s="99"/>
      <c r="K47" s="99"/>
      <c r="L47" s="99"/>
      <c r="M47" s="99"/>
      <c r="N47" s="99"/>
      <c r="O47" s="99"/>
      <c r="P47" s="99">
        <f>SUM(Tabla3[[#This Row],[Enero]:[Diciembre]])</f>
        <v>60</v>
      </c>
    </row>
    <row r="48" spans="1:16">
      <c r="A48" s="30" t="s">
        <v>2086</v>
      </c>
      <c r="B48" s="30">
        <v>44</v>
      </c>
      <c r="C48" s="28" t="s">
        <v>2887</v>
      </c>
      <c r="D48" s="99">
        <v>15</v>
      </c>
      <c r="E48" s="99">
        <v>15</v>
      </c>
      <c r="F48" s="99">
        <v>15</v>
      </c>
      <c r="G48" s="99">
        <v>15</v>
      </c>
      <c r="H48" s="155">
        <v>15</v>
      </c>
      <c r="I48" s="99"/>
      <c r="J48" s="99"/>
      <c r="K48" s="99"/>
      <c r="L48" s="99"/>
      <c r="M48" s="99"/>
      <c r="N48" s="99"/>
      <c r="O48" s="99"/>
      <c r="P48" s="99">
        <f>SUM(Tabla3[[#This Row],[Enero]:[Diciembre]])</f>
        <v>75</v>
      </c>
    </row>
    <row r="49" spans="1:16">
      <c r="A49" s="30" t="s">
        <v>2086</v>
      </c>
      <c r="B49" s="30">
        <v>45</v>
      </c>
      <c r="C49" s="28" t="s">
        <v>2888</v>
      </c>
      <c r="D49" s="99">
        <v>0</v>
      </c>
      <c r="E49" s="99">
        <v>0</v>
      </c>
      <c r="F49" s="99">
        <v>0</v>
      </c>
      <c r="G49" s="99"/>
      <c r="H49" s="99"/>
      <c r="I49" s="99"/>
      <c r="J49" s="99"/>
      <c r="K49" s="99"/>
      <c r="L49" s="99"/>
      <c r="M49" s="99"/>
      <c r="N49" s="99"/>
      <c r="O49" s="99"/>
      <c r="P49" s="99">
        <f>SUM(Tabla3[[#This Row],[Enero]:[Diciembre]])</f>
        <v>0</v>
      </c>
    </row>
    <row r="50" spans="1:16">
      <c r="A50" s="30" t="s">
        <v>2086</v>
      </c>
      <c r="B50" s="30">
        <v>46</v>
      </c>
      <c r="C50" s="27" t="s">
        <v>2889</v>
      </c>
      <c r="D50" s="99">
        <v>15</v>
      </c>
      <c r="E50" s="99">
        <v>15</v>
      </c>
      <c r="F50" s="99">
        <v>15</v>
      </c>
      <c r="G50" s="99">
        <v>15</v>
      </c>
      <c r="H50" s="99"/>
      <c r="I50" s="99"/>
      <c r="J50" s="99"/>
      <c r="K50" s="99"/>
      <c r="L50" s="99"/>
      <c r="M50" s="99"/>
      <c r="N50" s="99"/>
      <c r="O50" s="99"/>
      <c r="P50" s="99">
        <f>SUM(Tabla3[[#This Row],[Enero]:[Diciembre]])</f>
        <v>60</v>
      </c>
    </row>
    <row r="51" spans="1:16">
      <c r="A51" s="30" t="s">
        <v>2086</v>
      </c>
      <c r="B51" s="30">
        <v>47</v>
      </c>
      <c r="C51" s="27" t="s">
        <v>2137</v>
      </c>
      <c r="D51" s="99">
        <v>15</v>
      </c>
      <c r="E51" s="99">
        <v>15</v>
      </c>
      <c r="F51" s="155">
        <v>15</v>
      </c>
      <c r="G51" s="99"/>
      <c r="H51" s="99"/>
      <c r="I51" s="99"/>
      <c r="J51" s="99"/>
      <c r="K51" s="99"/>
      <c r="L51" s="99"/>
      <c r="M51" s="99"/>
      <c r="N51" s="99"/>
      <c r="O51" s="99"/>
      <c r="P51" s="99">
        <f>SUM(Tabla3[[#This Row],[Enero]:[Diciembre]])</f>
        <v>45</v>
      </c>
    </row>
    <row r="52" spans="1:16">
      <c r="A52" s="30" t="s">
        <v>2138</v>
      </c>
      <c r="B52" s="30">
        <v>48</v>
      </c>
      <c r="C52" s="27" t="s">
        <v>2890</v>
      </c>
      <c r="D52" s="4">
        <v>0</v>
      </c>
      <c r="E52" s="4">
        <v>15</v>
      </c>
      <c r="F52" s="4">
        <v>15</v>
      </c>
      <c r="G52" s="4"/>
      <c r="H52" s="4"/>
      <c r="I52" s="4"/>
      <c r="J52" s="4"/>
      <c r="K52" s="4"/>
      <c r="L52" s="4"/>
      <c r="M52" s="4"/>
      <c r="N52" s="4"/>
      <c r="O52" s="4"/>
      <c r="P52" s="4">
        <f>SUM(Tabla3[[#This Row],[Enero]:[Diciembre]])</f>
        <v>30</v>
      </c>
    </row>
    <row r="53" spans="1:16">
      <c r="A53" s="30" t="s">
        <v>2138</v>
      </c>
      <c r="B53" s="30">
        <v>49</v>
      </c>
      <c r="C53" s="27" t="s">
        <v>2891</v>
      </c>
      <c r="D53" s="4">
        <v>0</v>
      </c>
      <c r="E53" s="4">
        <v>15</v>
      </c>
      <c r="F53" s="87">
        <v>15</v>
      </c>
      <c r="G53" s="4"/>
      <c r="H53" s="4"/>
      <c r="I53" s="4"/>
      <c r="J53" s="4"/>
      <c r="K53" s="4"/>
      <c r="L53" s="4"/>
      <c r="M53" s="4"/>
      <c r="N53" s="4"/>
      <c r="O53" s="4"/>
      <c r="P53" s="4">
        <f>SUM(Tabla3[[#This Row],[Enero]:[Diciembre]])</f>
        <v>30</v>
      </c>
    </row>
    <row r="54" spans="1:16">
      <c r="A54" s="30" t="s">
        <v>2138</v>
      </c>
      <c r="B54" s="30">
        <v>50</v>
      </c>
      <c r="C54" s="27" t="s">
        <v>2141</v>
      </c>
      <c r="D54" s="4">
        <v>0</v>
      </c>
      <c r="E54" s="4">
        <v>15</v>
      </c>
      <c r="F54" s="4">
        <v>15</v>
      </c>
      <c r="G54" s="4">
        <v>15</v>
      </c>
      <c r="H54" s="4"/>
      <c r="I54" s="4"/>
      <c r="J54" s="4"/>
      <c r="K54" s="4"/>
      <c r="L54" s="4"/>
      <c r="M54" s="4"/>
      <c r="N54" s="4"/>
      <c r="O54" s="4"/>
      <c r="P54" s="4">
        <f>SUM(Tabla3[[#This Row],[Enero]:[Diciembre]])</f>
        <v>45</v>
      </c>
    </row>
    <row r="55" spans="1:16">
      <c r="A55" s="30" t="s">
        <v>2138</v>
      </c>
      <c r="B55" s="30">
        <v>51</v>
      </c>
      <c r="C55" s="27" t="s">
        <v>2892</v>
      </c>
      <c r="D55" s="4">
        <v>15</v>
      </c>
      <c r="E55" s="4">
        <v>15</v>
      </c>
      <c r="F55" s="4">
        <v>15</v>
      </c>
      <c r="G55" s="4">
        <v>15</v>
      </c>
      <c r="H55" s="4"/>
      <c r="I55" s="4"/>
      <c r="J55" s="4"/>
      <c r="K55" s="4"/>
      <c r="L55" s="4"/>
      <c r="M55" s="4"/>
      <c r="N55" s="4"/>
      <c r="O55" s="4"/>
      <c r="P55" s="4">
        <f>SUM(Tabla3[[#This Row],[Enero]:[Diciembre]])</f>
        <v>60</v>
      </c>
    </row>
    <row r="56" spans="1:16">
      <c r="A56" s="30" t="s">
        <v>2138</v>
      </c>
      <c r="B56" s="30">
        <v>52</v>
      </c>
      <c r="C56" s="27" t="s">
        <v>2143</v>
      </c>
      <c r="D56" s="4">
        <v>0</v>
      </c>
      <c r="E56" s="4">
        <v>15</v>
      </c>
      <c r="F56" s="4">
        <v>0</v>
      </c>
      <c r="G56" s="4"/>
      <c r="H56" s="4"/>
      <c r="I56" s="4"/>
      <c r="J56" s="4"/>
      <c r="K56" s="4"/>
      <c r="L56" s="4"/>
      <c r="M56" s="4"/>
      <c r="N56" s="4"/>
      <c r="O56" s="4"/>
      <c r="P56" s="4">
        <f>SUM(Tabla3[[#This Row],[Enero]:[Diciembre]])</f>
        <v>15</v>
      </c>
    </row>
    <row r="57" spans="1:16">
      <c r="A57" s="30" t="s">
        <v>2138</v>
      </c>
      <c r="B57" s="30">
        <v>53</v>
      </c>
      <c r="C57" s="27" t="s">
        <v>2144</v>
      </c>
      <c r="D57" s="4"/>
      <c r="E57" s="4">
        <v>15</v>
      </c>
      <c r="F57" s="4">
        <v>15</v>
      </c>
      <c r="G57" s="87">
        <v>15</v>
      </c>
      <c r="H57" s="4"/>
      <c r="I57" s="4"/>
      <c r="J57" s="4"/>
      <c r="K57" s="4"/>
      <c r="L57" s="4"/>
      <c r="M57" s="4"/>
      <c r="N57" s="4"/>
      <c r="O57" s="4"/>
      <c r="P57" s="4">
        <f>SUM(Tabla3[[#This Row],[Enero]:[Diciembre]])</f>
        <v>45</v>
      </c>
    </row>
    <row r="58" spans="1:16">
      <c r="A58" s="30" t="s">
        <v>2138</v>
      </c>
      <c r="B58" s="30">
        <v>54</v>
      </c>
      <c r="C58" s="27" t="s">
        <v>2145</v>
      </c>
      <c r="D58" s="4">
        <v>15</v>
      </c>
      <c r="E58" s="4">
        <v>15</v>
      </c>
      <c r="F58" s="4">
        <v>15</v>
      </c>
      <c r="G58" s="4">
        <v>15</v>
      </c>
      <c r="H58" s="4"/>
      <c r="I58" s="4"/>
      <c r="J58" s="4"/>
      <c r="K58" s="4"/>
      <c r="L58" s="4"/>
      <c r="M58" s="4"/>
      <c r="N58" s="4"/>
      <c r="O58" s="4"/>
      <c r="P58" s="4">
        <f>SUM(Tabla3[[#This Row],[Enero]:[Diciembre]])</f>
        <v>60</v>
      </c>
    </row>
    <row r="59" spans="1:16">
      <c r="A59" s="30" t="s">
        <v>2138</v>
      </c>
      <c r="B59" s="30">
        <v>55</v>
      </c>
      <c r="C59" s="27" t="s">
        <v>2146</v>
      </c>
      <c r="D59" s="4">
        <v>15</v>
      </c>
      <c r="E59" s="87">
        <v>15</v>
      </c>
      <c r="F59" s="87">
        <v>15</v>
      </c>
      <c r="G59" s="87">
        <v>15</v>
      </c>
      <c r="H59" s="4"/>
      <c r="I59" s="4"/>
      <c r="J59" s="4"/>
      <c r="K59" s="4"/>
      <c r="L59" s="4"/>
      <c r="M59" s="4"/>
      <c r="N59" s="4"/>
      <c r="O59" s="4"/>
      <c r="P59" s="4">
        <f>SUM(Tabla3[[#This Row],[Enero]:[Diciembre]])</f>
        <v>60</v>
      </c>
    </row>
    <row r="60" spans="1:16">
      <c r="A60" s="30" t="s">
        <v>2138</v>
      </c>
      <c r="B60" s="30">
        <v>56</v>
      </c>
      <c r="C60" s="27" t="s">
        <v>2147</v>
      </c>
      <c r="D60" s="4">
        <v>15</v>
      </c>
      <c r="E60" s="4">
        <v>15</v>
      </c>
      <c r="F60" s="4">
        <v>0</v>
      </c>
      <c r="G60" s="87">
        <v>15</v>
      </c>
      <c r="H60" s="4"/>
      <c r="I60" s="4"/>
      <c r="J60" s="4"/>
      <c r="K60" s="4"/>
      <c r="L60" s="4"/>
      <c r="M60" s="4"/>
      <c r="N60" s="4"/>
      <c r="O60" s="4"/>
      <c r="P60" s="4">
        <f>SUM(Tabla3[[#This Row],[Enero]:[Diciembre]])</f>
        <v>45</v>
      </c>
    </row>
    <row r="61" spans="1:16">
      <c r="A61" s="30" t="s">
        <v>2138</v>
      </c>
      <c r="B61" s="30">
        <v>57</v>
      </c>
      <c r="C61" s="27" t="s">
        <v>2148</v>
      </c>
      <c r="D61" s="4">
        <v>0</v>
      </c>
      <c r="E61" s="4">
        <v>15</v>
      </c>
      <c r="F61" s="4">
        <v>15</v>
      </c>
      <c r="G61" s="87">
        <v>15</v>
      </c>
      <c r="H61" s="4"/>
      <c r="I61" s="4"/>
      <c r="J61" s="4"/>
      <c r="K61" s="4"/>
      <c r="L61" s="4"/>
      <c r="M61" s="4"/>
      <c r="N61" s="4"/>
      <c r="O61" s="4"/>
      <c r="P61" s="4">
        <f>SUM(Tabla3[[#This Row],[Enero]:[Diciembre]])</f>
        <v>45</v>
      </c>
    </row>
    <row r="62" spans="1:16">
      <c r="A62" s="30" t="s">
        <v>2138</v>
      </c>
      <c r="B62" s="30">
        <v>58</v>
      </c>
      <c r="C62" s="27" t="s">
        <v>2149</v>
      </c>
      <c r="D62" s="157"/>
      <c r="E62" s="4">
        <v>15</v>
      </c>
      <c r="F62" s="4">
        <v>15</v>
      </c>
      <c r="G62" s="87">
        <v>15</v>
      </c>
      <c r="H62" s="4"/>
      <c r="I62" s="4"/>
      <c r="J62" s="4"/>
      <c r="K62" s="4"/>
      <c r="L62" s="4"/>
      <c r="M62" s="4"/>
      <c r="N62" s="4"/>
      <c r="O62" s="4"/>
      <c r="P62" s="4">
        <f>SUM(Tabla3[[#This Row],[Enero]:[Diciembre]])</f>
        <v>45</v>
      </c>
    </row>
    <row r="63" spans="1:16">
      <c r="A63" s="30" t="s">
        <v>2138</v>
      </c>
      <c r="B63" s="30">
        <v>59</v>
      </c>
      <c r="C63" s="28" t="s">
        <v>2150</v>
      </c>
      <c r="D63" s="4">
        <v>15</v>
      </c>
      <c r="E63" s="4">
        <v>15</v>
      </c>
      <c r="F63" s="87">
        <v>15</v>
      </c>
      <c r="G63" s="87">
        <v>15</v>
      </c>
      <c r="H63" s="4"/>
      <c r="I63" s="4"/>
      <c r="J63" s="4"/>
      <c r="K63" s="4"/>
      <c r="L63" s="4"/>
      <c r="M63" s="4"/>
      <c r="N63" s="4"/>
      <c r="O63" s="4"/>
      <c r="P63" s="4">
        <f>SUM(Tabla3[[#This Row],[Enero]:[Diciembre]])</f>
        <v>60</v>
      </c>
    </row>
    <row r="64" spans="1:16">
      <c r="A64" s="30" t="s">
        <v>2138</v>
      </c>
      <c r="B64" s="30">
        <v>60</v>
      </c>
      <c r="C64" s="27" t="s">
        <v>2893</v>
      </c>
      <c r="D64" s="4">
        <v>0</v>
      </c>
      <c r="E64" s="4">
        <v>0</v>
      </c>
      <c r="F64" s="4">
        <v>0</v>
      </c>
      <c r="G64" s="4"/>
      <c r="H64" s="4"/>
      <c r="I64" s="4"/>
      <c r="J64" s="4"/>
      <c r="K64" s="4"/>
      <c r="L64" s="4"/>
      <c r="M64" s="4"/>
      <c r="N64" s="4"/>
      <c r="O64" s="4"/>
      <c r="P64" s="4">
        <f>SUM(Tabla3[[#This Row],[Enero]:[Diciembre]])</f>
        <v>0</v>
      </c>
    </row>
    <row r="65" spans="1:16">
      <c r="A65" s="30">
        <v>61</v>
      </c>
      <c r="B65" s="30">
        <v>61</v>
      </c>
      <c r="C65" s="27" t="s">
        <v>2152</v>
      </c>
      <c r="D65" s="4">
        <v>15</v>
      </c>
      <c r="E65" s="4">
        <v>15</v>
      </c>
      <c r="F65" s="4">
        <v>15</v>
      </c>
      <c r="G65" s="4"/>
      <c r="H65" s="4"/>
      <c r="I65" s="4"/>
      <c r="J65" s="4"/>
      <c r="K65" s="4"/>
      <c r="L65" s="4"/>
      <c r="M65" s="4"/>
      <c r="N65" s="4"/>
      <c r="O65" s="4"/>
      <c r="P65" s="4">
        <f>SUM(Tabla3[[#This Row],[Enero]:[Diciembre]])</f>
        <v>45</v>
      </c>
    </row>
    <row r="66" spans="1:16">
      <c r="A66" s="30">
        <v>62</v>
      </c>
      <c r="B66" s="30">
        <v>62</v>
      </c>
      <c r="C66" s="27" t="s">
        <v>2894</v>
      </c>
      <c r="D66" s="4">
        <v>15</v>
      </c>
      <c r="E66" s="87">
        <v>15</v>
      </c>
      <c r="F66" s="4">
        <v>0</v>
      </c>
      <c r="G66" s="4"/>
      <c r="H66" s="4"/>
      <c r="I66" s="4"/>
      <c r="J66" s="4"/>
      <c r="K66" s="4"/>
      <c r="L66" s="4"/>
      <c r="M66" s="4"/>
      <c r="N66" s="4"/>
      <c r="O66" s="4"/>
      <c r="P66" s="4">
        <f>SUM(Tabla3[[#This Row],[Enero]:[Diciembre]])</f>
        <v>30</v>
      </c>
    </row>
    <row r="67" spans="1:16">
      <c r="A67" s="30">
        <v>63</v>
      </c>
      <c r="B67" s="30">
        <v>63</v>
      </c>
      <c r="C67" s="28" t="s">
        <v>2154</v>
      </c>
      <c r="D67" s="4">
        <v>15</v>
      </c>
      <c r="E67" s="4">
        <v>15</v>
      </c>
      <c r="F67" s="87">
        <v>15</v>
      </c>
      <c r="G67" s="87">
        <v>15</v>
      </c>
      <c r="H67" s="4"/>
      <c r="I67" s="4"/>
      <c r="J67" s="4"/>
      <c r="K67" s="4"/>
      <c r="L67" s="4"/>
      <c r="M67" s="4"/>
      <c r="N67" s="4"/>
      <c r="O67" s="4"/>
      <c r="P67" s="4">
        <f>SUM(Tabla3[[#This Row],[Enero]:[Diciembre]])</f>
        <v>60</v>
      </c>
    </row>
    <row r="68" spans="1:16">
      <c r="A68" s="30">
        <v>64</v>
      </c>
      <c r="B68" s="30">
        <v>64</v>
      </c>
      <c r="C68" s="27" t="s">
        <v>2155</v>
      </c>
      <c r="D68" s="4">
        <v>15</v>
      </c>
      <c r="E68" s="4">
        <v>15</v>
      </c>
      <c r="F68" s="87">
        <v>15</v>
      </c>
      <c r="G68" s="87">
        <v>15</v>
      </c>
      <c r="H68" s="4"/>
      <c r="I68" s="4"/>
      <c r="J68" s="4"/>
      <c r="K68" s="4"/>
      <c r="L68" s="4"/>
      <c r="M68" s="4"/>
      <c r="N68" s="4"/>
      <c r="O68" s="4"/>
      <c r="P68" s="4">
        <f>SUM(Tabla3[[#This Row],[Enero]:[Diciembre]])</f>
        <v>60</v>
      </c>
    </row>
    <row r="69" spans="1:16">
      <c r="A69" s="30">
        <v>65</v>
      </c>
      <c r="B69" s="30">
        <v>65</v>
      </c>
      <c r="C69" s="27" t="s">
        <v>2156</v>
      </c>
      <c r="D69" s="4">
        <v>0</v>
      </c>
      <c r="E69" s="4">
        <v>15</v>
      </c>
      <c r="F69" s="4">
        <v>15</v>
      </c>
      <c r="G69" s="4">
        <v>15</v>
      </c>
      <c r="H69" s="4">
        <v>15</v>
      </c>
      <c r="I69" s="4"/>
      <c r="J69" s="4"/>
      <c r="K69" s="4"/>
      <c r="L69" s="4"/>
      <c r="M69" s="4"/>
      <c r="N69" s="4"/>
      <c r="O69" s="4"/>
      <c r="P69" s="4">
        <f>SUM(Tabla3[[#This Row],[Enero]:[Diciembre]])</f>
        <v>60</v>
      </c>
    </row>
    <row r="70" spans="1:16">
      <c r="A70" s="30">
        <v>66</v>
      </c>
      <c r="B70" s="30">
        <v>66</v>
      </c>
      <c r="C70" s="27" t="s">
        <v>2895</v>
      </c>
      <c r="D70" s="4">
        <v>0</v>
      </c>
      <c r="E70" s="4">
        <v>0</v>
      </c>
      <c r="F70" s="4">
        <v>0</v>
      </c>
      <c r="G70" s="4"/>
      <c r="H70" s="4"/>
      <c r="I70" s="4"/>
      <c r="J70" s="4"/>
      <c r="K70" s="4"/>
      <c r="L70" s="4"/>
      <c r="M70" s="4"/>
      <c r="N70" s="4"/>
      <c r="O70" s="4"/>
      <c r="P70" s="4">
        <f>SUM(Tabla3[[#This Row],[Enero]:[Diciembre]])</f>
        <v>0</v>
      </c>
    </row>
    <row r="71" spans="1:16">
      <c r="A71" s="30">
        <v>67</v>
      </c>
      <c r="B71" s="30">
        <v>67</v>
      </c>
      <c r="C71" s="28" t="s">
        <v>2158</v>
      </c>
      <c r="D71" s="4">
        <v>15</v>
      </c>
      <c r="E71" s="87">
        <v>15</v>
      </c>
      <c r="F71" s="87">
        <v>15</v>
      </c>
      <c r="G71" s="4"/>
      <c r="H71" s="4"/>
      <c r="I71" s="4"/>
      <c r="J71" s="4"/>
      <c r="K71" s="4"/>
      <c r="L71" s="4"/>
      <c r="M71" s="4"/>
      <c r="N71" s="4"/>
      <c r="O71" s="4"/>
      <c r="P71" s="4">
        <f>SUM(Tabla3[[#This Row],[Enero]:[Diciembre]])</f>
        <v>45</v>
      </c>
    </row>
    <row r="72" spans="1:16">
      <c r="A72" s="30">
        <v>68</v>
      </c>
      <c r="B72" s="30">
        <v>68</v>
      </c>
      <c r="C72" s="27" t="s">
        <v>2896</v>
      </c>
      <c r="D72" s="4">
        <v>0</v>
      </c>
      <c r="E72" s="4">
        <v>15</v>
      </c>
      <c r="F72" s="4">
        <v>15</v>
      </c>
      <c r="G72" s="4"/>
      <c r="H72" s="4"/>
      <c r="I72" s="4"/>
      <c r="J72" s="4"/>
      <c r="K72" s="4"/>
      <c r="L72" s="4"/>
      <c r="M72" s="4"/>
      <c r="N72" s="4"/>
      <c r="O72" s="4"/>
      <c r="P72" s="4">
        <f>SUM(Tabla3[[#This Row],[Enero]:[Diciembre]])</f>
        <v>30</v>
      </c>
    </row>
    <row r="73" spans="1:16">
      <c r="A73" s="30">
        <v>69</v>
      </c>
      <c r="B73" s="30">
        <v>69</v>
      </c>
      <c r="C73" s="27" t="s">
        <v>2897</v>
      </c>
      <c r="D73" s="4">
        <v>0</v>
      </c>
      <c r="E73" s="4">
        <v>0</v>
      </c>
      <c r="F73" s="4">
        <v>0</v>
      </c>
      <c r="G73" s="4"/>
      <c r="H73" s="4"/>
      <c r="I73" s="4"/>
      <c r="J73" s="4"/>
      <c r="K73" s="4"/>
      <c r="L73" s="4"/>
      <c r="M73" s="4"/>
      <c r="N73" s="4"/>
      <c r="O73" s="4"/>
      <c r="P73" s="4">
        <f>SUM(Tabla3[[#This Row],[Enero]:[Diciembre]])</f>
        <v>0</v>
      </c>
    </row>
    <row r="74" spans="1:16">
      <c r="A74" s="30">
        <v>70</v>
      </c>
      <c r="B74" s="30">
        <v>70</v>
      </c>
      <c r="C74" s="27" t="s">
        <v>2898</v>
      </c>
      <c r="D74" s="4">
        <v>0</v>
      </c>
      <c r="E74" s="4">
        <v>0</v>
      </c>
      <c r="F74" s="4">
        <v>0</v>
      </c>
      <c r="G74" s="4"/>
      <c r="H74" s="4"/>
      <c r="I74" s="4"/>
      <c r="J74" s="4"/>
      <c r="K74" s="4"/>
      <c r="L74" s="4"/>
      <c r="M74" s="4"/>
      <c r="N74" s="4"/>
      <c r="O74" s="4"/>
      <c r="P74" s="4">
        <f>SUM(Tabla3[[#This Row],[Enero]:[Diciembre]])</f>
        <v>0</v>
      </c>
    </row>
    <row r="75" spans="1:16">
      <c r="A75" s="30">
        <v>71</v>
      </c>
      <c r="B75" s="30">
        <v>71</v>
      </c>
      <c r="C75" s="27" t="s">
        <v>2162</v>
      </c>
      <c r="D75" s="4">
        <v>15</v>
      </c>
      <c r="E75" s="4">
        <v>15</v>
      </c>
      <c r="F75" s="4">
        <v>15</v>
      </c>
      <c r="G75" s="4"/>
      <c r="H75" s="4"/>
      <c r="I75" s="4"/>
      <c r="J75" s="4"/>
      <c r="K75" s="4"/>
      <c r="L75" s="4"/>
      <c r="M75" s="4"/>
      <c r="N75" s="4"/>
      <c r="O75" s="4"/>
      <c r="P75" s="4">
        <f>SUM(Tabla3[[#This Row],[Enero]:[Diciembre]])</f>
        <v>45</v>
      </c>
    </row>
    <row r="76" spans="1:16">
      <c r="A76" s="30">
        <v>72</v>
      </c>
      <c r="B76" s="30">
        <v>72</v>
      </c>
      <c r="C76" s="27" t="s">
        <v>2899</v>
      </c>
      <c r="D76" s="4">
        <v>0</v>
      </c>
      <c r="E76" s="4">
        <v>0</v>
      </c>
      <c r="F76" s="4">
        <v>0</v>
      </c>
      <c r="G76" s="4"/>
      <c r="H76" s="4"/>
      <c r="I76" s="4"/>
      <c r="J76" s="4"/>
      <c r="K76" s="4"/>
      <c r="L76" s="4"/>
      <c r="M76" s="4"/>
      <c r="N76" s="4"/>
      <c r="O76" s="4"/>
      <c r="P76" s="4">
        <f>SUM(Tabla3[[#This Row],[Enero]:[Diciembre]])</f>
        <v>0</v>
      </c>
    </row>
    <row r="77" spans="1:16">
      <c r="A77" s="30">
        <v>73</v>
      </c>
      <c r="B77" s="30">
        <v>73</v>
      </c>
      <c r="C77" s="27" t="s">
        <v>2164</v>
      </c>
      <c r="D77" s="4">
        <v>15</v>
      </c>
      <c r="E77" s="4">
        <v>15</v>
      </c>
      <c r="F77" s="4">
        <v>15</v>
      </c>
      <c r="G77" s="4">
        <v>15</v>
      </c>
      <c r="H77" s="4"/>
      <c r="I77" s="4"/>
      <c r="J77" s="4"/>
      <c r="K77" s="4"/>
      <c r="L77" s="4"/>
      <c r="M77" s="4"/>
      <c r="N77" s="4"/>
      <c r="O77" s="4"/>
      <c r="P77" s="4">
        <f>SUM(Tabla3[[#This Row],[Enero]:[Diciembre]])</f>
        <v>60</v>
      </c>
    </row>
    <row r="78" spans="1:16">
      <c r="A78" s="30">
        <v>74</v>
      </c>
      <c r="B78" s="30">
        <v>74</v>
      </c>
      <c r="C78" s="27" t="s">
        <v>2900</v>
      </c>
      <c r="D78" s="4">
        <v>0</v>
      </c>
      <c r="E78" s="4">
        <v>0</v>
      </c>
      <c r="F78" s="4">
        <v>0</v>
      </c>
      <c r="G78" s="4"/>
      <c r="H78" s="4"/>
      <c r="I78" s="4"/>
      <c r="J78" s="4"/>
      <c r="K78" s="4"/>
      <c r="L78" s="4"/>
      <c r="M78" s="4"/>
      <c r="N78" s="4"/>
      <c r="O78" s="4"/>
      <c r="P78" s="4">
        <f>SUM(Tabla3[[#This Row],[Enero]:[Diciembre]])</f>
        <v>0</v>
      </c>
    </row>
    <row r="79" spans="1:16">
      <c r="A79" s="30">
        <v>75</v>
      </c>
      <c r="B79" s="30">
        <v>75</v>
      </c>
      <c r="C79" s="27" t="s">
        <v>2166</v>
      </c>
      <c r="D79" s="4">
        <v>15</v>
      </c>
      <c r="E79" s="4">
        <v>15</v>
      </c>
      <c r="F79" s="4">
        <v>15</v>
      </c>
      <c r="G79" s="4">
        <v>0</v>
      </c>
      <c r="H79" s="4"/>
      <c r="I79" s="4"/>
      <c r="J79" s="4"/>
      <c r="K79" s="4"/>
      <c r="L79" s="4"/>
      <c r="M79" s="4"/>
      <c r="N79" s="4"/>
      <c r="O79" s="4"/>
      <c r="P79" s="4">
        <f>SUM(Tabla3[[#This Row],[Enero]:[Diciembre]])</f>
        <v>45</v>
      </c>
    </row>
    <row r="80" spans="1:16">
      <c r="A80" s="30">
        <v>76</v>
      </c>
      <c r="B80" s="30">
        <v>76</v>
      </c>
      <c r="C80" s="27" t="s">
        <v>2901</v>
      </c>
      <c r="D80" s="4">
        <v>0</v>
      </c>
      <c r="E80" s="4">
        <v>0</v>
      </c>
      <c r="F80" s="4">
        <v>0</v>
      </c>
      <c r="G80" s="4"/>
      <c r="H80" s="4"/>
      <c r="I80" s="4"/>
      <c r="J80" s="4"/>
      <c r="K80" s="4"/>
      <c r="L80" s="4"/>
      <c r="M80" s="4"/>
      <c r="N80" s="4"/>
      <c r="O80" s="4"/>
      <c r="P80" s="4">
        <f>SUM(Tabla3[[#This Row],[Enero]:[Diciembre]])</f>
        <v>0</v>
      </c>
    </row>
    <row r="81" spans="1:16">
      <c r="A81" s="30">
        <v>77</v>
      </c>
      <c r="B81" s="30">
        <v>77</v>
      </c>
      <c r="C81" s="27" t="s">
        <v>2168</v>
      </c>
      <c r="D81" s="4">
        <v>15</v>
      </c>
      <c r="E81" s="4">
        <v>15</v>
      </c>
      <c r="F81" s="4">
        <v>15</v>
      </c>
      <c r="G81" s="4">
        <v>15</v>
      </c>
      <c r="H81" s="4">
        <v>15</v>
      </c>
      <c r="I81" s="4">
        <v>15</v>
      </c>
      <c r="J81" s="4">
        <v>15</v>
      </c>
      <c r="K81" s="4">
        <v>15</v>
      </c>
      <c r="L81" s="4">
        <v>15</v>
      </c>
      <c r="M81" s="4">
        <v>15</v>
      </c>
      <c r="N81" s="4">
        <v>15</v>
      </c>
      <c r="O81" s="4">
        <f>15+20</f>
        <v>35</v>
      </c>
      <c r="P81" s="4">
        <f>SUM(Tabla3[[#This Row],[Enero]:[Diciembre]])</f>
        <v>200</v>
      </c>
    </row>
    <row r="82" spans="1:16">
      <c r="A82" s="30">
        <v>78</v>
      </c>
      <c r="B82" s="30">
        <v>78</v>
      </c>
      <c r="C82" s="27" t="s">
        <v>2169</v>
      </c>
      <c r="D82" s="4">
        <v>15</v>
      </c>
      <c r="E82" s="4">
        <v>15</v>
      </c>
      <c r="F82" s="4">
        <v>15</v>
      </c>
      <c r="G82" s="4">
        <v>15</v>
      </c>
      <c r="H82" s="4"/>
      <c r="I82" s="4"/>
      <c r="J82" s="4"/>
      <c r="K82" s="4"/>
      <c r="L82" s="4"/>
      <c r="M82" s="4"/>
      <c r="N82" s="4"/>
      <c r="O82" s="4"/>
      <c r="P82" s="4">
        <f>SUM(Tabla3[[#This Row],[Enero]:[Diciembre]])</f>
        <v>60</v>
      </c>
    </row>
    <row r="83" spans="1:16">
      <c r="A83" s="30">
        <v>79</v>
      </c>
      <c r="B83" s="30">
        <v>79</v>
      </c>
      <c r="C83" s="27" t="s">
        <v>2902</v>
      </c>
      <c r="D83" s="87">
        <v>15</v>
      </c>
      <c r="E83" s="4">
        <v>15</v>
      </c>
      <c r="F83" s="4">
        <v>15</v>
      </c>
      <c r="G83" s="4"/>
      <c r="H83" s="4"/>
      <c r="I83" s="4"/>
      <c r="J83" s="4"/>
      <c r="K83" s="4"/>
      <c r="L83" s="4"/>
      <c r="M83" s="4"/>
      <c r="N83" s="4"/>
      <c r="O83" s="4"/>
      <c r="P83" s="4">
        <f>SUM(Tabla3[[#This Row],[Enero]:[Diciembre]])</f>
        <v>45</v>
      </c>
    </row>
    <row r="84" spans="1:16">
      <c r="A84" s="30">
        <v>80</v>
      </c>
      <c r="B84" s="30">
        <v>80</v>
      </c>
      <c r="C84" s="27" t="s">
        <v>2903</v>
      </c>
      <c r="D84" s="4">
        <v>15</v>
      </c>
      <c r="E84" s="4">
        <v>15</v>
      </c>
      <c r="F84" s="4">
        <v>15</v>
      </c>
      <c r="G84" s="4">
        <v>15</v>
      </c>
      <c r="H84" s="4"/>
      <c r="I84" s="4"/>
      <c r="J84" s="4"/>
      <c r="K84" s="4"/>
      <c r="L84" s="4"/>
      <c r="M84" s="4"/>
      <c r="N84" s="4"/>
      <c r="O84" s="4"/>
      <c r="P84" s="4">
        <f>SUM(Tabla3[[#This Row],[Enero]:[Diciembre]])</f>
        <v>60</v>
      </c>
    </row>
    <row r="85" spans="1:16">
      <c r="A85" s="30">
        <v>81</v>
      </c>
      <c r="B85" s="30">
        <v>81</v>
      </c>
      <c r="C85" s="27" t="s">
        <v>2904</v>
      </c>
      <c r="D85" s="4">
        <v>0</v>
      </c>
      <c r="E85" s="4">
        <v>0</v>
      </c>
      <c r="F85" s="4">
        <v>0</v>
      </c>
      <c r="G85" s="4"/>
      <c r="H85" s="4"/>
      <c r="I85" s="4"/>
      <c r="J85" s="4"/>
      <c r="K85" s="4"/>
      <c r="L85" s="4"/>
      <c r="M85" s="4"/>
      <c r="N85" s="4"/>
      <c r="O85" s="4"/>
      <c r="P85" s="4">
        <f>SUM(Tabla3[[#This Row],[Enero]:[Diciembre]])</f>
        <v>0</v>
      </c>
    </row>
    <row r="86" spans="1:16">
      <c r="A86" s="30" t="s">
        <v>2173</v>
      </c>
      <c r="B86" s="30">
        <v>82</v>
      </c>
      <c r="C86" s="27" t="s">
        <v>2174</v>
      </c>
      <c r="D86" s="4">
        <v>15</v>
      </c>
      <c r="E86" s="4">
        <v>15</v>
      </c>
      <c r="F86" s="4">
        <v>15</v>
      </c>
      <c r="G86" s="4"/>
      <c r="H86" s="4"/>
      <c r="I86" s="4"/>
      <c r="J86" s="4"/>
      <c r="K86" s="4"/>
      <c r="L86" s="4"/>
      <c r="M86" s="4"/>
      <c r="N86" s="4"/>
      <c r="O86" s="4"/>
      <c r="P86" s="4">
        <f>SUM(Tabla3[[#This Row],[Enero]:[Diciembre]])</f>
        <v>45</v>
      </c>
    </row>
    <row r="87" spans="1:16">
      <c r="A87" s="30" t="s">
        <v>2173</v>
      </c>
      <c r="B87" s="30">
        <v>83</v>
      </c>
      <c r="C87" s="27" t="s">
        <v>2905</v>
      </c>
      <c r="D87" s="4">
        <v>0</v>
      </c>
      <c r="E87" s="4">
        <v>0</v>
      </c>
      <c r="F87" s="4">
        <v>0</v>
      </c>
      <c r="G87" s="4"/>
      <c r="H87" s="4"/>
      <c r="I87" s="4"/>
      <c r="J87" s="4"/>
      <c r="K87" s="4"/>
      <c r="L87" s="4"/>
      <c r="M87" s="4"/>
      <c r="N87" s="4"/>
      <c r="O87" s="4"/>
      <c r="P87" s="4">
        <f>SUM(Tabla3[[#This Row],[Enero]:[Diciembre]])</f>
        <v>0</v>
      </c>
    </row>
    <row r="88" spans="1:16">
      <c r="A88" s="30" t="s">
        <v>2173</v>
      </c>
      <c r="B88" s="30">
        <v>84</v>
      </c>
      <c r="C88" s="27" t="s">
        <v>2906</v>
      </c>
      <c r="D88" s="4">
        <v>0</v>
      </c>
      <c r="E88" s="4">
        <v>0</v>
      </c>
      <c r="F88" s="4">
        <v>0</v>
      </c>
      <c r="G88" s="4"/>
      <c r="H88" s="4"/>
      <c r="I88" s="4"/>
      <c r="J88" s="4"/>
      <c r="K88" s="4"/>
      <c r="L88" s="4"/>
      <c r="M88" s="4"/>
      <c r="N88" s="4"/>
      <c r="O88" s="4"/>
      <c r="P88" s="4">
        <f>SUM(Tabla3[[#This Row],[Enero]:[Diciembre]])</f>
        <v>0</v>
      </c>
    </row>
    <row r="89" spans="1:16">
      <c r="A89" s="30" t="s">
        <v>2173</v>
      </c>
      <c r="B89" s="30">
        <v>85</v>
      </c>
      <c r="C89" s="28" t="s">
        <v>2177</v>
      </c>
      <c r="D89" s="4">
        <v>0</v>
      </c>
      <c r="E89" s="4">
        <v>0</v>
      </c>
      <c r="F89" s="4">
        <v>15</v>
      </c>
      <c r="G89" s="4"/>
      <c r="H89" s="4"/>
      <c r="I89" s="4"/>
      <c r="J89" s="4"/>
      <c r="K89" s="4"/>
      <c r="L89" s="4"/>
      <c r="M89" s="4"/>
      <c r="N89" s="4"/>
      <c r="O89" s="4"/>
      <c r="P89" s="4">
        <f>SUM(Tabla3[[#This Row],[Enero]:[Diciembre]])</f>
        <v>15</v>
      </c>
    </row>
    <row r="90" spans="1:16">
      <c r="A90" s="30" t="s">
        <v>2173</v>
      </c>
      <c r="B90" s="30">
        <v>86</v>
      </c>
      <c r="C90" s="28" t="s">
        <v>2907</v>
      </c>
      <c r="D90" s="4">
        <v>0</v>
      </c>
      <c r="E90" s="4">
        <v>0</v>
      </c>
      <c r="F90" s="4">
        <v>0</v>
      </c>
      <c r="G90" s="4"/>
      <c r="H90" s="4"/>
      <c r="I90" s="4"/>
      <c r="J90" s="4"/>
      <c r="K90" s="4"/>
      <c r="L90" s="4"/>
      <c r="M90" s="4"/>
      <c r="N90" s="4"/>
      <c r="O90" s="4"/>
      <c r="P90" s="4">
        <f>SUM(Tabla3[[#This Row],[Enero]:[Diciembre]])</f>
        <v>0</v>
      </c>
    </row>
    <row r="91" spans="1:16">
      <c r="A91" s="30" t="s">
        <v>2173</v>
      </c>
      <c r="B91" s="30">
        <v>87</v>
      </c>
      <c r="C91" s="28" t="s">
        <v>2179</v>
      </c>
      <c r="D91" s="4">
        <v>0</v>
      </c>
      <c r="E91" s="4">
        <v>0</v>
      </c>
      <c r="F91" s="4">
        <v>0</v>
      </c>
      <c r="G91" s="4"/>
      <c r="H91" s="4"/>
      <c r="I91" s="4"/>
      <c r="J91" s="4"/>
      <c r="K91" s="4"/>
      <c r="L91" s="4"/>
      <c r="M91" s="4"/>
      <c r="N91" s="4"/>
      <c r="O91" s="4"/>
      <c r="P91" s="4">
        <f>SUM(Tabla3[[#This Row],[Enero]:[Diciembre]])</f>
        <v>0</v>
      </c>
    </row>
    <row r="92" spans="1:16">
      <c r="A92" s="30" t="s">
        <v>2173</v>
      </c>
      <c r="B92" s="30">
        <v>88</v>
      </c>
      <c r="C92" s="28" t="s">
        <v>2180</v>
      </c>
      <c r="D92" s="4">
        <v>15</v>
      </c>
      <c r="E92" s="4">
        <v>15</v>
      </c>
      <c r="F92" s="4">
        <v>15</v>
      </c>
      <c r="G92" s="4">
        <v>15</v>
      </c>
      <c r="H92" s="4"/>
      <c r="I92" s="4"/>
      <c r="J92" s="4"/>
      <c r="K92" s="4"/>
      <c r="L92" s="4"/>
      <c r="M92" s="4"/>
      <c r="N92" s="4"/>
      <c r="O92" s="4"/>
      <c r="P92" s="4">
        <f>SUM(Tabla3[[#This Row],[Enero]:[Diciembre]])</f>
        <v>60</v>
      </c>
    </row>
    <row r="93" spans="1:16">
      <c r="A93" s="30">
        <v>89</v>
      </c>
      <c r="B93" s="30">
        <v>89</v>
      </c>
      <c r="C93" s="28" t="s">
        <v>2182</v>
      </c>
      <c r="D93" s="4">
        <v>15</v>
      </c>
      <c r="E93" s="4">
        <v>15</v>
      </c>
      <c r="F93" s="4">
        <v>15</v>
      </c>
      <c r="G93" s="4"/>
      <c r="H93" s="4"/>
      <c r="I93" s="4"/>
      <c r="J93" s="4"/>
      <c r="K93" s="4"/>
      <c r="L93" s="4"/>
      <c r="M93" s="4"/>
      <c r="N93" s="4"/>
      <c r="O93" s="4"/>
      <c r="P93" s="4">
        <f>SUM(Tabla3[[#This Row],[Enero]:[Diciembre]])</f>
        <v>45</v>
      </c>
    </row>
    <row r="94" spans="1:16">
      <c r="A94" s="30">
        <v>90</v>
      </c>
      <c r="B94" s="30">
        <v>90</v>
      </c>
      <c r="C94" s="27" t="s">
        <v>2183</v>
      </c>
      <c r="D94" s="4">
        <v>0</v>
      </c>
      <c r="E94" s="4">
        <v>0</v>
      </c>
      <c r="F94" s="4">
        <v>0</v>
      </c>
      <c r="G94" s="4"/>
      <c r="H94" s="4"/>
      <c r="I94" s="4"/>
      <c r="J94" s="4"/>
      <c r="K94" s="4"/>
      <c r="L94" s="4"/>
      <c r="M94" s="4"/>
      <c r="N94" s="4"/>
      <c r="O94" s="4"/>
      <c r="P94" s="4">
        <f>SUM(Tabla3[[#This Row],[Enero]:[Diciembre]])</f>
        <v>0</v>
      </c>
    </row>
    <row r="95" spans="1:16">
      <c r="A95" s="30">
        <v>91</v>
      </c>
      <c r="B95" s="30">
        <v>91</v>
      </c>
      <c r="C95" s="27" t="s">
        <v>2908</v>
      </c>
      <c r="D95" s="4">
        <v>0</v>
      </c>
      <c r="E95" s="4">
        <v>0</v>
      </c>
      <c r="F95" s="4">
        <v>0</v>
      </c>
      <c r="G95" s="4"/>
      <c r="H95" s="4"/>
      <c r="I95" s="4"/>
      <c r="J95" s="4"/>
      <c r="K95" s="4"/>
      <c r="L95" s="4"/>
      <c r="M95" s="4"/>
      <c r="N95" s="4"/>
      <c r="O95" s="4"/>
      <c r="P95" s="4">
        <f>SUM(Tabla3[[#This Row],[Enero]:[Diciembre]])</f>
        <v>0</v>
      </c>
    </row>
    <row r="96" spans="1:16">
      <c r="A96" s="30">
        <v>92</v>
      </c>
      <c r="B96" s="30">
        <v>92</v>
      </c>
      <c r="C96" s="28" t="s">
        <v>2185</v>
      </c>
      <c r="D96" s="4">
        <v>15</v>
      </c>
      <c r="E96" s="4">
        <v>15</v>
      </c>
      <c r="F96" s="4">
        <v>15</v>
      </c>
      <c r="G96" s="4">
        <v>15</v>
      </c>
      <c r="H96" s="4"/>
      <c r="I96" s="4"/>
      <c r="J96" s="4"/>
      <c r="K96" s="4"/>
      <c r="L96" s="4"/>
      <c r="M96" s="4"/>
      <c r="N96" s="4"/>
      <c r="O96" s="4"/>
      <c r="P96" s="4">
        <f>SUM(Tabla3[[#This Row],[Enero]:[Diciembre]])</f>
        <v>60</v>
      </c>
    </row>
    <row r="97" spans="1:16">
      <c r="A97" s="30">
        <v>93</v>
      </c>
      <c r="B97" s="30">
        <v>93</v>
      </c>
      <c r="C97" s="27" t="s">
        <v>2909</v>
      </c>
      <c r="D97" s="4">
        <v>0</v>
      </c>
      <c r="E97" s="4">
        <v>0</v>
      </c>
      <c r="F97" s="4">
        <v>0</v>
      </c>
      <c r="G97" s="4"/>
      <c r="H97" s="4"/>
      <c r="I97" s="4"/>
      <c r="J97" s="4"/>
      <c r="K97" s="4"/>
      <c r="L97" s="4"/>
      <c r="M97" s="4"/>
      <c r="N97" s="4"/>
      <c r="O97" s="4"/>
      <c r="P97" s="4">
        <f>SUM(Tabla3[[#This Row],[Enero]:[Diciembre]])</f>
        <v>0</v>
      </c>
    </row>
    <row r="98" spans="1:16">
      <c r="A98" s="30">
        <v>94</v>
      </c>
      <c r="B98" s="30">
        <v>94</v>
      </c>
      <c r="C98" s="27" t="s">
        <v>2910</v>
      </c>
      <c r="D98" s="4">
        <v>0</v>
      </c>
      <c r="E98" s="4">
        <v>0</v>
      </c>
      <c r="F98" s="4">
        <v>0</v>
      </c>
      <c r="G98" s="4"/>
      <c r="H98" s="4"/>
      <c r="I98" s="4"/>
      <c r="J98" s="4"/>
      <c r="K98" s="4"/>
      <c r="L98" s="4"/>
      <c r="M98" s="4"/>
      <c r="N98" s="4"/>
      <c r="O98" s="4"/>
      <c r="P98" s="4">
        <f>SUM(Tabla3[[#This Row],[Enero]:[Diciembre]])</f>
        <v>0</v>
      </c>
    </row>
    <row r="99" spans="1:16">
      <c r="A99" s="30">
        <v>95</v>
      </c>
      <c r="B99" s="30">
        <v>95</v>
      </c>
      <c r="C99" s="27" t="s">
        <v>2188</v>
      </c>
      <c r="D99" s="4">
        <v>15</v>
      </c>
      <c r="E99" s="4">
        <v>15</v>
      </c>
      <c r="F99" s="4">
        <v>15</v>
      </c>
      <c r="G99" s="4"/>
      <c r="H99" s="4"/>
      <c r="I99" s="4"/>
      <c r="J99" s="4"/>
      <c r="K99" s="4"/>
      <c r="L99" s="4"/>
      <c r="M99" s="4"/>
      <c r="N99" s="4"/>
      <c r="O99" s="4"/>
      <c r="P99" s="4">
        <f>SUM(Tabla3[[#This Row],[Enero]:[Diciembre]])</f>
        <v>45</v>
      </c>
    </row>
    <row r="100" spans="1:16">
      <c r="A100" s="30">
        <v>96</v>
      </c>
      <c r="B100" s="30">
        <v>96</v>
      </c>
      <c r="C100" s="27" t="s">
        <v>2911</v>
      </c>
      <c r="D100" s="4">
        <v>0</v>
      </c>
      <c r="E100" s="4">
        <v>0</v>
      </c>
      <c r="F100" s="4"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>
        <f>SUM(Tabla3[[#This Row],[Enero]:[Diciembre]])</f>
        <v>0</v>
      </c>
    </row>
    <row r="101" spans="1:16">
      <c r="A101" s="30">
        <v>97</v>
      </c>
      <c r="B101" s="30">
        <v>97</v>
      </c>
      <c r="C101" s="27" t="s">
        <v>2190</v>
      </c>
      <c r="D101" s="4">
        <v>15</v>
      </c>
      <c r="E101" s="4">
        <v>15</v>
      </c>
      <c r="F101" s="4">
        <v>15</v>
      </c>
      <c r="G101" s="4"/>
      <c r="H101" s="4"/>
      <c r="I101" s="4"/>
      <c r="J101" s="4"/>
      <c r="K101" s="4"/>
      <c r="L101" s="4"/>
      <c r="M101" s="4"/>
      <c r="N101" s="4"/>
      <c r="O101" s="4"/>
      <c r="P101" s="4">
        <f>SUM(Tabla3[[#This Row],[Enero]:[Diciembre]])</f>
        <v>45</v>
      </c>
    </row>
    <row r="102" spans="1:16">
      <c r="A102" s="30">
        <v>98</v>
      </c>
      <c r="B102" s="30">
        <v>98</v>
      </c>
      <c r="C102" s="27" t="s">
        <v>2912</v>
      </c>
      <c r="D102" s="4">
        <v>0</v>
      </c>
      <c r="E102" s="4">
        <v>0</v>
      </c>
      <c r="F102" s="4">
        <v>0</v>
      </c>
      <c r="G102" s="4"/>
      <c r="H102" s="4"/>
      <c r="I102" s="4"/>
      <c r="J102" s="4"/>
      <c r="K102" s="4"/>
      <c r="L102" s="4"/>
      <c r="M102" s="4"/>
      <c r="N102" s="4"/>
      <c r="O102" s="4"/>
      <c r="P102" s="4">
        <f>SUM(Tabla3[[#This Row],[Enero]:[Diciembre]])</f>
        <v>0</v>
      </c>
    </row>
    <row r="103" spans="1:16">
      <c r="A103" s="30">
        <v>99</v>
      </c>
      <c r="B103" s="30">
        <v>99</v>
      </c>
      <c r="C103" s="27" t="s">
        <v>2192</v>
      </c>
      <c r="D103" s="87">
        <v>15</v>
      </c>
      <c r="E103" s="87">
        <v>15</v>
      </c>
      <c r="F103" s="87">
        <v>15</v>
      </c>
      <c r="G103" s="87">
        <v>15</v>
      </c>
      <c r="H103" s="87">
        <v>15</v>
      </c>
      <c r="I103" s="87">
        <v>15</v>
      </c>
      <c r="J103" s="4"/>
      <c r="K103" s="4"/>
      <c r="L103" s="4"/>
      <c r="M103" s="4"/>
      <c r="N103" s="4"/>
      <c r="O103" s="4"/>
      <c r="P103" s="4">
        <f>SUM(Tabla3[[#This Row],[Enero]:[Diciembre]])</f>
        <v>90</v>
      </c>
    </row>
    <row r="104" spans="1:16">
      <c r="A104" s="30">
        <v>100</v>
      </c>
      <c r="B104" s="30">
        <v>100</v>
      </c>
      <c r="C104" s="27" t="s">
        <v>2913</v>
      </c>
      <c r="D104" s="4">
        <v>15</v>
      </c>
      <c r="E104" s="4">
        <v>15</v>
      </c>
      <c r="F104" s="4">
        <v>15</v>
      </c>
      <c r="G104" s="4"/>
      <c r="H104" s="4"/>
      <c r="I104" s="4"/>
      <c r="J104" s="4"/>
      <c r="K104" s="4"/>
      <c r="L104" s="4"/>
      <c r="M104" s="4"/>
      <c r="N104" s="4"/>
      <c r="O104" s="4"/>
      <c r="P104" s="4">
        <f>SUM(Tabla3[[#This Row],[Enero]:[Diciembre]])</f>
        <v>45</v>
      </c>
    </row>
    <row r="105" spans="1:16">
      <c r="A105" s="30">
        <v>101</v>
      </c>
      <c r="B105" s="30">
        <v>101</v>
      </c>
      <c r="C105" s="134" t="s">
        <v>2914</v>
      </c>
      <c r="D105" s="4">
        <v>0</v>
      </c>
      <c r="E105" s="4">
        <v>0</v>
      </c>
      <c r="F105" s="4"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>
        <f>SUM(Tabla3[[#This Row],[Enero]:[Diciembre]])</f>
        <v>0</v>
      </c>
    </row>
    <row r="106" spans="1:16">
      <c r="A106" s="30">
        <v>102</v>
      </c>
      <c r="B106" s="30">
        <v>102</v>
      </c>
      <c r="C106" s="27" t="s">
        <v>2915</v>
      </c>
      <c r="D106" s="4">
        <v>0</v>
      </c>
      <c r="E106" s="4">
        <v>0</v>
      </c>
      <c r="F106" s="4"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>
        <f>SUM(Tabla3[[#This Row],[Enero]:[Diciembre]])</f>
        <v>0</v>
      </c>
    </row>
    <row r="107" spans="1:16">
      <c r="A107" s="30">
        <v>103</v>
      </c>
      <c r="B107" s="30">
        <v>103</v>
      </c>
      <c r="C107" s="27" t="s">
        <v>2196</v>
      </c>
      <c r="D107" s="4">
        <v>15</v>
      </c>
      <c r="E107" s="4">
        <v>15</v>
      </c>
      <c r="F107" s="4">
        <v>15</v>
      </c>
      <c r="G107" s="4"/>
      <c r="H107" s="4"/>
      <c r="I107" s="4"/>
      <c r="J107" s="4"/>
      <c r="K107" s="4"/>
      <c r="L107" s="4"/>
      <c r="M107" s="4"/>
      <c r="N107" s="4"/>
      <c r="O107" s="4"/>
      <c r="P107" s="4">
        <f>SUM(Tabla3[[#This Row],[Enero]:[Diciembre]])</f>
        <v>45</v>
      </c>
    </row>
    <row r="108" spans="1:16">
      <c r="A108" s="30" t="s">
        <v>2197</v>
      </c>
      <c r="B108" s="30">
        <v>104</v>
      </c>
      <c r="C108" s="27" t="s">
        <v>2198</v>
      </c>
      <c r="D108" s="4">
        <v>0</v>
      </c>
      <c r="E108" s="4">
        <v>0</v>
      </c>
      <c r="F108" s="4">
        <v>0</v>
      </c>
      <c r="G108" s="4"/>
      <c r="H108" s="4"/>
      <c r="I108" s="4"/>
      <c r="J108" s="4"/>
      <c r="K108" s="4"/>
      <c r="L108" s="4"/>
      <c r="M108" s="4"/>
      <c r="N108" s="4"/>
      <c r="O108" s="4"/>
      <c r="P108" s="4">
        <f>SUM(Tabla3[[#This Row],[Enero]:[Diciembre]])</f>
        <v>0</v>
      </c>
    </row>
    <row r="109" spans="1:16">
      <c r="A109" s="30" t="s">
        <v>2197</v>
      </c>
      <c r="B109" s="30">
        <v>105</v>
      </c>
      <c r="C109" s="27" t="s">
        <v>2199</v>
      </c>
      <c r="D109" s="4">
        <v>15</v>
      </c>
      <c r="E109" s="4">
        <v>15</v>
      </c>
      <c r="F109" s="4">
        <v>15</v>
      </c>
      <c r="G109" s="87">
        <v>15</v>
      </c>
      <c r="H109" s="4"/>
      <c r="I109" s="4"/>
      <c r="J109" s="4"/>
      <c r="K109" s="4"/>
      <c r="L109" s="4"/>
      <c r="M109" s="4"/>
      <c r="N109" s="4"/>
      <c r="O109" s="4"/>
      <c r="P109" s="4">
        <f>SUM(Tabla3[[#This Row],[Enero]:[Diciembre]])</f>
        <v>60</v>
      </c>
    </row>
    <row r="110" spans="1:16">
      <c r="A110" s="30" t="s">
        <v>2197</v>
      </c>
      <c r="B110" s="30">
        <v>106</v>
      </c>
      <c r="C110" s="27" t="s">
        <v>2916</v>
      </c>
      <c r="D110" s="4">
        <v>15</v>
      </c>
      <c r="E110" s="4">
        <v>15</v>
      </c>
      <c r="F110" s="4">
        <v>15</v>
      </c>
      <c r="G110" s="4"/>
      <c r="H110" s="4"/>
      <c r="I110" s="4"/>
      <c r="J110" s="4"/>
      <c r="K110" s="4"/>
      <c r="L110" s="4"/>
      <c r="M110" s="4"/>
      <c r="N110" s="4"/>
      <c r="O110" s="4"/>
      <c r="P110" s="4">
        <f>SUM(Tabla3[[#This Row],[Enero]:[Diciembre]])</f>
        <v>45</v>
      </c>
    </row>
    <row r="111" spans="1:16">
      <c r="A111" s="30" t="s">
        <v>2197</v>
      </c>
      <c r="B111" s="30">
        <v>107</v>
      </c>
      <c r="C111" s="27" t="s">
        <v>2202</v>
      </c>
      <c r="D111" s="4">
        <v>15</v>
      </c>
      <c r="E111" s="4">
        <v>15</v>
      </c>
      <c r="F111" s="4">
        <v>15</v>
      </c>
      <c r="G111" s="4"/>
      <c r="H111" s="4"/>
      <c r="I111" s="4"/>
      <c r="J111" s="4"/>
      <c r="K111" s="4"/>
      <c r="L111" s="4"/>
      <c r="M111" s="4"/>
      <c r="N111" s="4"/>
      <c r="O111" s="4"/>
      <c r="P111" s="4">
        <f>SUM(Tabla3[[#This Row],[Enero]:[Diciembre]])</f>
        <v>45</v>
      </c>
    </row>
    <row r="112" spans="1:16">
      <c r="A112" s="30" t="s">
        <v>2197</v>
      </c>
      <c r="B112" s="30">
        <v>108</v>
      </c>
      <c r="C112" s="28" t="s">
        <v>2203</v>
      </c>
      <c r="D112" s="4">
        <v>15</v>
      </c>
      <c r="E112" s="4">
        <v>15</v>
      </c>
      <c r="F112" s="4">
        <v>0</v>
      </c>
      <c r="G112" s="4"/>
      <c r="H112" s="4"/>
      <c r="I112" s="4"/>
      <c r="J112" s="4"/>
      <c r="K112" s="4"/>
      <c r="L112" s="4"/>
      <c r="M112" s="4"/>
      <c r="N112" s="4"/>
      <c r="O112" s="4"/>
      <c r="P112" s="4">
        <f>SUM(Tabla3[[#This Row],[Enero]:[Diciembre]])</f>
        <v>30</v>
      </c>
    </row>
    <row r="113" spans="1:16">
      <c r="A113" s="30" t="s">
        <v>2197</v>
      </c>
      <c r="B113" s="30">
        <v>109</v>
      </c>
      <c r="C113" s="27" t="s">
        <v>2917</v>
      </c>
      <c r="D113" s="4">
        <v>0</v>
      </c>
      <c r="E113" s="4">
        <v>0</v>
      </c>
      <c r="F113" s="4"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>
        <f>SUM(Tabla3[[#This Row],[Enero]:[Diciembre]])</f>
        <v>0</v>
      </c>
    </row>
    <row r="114" spans="1:16">
      <c r="A114" s="30" t="s">
        <v>2197</v>
      </c>
      <c r="B114" s="30">
        <v>110</v>
      </c>
      <c r="C114" s="27" t="s">
        <v>2205</v>
      </c>
      <c r="D114" s="4">
        <v>15</v>
      </c>
      <c r="E114" s="4">
        <v>15</v>
      </c>
      <c r="F114" s="4">
        <v>0</v>
      </c>
      <c r="G114" s="4"/>
      <c r="H114" s="4"/>
      <c r="I114" s="4"/>
      <c r="J114" s="4"/>
      <c r="K114" s="4"/>
      <c r="L114" s="4"/>
      <c r="M114" s="4"/>
      <c r="N114" s="4"/>
      <c r="O114" s="4"/>
      <c r="P114" s="4">
        <f>SUM(Tabla3[[#This Row],[Enero]:[Diciembre]])</f>
        <v>30</v>
      </c>
    </row>
    <row r="115" spans="1:16">
      <c r="A115" s="30" t="s">
        <v>2197</v>
      </c>
      <c r="B115" s="30">
        <v>111</v>
      </c>
      <c r="C115" s="27" t="s">
        <v>2206</v>
      </c>
      <c r="D115" s="4">
        <v>15</v>
      </c>
      <c r="E115" s="4">
        <v>15</v>
      </c>
      <c r="F115" s="4">
        <v>15</v>
      </c>
      <c r="G115" s="4"/>
      <c r="H115" s="4"/>
      <c r="I115" s="4"/>
      <c r="J115" s="4"/>
      <c r="K115" s="4"/>
      <c r="L115" s="4"/>
      <c r="M115" s="4"/>
      <c r="N115" s="4"/>
      <c r="O115" s="4"/>
      <c r="P115" s="4">
        <f>SUM(Tabla3[[#This Row],[Enero]:[Diciembre]])</f>
        <v>45</v>
      </c>
    </row>
    <row r="116" spans="1:16">
      <c r="A116" s="30" t="s">
        <v>2197</v>
      </c>
      <c r="B116" s="30">
        <v>112</v>
      </c>
      <c r="C116" s="27" t="s">
        <v>2918</v>
      </c>
      <c r="D116" s="4">
        <v>15</v>
      </c>
      <c r="E116" s="4">
        <v>15</v>
      </c>
      <c r="F116" s="4">
        <v>15</v>
      </c>
      <c r="G116" s="4"/>
      <c r="H116" s="4"/>
      <c r="I116" s="4"/>
      <c r="J116" s="4"/>
      <c r="K116" s="4"/>
      <c r="L116" s="4"/>
      <c r="M116" s="4"/>
      <c r="N116" s="4"/>
      <c r="O116" s="4"/>
      <c r="P116" s="4">
        <f>SUM(Tabla3[[#This Row],[Enero]:[Diciembre]])</f>
        <v>45</v>
      </c>
    </row>
    <row r="117" spans="1:16">
      <c r="A117" s="30" t="s">
        <v>2197</v>
      </c>
      <c r="B117" s="30">
        <v>113</v>
      </c>
      <c r="C117" s="27" t="s">
        <v>2919</v>
      </c>
      <c r="D117" s="4">
        <v>0</v>
      </c>
      <c r="E117" s="4">
        <v>15</v>
      </c>
      <c r="F117" s="4">
        <v>15</v>
      </c>
      <c r="G117" s="4"/>
      <c r="H117" s="4"/>
      <c r="I117" s="4"/>
      <c r="J117" s="4"/>
      <c r="K117" s="4"/>
      <c r="L117" s="4"/>
      <c r="M117" s="4"/>
      <c r="N117" s="4"/>
      <c r="O117" s="4"/>
      <c r="P117" s="4">
        <f>SUM(Tabla3[[#This Row],[Enero]:[Diciembre]])</f>
        <v>30</v>
      </c>
    </row>
    <row r="118" spans="1:16">
      <c r="A118" s="30" t="s">
        <v>2197</v>
      </c>
      <c r="B118" s="30">
        <v>114</v>
      </c>
      <c r="C118" s="27" t="s">
        <v>2920</v>
      </c>
      <c r="D118" s="4">
        <v>0</v>
      </c>
      <c r="E118" s="4">
        <v>0</v>
      </c>
      <c r="F118" s="4">
        <v>0</v>
      </c>
      <c r="G118" s="4"/>
      <c r="H118" s="4"/>
      <c r="I118" s="4"/>
      <c r="J118" s="4"/>
      <c r="K118" s="4"/>
      <c r="L118" s="4"/>
      <c r="M118" s="4"/>
      <c r="N118" s="4"/>
      <c r="O118" s="4"/>
      <c r="P118" s="4">
        <f>SUM(Tabla3[[#This Row],[Enero]:[Diciembre]])</f>
        <v>0</v>
      </c>
    </row>
    <row r="119" spans="1:16">
      <c r="A119" s="30" t="s">
        <v>2197</v>
      </c>
      <c r="B119" s="30">
        <v>115</v>
      </c>
      <c r="C119" s="28" t="s">
        <v>2210</v>
      </c>
      <c r="D119" s="4">
        <v>15</v>
      </c>
      <c r="E119" s="4">
        <v>15</v>
      </c>
      <c r="F119" s="4">
        <v>15</v>
      </c>
      <c r="G119" s="4"/>
      <c r="H119" s="4"/>
      <c r="I119" s="4"/>
      <c r="J119" s="4"/>
      <c r="K119" s="4"/>
      <c r="L119" s="4"/>
      <c r="M119" s="4"/>
      <c r="N119" s="4"/>
      <c r="O119" s="4"/>
      <c r="P119" s="4">
        <f>SUM(Tabla3[[#This Row],[Enero]:[Diciembre]])</f>
        <v>45</v>
      </c>
    </row>
    <row r="120" spans="1:16">
      <c r="A120" s="30" t="s">
        <v>2197</v>
      </c>
      <c r="B120" s="30">
        <v>116</v>
      </c>
      <c r="C120" s="27" t="s">
        <v>2211</v>
      </c>
      <c r="D120" s="87">
        <v>15</v>
      </c>
      <c r="E120" s="4">
        <v>0</v>
      </c>
      <c r="F120" s="4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>
        <f>SUM(Tabla3[[#This Row],[Enero]:[Diciembre]])</f>
        <v>15</v>
      </c>
    </row>
    <row r="121" spans="1:16">
      <c r="A121" s="30" t="s">
        <v>2197</v>
      </c>
      <c r="B121" s="30">
        <v>117</v>
      </c>
      <c r="C121" s="27" t="s">
        <v>2212</v>
      </c>
      <c r="D121" s="99">
        <v>15</v>
      </c>
      <c r="E121" s="99">
        <v>15</v>
      </c>
      <c r="F121" s="155">
        <v>15</v>
      </c>
      <c r="G121" s="155">
        <v>15</v>
      </c>
      <c r="H121" s="99"/>
      <c r="I121" s="99"/>
      <c r="J121" s="99"/>
      <c r="K121" s="99"/>
      <c r="L121" s="99"/>
      <c r="M121" s="99"/>
      <c r="N121" s="99"/>
      <c r="O121" s="99"/>
      <c r="P121" s="99">
        <f>SUM(Tabla3[[#This Row],[Enero]:[Diciembre]])</f>
        <v>60</v>
      </c>
    </row>
    <row r="122" spans="1:16">
      <c r="A122" s="30" t="s">
        <v>2197</v>
      </c>
      <c r="B122" s="30">
        <v>118</v>
      </c>
      <c r="C122" s="27" t="s">
        <v>2921</v>
      </c>
      <c r="D122" s="4">
        <v>15</v>
      </c>
      <c r="E122" s="4">
        <v>15</v>
      </c>
      <c r="F122" s="4">
        <v>15</v>
      </c>
      <c r="G122" s="87">
        <v>15</v>
      </c>
      <c r="H122" s="4"/>
      <c r="I122" s="4"/>
      <c r="J122" s="4"/>
      <c r="K122" s="4"/>
      <c r="L122" s="4"/>
      <c r="M122" s="4"/>
      <c r="N122" s="4"/>
      <c r="O122" s="4"/>
      <c r="P122" s="4">
        <f>SUM(Tabla3[[#This Row],[Enero]:[Diciembre]])</f>
        <v>60</v>
      </c>
    </row>
    <row r="123" spans="1:16">
      <c r="A123" s="30" t="s">
        <v>2197</v>
      </c>
      <c r="B123" s="30">
        <v>119</v>
      </c>
      <c r="C123" s="27" t="s">
        <v>2922</v>
      </c>
      <c r="D123" s="4">
        <v>15</v>
      </c>
      <c r="E123" s="4">
        <v>15</v>
      </c>
      <c r="F123" s="87">
        <v>15</v>
      </c>
      <c r="G123" s="87">
        <v>15</v>
      </c>
      <c r="H123" s="4"/>
      <c r="I123" s="4"/>
      <c r="J123" s="4"/>
      <c r="K123" s="4"/>
      <c r="L123" s="4"/>
      <c r="M123" s="4"/>
      <c r="N123" s="4"/>
      <c r="O123" s="4"/>
      <c r="P123" s="4">
        <f>SUM(Tabla3[[#This Row],[Enero]:[Diciembre]])</f>
        <v>60</v>
      </c>
    </row>
    <row r="124" spans="1:16">
      <c r="A124" s="30" t="s">
        <v>2197</v>
      </c>
      <c r="B124" s="30">
        <v>120</v>
      </c>
      <c r="C124" s="27" t="s">
        <v>2923</v>
      </c>
      <c r="D124" s="4">
        <v>0</v>
      </c>
      <c r="E124" s="4">
        <v>0</v>
      </c>
      <c r="F124" s="4">
        <v>15</v>
      </c>
      <c r="G124" s="4">
        <v>15</v>
      </c>
      <c r="H124" s="4"/>
      <c r="I124" s="4"/>
      <c r="J124" s="4"/>
      <c r="K124" s="4"/>
      <c r="L124" s="4"/>
      <c r="M124" s="4"/>
      <c r="N124" s="4"/>
      <c r="O124" s="4"/>
      <c r="P124" s="4">
        <f>SUM(Tabla3[[#This Row],[Enero]:[Diciembre]])</f>
        <v>30</v>
      </c>
    </row>
    <row r="125" spans="1:16">
      <c r="A125" s="30" t="s">
        <v>2181</v>
      </c>
      <c r="B125" s="30">
        <v>121</v>
      </c>
      <c r="C125" s="27" t="s">
        <v>2216</v>
      </c>
      <c r="D125" s="4">
        <v>0</v>
      </c>
      <c r="E125" s="4">
        <v>0</v>
      </c>
      <c r="F125" s="4">
        <v>0</v>
      </c>
      <c r="G125" s="4"/>
      <c r="H125" s="4"/>
      <c r="I125" s="4"/>
      <c r="J125" s="4"/>
      <c r="K125" s="4"/>
      <c r="L125" s="4"/>
      <c r="M125" s="4"/>
      <c r="N125" s="4"/>
      <c r="O125" s="4"/>
      <c r="P125" s="4">
        <f>SUM(Tabla3[[#This Row],[Enero]:[Diciembre]])</f>
        <v>0</v>
      </c>
    </row>
    <row r="126" spans="1:16">
      <c r="A126" s="30" t="s">
        <v>2181</v>
      </c>
      <c r="B126" s="30">
        <v>122</v>
      </c>
      <c r="C126" s="27" t="s">
        <v>2924</v>
      </c>
      <c r="D126" s="4">
        <v>15</v>
      </c>
      <c r="E126" s="4">
        <v>15</v>
      </c>
      <c r="F126" s="87">
        <v>15</v>
      </c>
      <c r="G126" s="87">
        <v>15</v>
      </c>
      <c r="H126" s="4"/>
      <c r="I126" s="4"/>
      <c r="J126" s="4"/>
      <c r="K126" s="4"/>
      <c r="L126" s="4"/>
      <c r="M126" s="4"/>
      <c r="N126" s="4"/>
      <c r="O126" s="4"/>
      <c r="P126" s="4">
        <f>SUM(Tabla3[[#This Row],[Enero]:[Diciembre]])</f>
        <v>60</v>
      </c>
    </row>
    <row r="127" spans="1:16">
      <c r="A127" s="30" t="s">
        <v>2181</v>
      </c>
      <c r="B127" s="30">
        <v>123</v>
      </c>
      <c r="C127" s="27" t="s">
        <v>2219</v>
      </c>
      <c r="D127" s="4">
        <v>0</v>
      </c>
      <c r="E127" s="4">
        <v>0</v>
      </c>
      <c r="F127" s="4">
        <v>0</v>
      </c>
      <c r="G127" s="4"/>
      <c r="H127" s="4"/>
      <c r="I127" s="4"/>
      <c r="J127" s="4"/>
      <c r="K127" s="4"/>
      <c r="L127" s="4"/>
      <c r="M127" s="4"/>
      <c r="N127" s="4"/>
      <c r="O127" s="4"/>
      <c r="P127" s="4">
        <f>SUM(Tabla3[[#This Row],[Enero]:[Diciembre]])</f>
        <v>0</v>
      </c>
    </row>
    <row r="128" spans="1:16">
      <c r="A128" s="30" t="s">
        <v>2181</v>
      </c>
      <c r="B128" s="30">
        <v>124</v>
      </c>
      <c r="C128" s="27" t="s">
        <v>2925</v>
      </c>
      <c r="D128" s="4">
        <v>0</v>
      </c>
      <c r="E128" s="4">
        <v>0</v>
      </c>
      <c r="F128" s="4">
        <v>0</v>
      </c>
      <c r="G128" s="4"/>
      <c r="H128" s="4"/>
      <c r="I128" s="4"/>
      <c r="J128" s="4"/>
      <c r="K128" s="4"/>
      <c r="L128" s="4"/>
      <c r="M128" s="4"/>
      <c r="N128" s="4"/>
      <c r="O128" s="4"/>
      <c r="P128" s="4">
        <f>SUM(Tabla3[[#This Row],[Enero]:[Diciembre]])</f>
        <v>0</v>
      </c>
    </row>
    <row r="129" spans="1:16">
      <c r="A129" s="30" t="s">
        <v>2181</v>
      </c>
      <c r="B129" s="30">
        <v>125</v>
      </c>
      <c r="C129" s="27" t="s">
        <v>2926</v>
      </c>
      <c r="D129" s="4">
        <v>0</v>
      </c>
      <c r="E129" s="4">
        <v>0</v>
      </c>
      <c r="F129" s="4">
        <v>0</v>
      </c>
      <c r="G129" s="4"/>
      <c r="H129" s="4"/>
      <c r="I129" s="4"/>
      <c r="J129" s="4"/>
      <c r="K129" s="4"/>
      <c r="L129" s="4"/>
      <c r="M129" s="4"/>
      <c r="N129" s="4"/>
      <c r="O129" s="4"/>
      <c r="P129" s="4">
        <f>SUM(Tabla3[[#This Row],[Enero]:[Diciembre]])</f>
        <v>0</v>
      </c>
    </row>
    <row r="130" spans="1:16">
      <c r="A130" s="30" t="s">
        <v>2181</v>
      </c>
      <c r="B130" s="30">
        <v>126</v>
      </c>
      <c r="C130" s="27" t="s">
        <v>2927</v>
      </c>
      <c r="D130" s="4">
        <v>0</v>
      </c>
      <c r="E130" s="4">
        <v>0</v>
      </c>
      <c r="F130" s="4">
        <v>0</v>
      </c>
      <c r="G130" s="4"/>
      <c r="H130" s="4"/>
      <c r="I130" s="4"/>
      <c r="J130" s="4"/>
      <c r="K130" s="4"/>
      <c r="L130" s="4"/>
      <c r="M130" s="4"/>
      <c r="N130" s="4"/>
      <c r="O130" s="4"/>
      <c r="P130" s="4">
        <f>SUM(Tabla3[[#This Row],[Enero]:[Diciembre]])</f>
        <v>0</v>
      </c>
    </row>
    <row r="131" spans="1:16">
      <c r="A131" s="30" t="s">
        <v>2181</v>
      </c>
      <c r="B131" s="30">
        <v>127</v>
      </c>
      <c r="C131" s="27" t="s">
        <v>2928</v>
      </c>
      <c r="D131" s="4">
        <v>0</v>
      </c>
      <c r="E131" s="4">
        <v>0</v>
      </c>
      <c r="F131" s="4">
        <v>0</v>
      </c>
      <c r="G131" s="4"/>
      <c r="H131" s="4"/>
      <c r="I131" s="4"/>
      <c r="J131" s="4"/>
      <c r="K131" s="4"/>
      <c r="L131" s="4"/>
      <c r="M131" s="4"/>
      <c r="N131" s="4"/>
      <c r="O131" s="4"/>
      <c r="P131" s="4">
        <f>SUM(Tabla3[[#This Row],[Enero]:[Diciembre]])</f>
        <v>0</v>
      </c>
    </row>
    <row r="132" spans="1:16">
      <c r="A132" s="30" t="s">
        <v>2181</v>
      </c>
      <c r="B132" s="30">
        <v>128</v>
      </c>
      <c r="C132" s="27" t="s">
        <v>2929</v>
      </c>
      <c r="D132" s="4">
        <v>0</v>
      </c>
      <c r="E132" s="4">
        <v>0</v>
      </c>
      <c r="F132" s="4">
        <v>0</v>
      </c>
      <c r="G132" s="4"/>
      <c r="H132" s="4"/>
      <c r="I132" s="4"/>
      <c r="J132" s="4"/>
      <c r="K132" s="4"/>
      <c r="L132" s="4"/>
      <c r="M132" s="4"/>
      <c r="N132" s="4"/>
      <c r="O132" s="4"/>
      <c r="P132" s="4">
        <f>SUM(Tabla3[[#This Row],[Enero]:[Diciembre]])</f>
        <v>0</v>
      </c>
    </row>
    <row r="133" spans="1:16">
      <c r="A133" s="30" t="s">
        <v>2181</v>
      </c>
      <c r="B133" s="30">
        <v>129</v>
      </c>
      <c r="C133" s="27" t="s">
        <v>2930</v>
      </c>
      <c r="D133" s="4">
        <v>0</v>
      </c>
      <c r="E133" s="4">
        <v>0</v>
      </c>
      <c r="F133" s="4">
        <v>0</v>
      </c>
      <c r="G133" s="4"/>
      <c r="H133" s="4"/>
      <c r="I133" s="4"/>
      <c r="J133" s="4"/>
      <c r="K133" s="4"/>
      <c r="L133" s="4"/>
      <c r="M133" s="4"/>
      <c r="N133" s="4"/>
      <c r="O133" s="4"/>
      <c r="P133" s="4">
        <f>SUM(Tabla3[[#This Row],[Enero]:[Diciembre]])</f>
        <v>0</v>
      </c>
    </row>
    <row r="134" spans="1:16">
      <c r="A134" s="30" t="s">
        <v>2181</v>
      </c>
      <c r="B134" s="30">
        <v>130</v>
      </c>
      <c r="C134" s="28" t="s">
        <v>2226</v>
      </c>
      <c r="D134" s="4">
        <v>15</v>
      </c>
      <c r="E134" s="4">
        <v>15</v>
      </c>
      <c r="F134" s="4">
        <v>0</v>
      </c>
      <c r="G134" s="4"/>
      <c r="H134" s="4"/>
      <c r="I134" s="4"/>
      <c r="J134" s="4"/>
      <c r="K134" s="4"/>
      <c r="L134" s="4"/>
      <c r="M134" s="4"/>
      <c r="N134" s="4"/>
      <c r="O134" s="4"/>
      <c r="P134" s="4">
        <f>SUM(Tabla3[[#This Row],[Enero]:[Diciembre]])</f>
        <v>30</v>
      </c>
    </row>
    <row r="135" spans="1:16">
      <c r="A135" s="30" t="s">
        <v>2181</v>
      </c>
      <c r="B135" s="30">
        <v>131</v>
      </c>
      <c r="C135" s="27" t="s">
        <v>2931</v>
      </c>
      <c r="D135" s="4">
        <v>0</v>
      </c>
      <c r="E135" s="4">
        <v>0</v>
      </c>
      <c r="F135" s="4">
        <v>0</v>
      </c>
      <c r="G135" s="4"/>
      <c r="H135" s="4"/>
      <c r="I135" s="4"/>
      <c r="J135" s="4"/>
      <c r="K135" s="4"/>
      <c r="L135" s="4"/>
      <c r="M135" s="4"/>
      <c r="N135" s="4"/>
      <c r="O135" s="4"/>
      <c r="P135" s="4">
        <f>SUM(Tabla3[[#This Row],[Enero]:[Diciembre]])</f>
        <v>0</v>
      </c>
    </row>
    <row r="136" spans="1:16">
      <c r="A136" s="30" t="s">
        <v>2181</v>
      </c>
      <c r="B136" s="30">
        <v>132</v>
      </c>
      <c r="C136" s="134" t="s">
        <v>2932</v>
      </c>
      <c r="D136" s="4">
        <v>15</v>
      </c>
      <c r="E136" s="4">
        <v>15</v>
      </c>
      <c r="F136" s="87">
        <v>15</v>
      </c>
      <c r="G136" s="87">
        <v>15</v>
      </c>
      <c r="H136" s="87">
        <v>15</v>
      </c>
      <c r="I136" s="4"/>
      <c r="J136" s="4"/>
      <c r="K136" s="4"/>
      <c r="L136" s="4"/>
      <c r="M136" s="4"/>
      <c r="N136" s="4"/>
      <c r="O136" s="4"/>
      <c r="P136" s="4">
        <f>SUM(Tabla3[[#This Row],[Enero]:[Diciembre]])</f>
        <v>75</v>
      </c>
    </row>
    <row r="137" spans="1:16">
      <c r="A137" s="30" t="s">
        <v>2181</v>
      </c>
      <c r="B137" s="30">
        <v>133</v>
      </c>
      <c r="C137" s="27" t="s">
        <v>2229</v>
      </c>
      <c r="D137" s="4">
        <v>0</v>
      </c>
      <c r="E137" s="4">
        <v>0</v>
      </c>
      <c r="F137" s="4">
        <v>0</v>
      </c>
      <c r="G137" s="4"/>
      <c r="H137" s="4"/>
      <c r="I137" s="4"/>
      <c r="J137" s="4"/>
      <c r="K137" s="4"/>
      <c r="L137" s="4"/>
      <c r="M137" s="4"/>
      <c r="N137" s="4"/>
      <c r="O137" s="4"/>
      <c r="P137" s="4">
        <f>SUM(Tabla3[[#This Row],[Enero]:[Diciembre]])</f>
        <v>0</v>
      </c>
    </row>
    <row r="138" spans="1:16">
      <c r="A138" s="30" t="s">
        <v>2173</v>
      </c>
      <c r="B138" s="30">
        <v>134</v>
      </c>
      <c r="C138" s="27" t="s">
        <v>2230</v>
      </c>
      <c r="D138" s="4">
        <v>0</v>
      </c>
      <c r="E138" s="4">
        <v>0</v>
      </c>
      <c r="F138" s="4">
        <v>15</v>
      </c>
      <c r="G138" s="87">
        <v>15</v>
      </c>
      <c r="H138" s="4"/>
      <c r="I138" s="4"/>
      <c r="J138" s="4"/>
      <c r="K138" s="4"/>
      <c r="L138" s="4"/>
      <c r="M138" s="4"/>
      <c r="N138" s="4"/>
      <c r="O138" s="4"/>
      <c r="P138" s="4">
        <f>SUM(Tabla3[[#This Row],[Enero]:[Diciembre]])</f>
        <v>30</v>
      </c>
    </row>
    <row r="139" spans="1:16">
      <c r="A139" s="30" t="s">
        <v>2173</v>
      </c>
      <c r="B139" s="30">
        <v>135</v>
      </c>
      <c r="C139" s="28" t="s">
        <v>2231</v>
      </c>
      <c r="D139" s="4">
        <v>15</v>
      </c>
      <c r="E139" s="4">
        <v>15</v>
      </c>
      <c r="F139" s="4">
        <v>0</v>
      </c>
      <c r="G139" s="4"/>
      <c r="H139" s="4"/>
      <c r="I139" s="4"/>
      <c r="J139" s="4"/>
      <c r="K139" s="4"/>
      <c r="L139" s="4"/>
      <c r="M139" s="4"/>
      <c r="N139" s="4"/>
      <c r="O139" s="4"/>
      <c r="P139" s="4">
        <f>SUM(Tabla3[[#This Row],[Enero]:[Diciembre]])</f>
        <v>30</v>
      </c>
    </row>
    <row r="140" spans="1:16">
      <c r="A140" s="30" t="s">
        <v>2173</v>
      </c>
      <c r="B140" s="30">
        <v>136</v>
      </c>
      <c r="C140" s="27" t="s">
        <v>2232</v>
      </c>
      <c r="D140" s="99">
        <v>15</v>
      </c>
      <c r="E140" s="99">
        <v>15</v>
      </c>
      <c r="F140" s="99">
        <v>15</v>
      </c>
      <c r="G140" s="155">
        <v>15</v>
      </c>
      <c r="H140" s="99"/>
      <c r="I140" s="99"/>
      <c r="J140" s="99"/>
      <c r="K140" s="99"/>
      <c r="L140" s="99"/>
      <c r="M140" s="99"/>
      <c r="N140" s="99"/>
      <c r="O140" s="99"/>
      <c r="P140" s="99">
        <f>SUM(Tabla3[[#This Row],[Enero]:[Diciembre]])</f>
        <v>60</v>
      </c>
    </row>
    <row r="141" spans="1:16">
      <c r="A141" s="30" t="s">
        <v>2173</v>
      </c>
      <c r="B141" s="30">
        <v>137</v>
      </c>
      <c r="C141" s="27" t="s">
        <v>2233</v>
      </c>
      <c r="D141" s="4">
        <v>15</v>
      </c>
      <c r="E141" s="4">
        <v>15</v>
      </c>
      <c r="F141" s="4">
        <v>15</v>
      </c>
      <c r="G141" s="87">
        <v>15</v>
      </c>
      <c r="H141" s="4"/>
      <c r="I141" s="4"/>
      <c r="J141" s="4"/>
      <c r="K141" s="4"/>
      <c r="L141" s="4"/>
      <c r="M141" s="4"/>
      <c r="N141" s="4"/>
      <c r="O141" s="4"/>
      <c r="P141" s="4">
        <f>SUM(Tabla3[[#This Row],[Enero]:[Diciembre]])</f>
        <v>60</v>
      </c>
    </row>
    <row r="142" spans="1:16">
      <c r="A142" s="30" t="s">
        <v>2173</v>
      </c>
      <c r="B142" s="30">
        <v>138</v>
      </c>
      <c r="C142" s="28" t="s">
        <v>2234</v>
      </c>
      <c r="D142" s="4">
        <v>15</v>
      </c>
      <c r="E142" s="4">
        <v>15</v>
      </c>
      <c r="F142" s="4">
        <v>0</v>
      </c>
      <c r="G142" s="4"/>
      <c r="H142" s="4"/>
      <c r="I142" s="4"/>
      <c r="J142" s="4"/>
      <c r="K142" s="4"/>
      <c r="L142" s="4"/>
      <c r="M142" s="4"/>
      <c r="N142" s="4"/>
      <c r="O142" s="4"/>
      <c r="P142" s="4">
        <f>SUM(Tabla3[[#This Row],[Enero]:[Diciembre]])</f>
        <v>30</v>
      </c>
    </row>
    <row r="143" spans="1:16">
      <c r="A143" s="30" t="s">
        <v>2173</v>
      </c>
      <c r="B143" s="30">
        <v>139</v>
      </c>
      <c r="C143" s="28" t="s">
        <v>2933</v>
      </c>
      <c r="D143" s="4">
        <v>15</v>
      </c>
      <c r="E143" s="4">
        <v>15</v>
      </c>
      <c r="F143" s="4">
        <v>15</v>
      </c>
      <c r="G143" s="87">
        <v>15</v>
      </c>
      <c r="H143" s="4"/>
      <c r="I143" s="4"/>
      <c r="J143" s="4"/>
      <c r="K143" s="4"/>
      <c r="L143" s="4"/>
      <c r="M143" s="4"/>
      <c r="N143" s="4"/>
      <c r="O143" s="4"/>
      <c r="P143" s="4">
        <f>SUM(Tabla3[[#This Row],[Enero]:[Diciembre]])</f>
        <v>60</v>
      </c>
    </row>
    <row r="144" spans="1:16">
      <c r="A144" s="30" t="s">
        <v>2173</v>
      </c>
      <c r="B144" s="30">
        <v>140</v>
      </c>
      <c r="C144" s="28" t="s">
        <v>2236</v>
      </c>
      <c r="D144" s="4">
        <v>15</v>
      </c>
      <c r="E144" s="4">
        <v>15</v>
      </c>
      <c r="F144" s="4">
        <v>0</v>
      </c>
      <c r="G144" s="4"/>
      <c r="H144" s="4"/>
      <c r="I144" s="4"/>
      <c r="J144" s="4"/>
      <c r="K144" s="4"/>
      <c r="L144" s="4"/>
      <c r="M144" s="4"/>
      <c r="N144" s="4"/>
      <c r="O144" s="4"/>
      <c r="P144" s="4">
        <f>SUM(Tabla3[[#This Row],[Enero]:[Diciembre]])</f>
        <v>30</v>
      </c>
    </row>
    <row r="145" spans="1:16">
      <c r="A145" s="30" t="s">
        <v>2237</v>
      </c>
      <c r="B145" s="30">
        <v>141</v>
      </c>
      <c r="C145" s="27" t="s">
        <v>2934</v>
      </c>
      <c r="D145" s="4">
        <v>0</v>
      </c>
      <c r="E145" s="4">
        <v>0</v>
      </c>
      <c r="F145" s="4">
        <v>0</v>
      </c>
      <c r="G145" s="4"/>
      <c r="H145" s="4"/>
      <c r="I145" s="4"/>
      <c r="J145" s="4"/>
      <c r="K145" s="4"/>
      <c r="L145" s="4"/>
      <c r="M145" s="4"/>
      <c r="N145" s="4"/>
      <c r="O145" s="4"/>
      <c r="P145" s="4">
        <f>SUM(Tabla3[[#This Row],[Enero]:[Diciembre]])</f>
        <v>0</v>
      </c>
    </row>
    <row r="146" spans="1:16">
      <c r="A146" s="30" t="s">
        <v>2237</v>
      </c>
      <c r="B146" s="30">
        <v>142</v>
      </c>
      <c r="C146" s="27" t="s">
        <v>2935</v>
      </c>
      <c r="D146" s="4">
        <v>0</v>
      </c>
      <c r="E146" s="4">
        <v>0</v>
      </c>
      <c r="F146" s="4">
        <v>0</v>
      </c>
      <c r="G146" s="4"/>
      <c r="H146" s="4"/>
      <c r="I146" s="4"/>
      <c r="J146" s="4"/>
      <c r="K146" s="4"/>
      <c r="L146" s="4"/>
      <c r="M146" s="4"/>
      <c r="N146" s="4"/>
      <c r="O146" s="4"/>
      <c r="P146" s="4">
        <f>SUM(Tabla3[[#This Row],[Enero]:[Diciembre]])</f>
        <v>0</v>
      </c>
    </row>
    <row r="147" spans="1:16">
      <c r="A147" s="30" t="s">
        <v>2237</v>
      </c>
      <c r="B147" s="30">
        <v>143</v>
      </c>
      <c r="C147" s="28" t="s">
        <v>2240</v>
      </c>
      <c r="D147" s="4">
        <v>15</v>
      </c>
      <c r="E147" s="4">
        <v>15</v>
      </c>
      <c r="F147" s="4">
        <v>15</v>
      </c>
      <c r="G147" s="4">
        <v>15</v>
      </c>
      <c r="H147" s="4"/>
      <c r="I147" s="4"/>
      <c r="J147" s="4"/>
      <c r="K147" s="4"/>
      <c r="L147" s="4"/>
      <c r="M147" s="4"/>
      <c r="N147" s="4"/>
      <c r="O147" s="4"/>
      <c r="P147" s="4">
        <f>SUM(Tabla3[[#This Row],[Enero]:[Diciembre]])</f>
        <v>60</v>
      </c>
    </row>
    <row r="148" spans="1:16">
      <c r="A148" s="30" t="s">
        <v>2237</v>
      </c>
      <c r="B148" s="30">
        <v>144</v>
      </c>
      <c r="C148" s="27" t="s">
        <v>2936</v>
      </c>
      <c r="D148" s="4">
        <v>0</v>
      </c>
      <c r="E148" s="4">
        <v>0</v>
      </c>
      <c r="F148" s="4">
        <v>0</v>
      </c>
      <c r="G148" s="4"/>
      <c r="H148" s="4"/>
      <c r="I148" s="4"/>
      <c r="J148" s="4"/>
      <c r="K148" s="4"/>
      <c r="L148" s="4"/>
      <c r="M148" s="4"/>
      <c r="N148" s="4"/>
      <c r="O148" s="4"/>
      <c r="P148" s="4">
        <f>SUM(Tabla3[[#This Row],[Enero]:[Diciembre]])</f>
        <v>0</v>
      </c>
    </row>
    <row r="149" spans="1:16">
      <c r="A149" s="30" t="s">
        <v>2237</v>
      </c>
      <c r="B149" s="30">
        <v>145</v>
      </c>
      <c r="C149" s="27" t="s">
        <v>78</v>
      </c>
      <c r="D149" s="4">
        <v>0</v>
      </c>
      <c r="E149" s="4">
        <v>15</v>
      </c>
      <c r="F149" s="4">
        <v>0</v>
      </c>
      <c r="G149" s="4"/>
      <c r="H149" s="4"/>
      <c r="I149" s="4"/>
      <c r="J149" s="4"/>
      <c r="K149" s="4"/>
      <c r="L149" s="4"/>
      <c r="M149" s="4"/>
      <c r="N149" s="4"/>
      <c r="O149" s="4"/>
      <c r="P149" s="4">
        <f>SUM(Tabla3[[#This Row],[Enero]:[Diciembre]])</f>
        <v>15</v>
      </c>
    </row>
    <row r="150" spans="1:16">
      <c r="A150" s="30" t="s">
        <v>2237</v>
      </c>
      <c r="B150" s="30">
        <v>146</v>
      </c>
      <c r="C150" s="27" t="s">
        <v>2242</v>
      </c>
      <c r="D150" s="4">
        <v>0</v>
      </c>
      <c r="E150" s="4">
        <v>15</v>
      </c>
      <c r="F150" s="4">
        <v>0</v>
      </c>
      <c r="G150" s="4"/>
      <c r="H150" s="4"/>
      <c r="I150" s="4"/>
      <c r="J150" s="4"/>
      <c r="K150" s="4"/>
      <c r="L150" s="4"/>
      <c r="M150" s="4"/>
      <c r="N150" s="4"/>
      <c r="O150" s="4"/>
      <c r="P150" s="4">
        <f>SUM(Tabla3[[#This Row],[Enero]:[Diciembre]])</f>
        <v>15</v>
      </c>
    </row>
    <row r="151" spans="1:16">
      <c r="A151" s="30" t="s">
        <v>2237</v>
      </c>
      <c r="B151" s="30">
        <v>147</v>
      </c>
      <c r="C151" s="27" t="s">
        <v>2243</v>
      </c>
      <c r="D151" s="4">
        <v>15</v>
      </c>
      <c r="E151" s="4">
        <v>15</v>
      </c>
      <c r="F151" s="4">
        <v>15</v>
      </c>
      <c r="G151" s="4"/>
      <c r="H151" s="4"/>
      <c r="I151" s="4"/>
      <c r="J151" s="4"/>
      <c r="K151" s="4"/>
      <c r="L151" s="4"/>
      <c r="M151" s="4"/>
      <c r="N151" s="4"/>
      <c r="O151" s="4"/>
      <c r="P151" s="4">
        <f>SUM(Tabla3[[#This Row],[Enero]:[Diciembre]])</f>
        <v>45</v>
      </c>
    </row>
    <row r="152" spans="1:16">
      <c r="A152" s="30" t="s">
        <v>2244</v>
      </c>
      <c r="B152" s="30">
        <v>148</v>
      </c>
      <c r="C152" s="27" t="s">
        <v>2245</v>
      </c>
      <c r="D152" s="4">
        <v>15</v>
      </c>
      <c r="E152" s="4">
        <v>15</v>
      </c>
      <c r="F152" s="87">
        <v>15</v>
      </c>
      <c r="G152" s="4">
        <v>15</v>
      </c>
      <c r="H152" s="4"/>
      <c r="I152" s="4"/>
      <c r="J152" s="4"/>
      <c r="K152" s="4"/>
      <c r="L152" s="4"/>
      <c r="M152" s="4"/>
      <c r="N152" s="4"/>
      <c r="O152" s="4"/>
      <c r="P152" s="4">
        <f>SUM(Tabla3[[#This Row],[Enero]:[Diciembre]])</f>
        <v>60</v>
      </c>
    </row>
    <row r="153" spans="1:16">
      <c r="A153" s="30" t="s">
        <v>2244</v>
      </c>
      <c r="B153" s="30">
        <v>149</v>
      </c>
      <c r="C153" s="27" t="s">
        <v>2246</v>
      </c>
      <c r="D153" s="4">
        <v>15</v>
      </c>
      <c r="E153" s="4">
        <v>15</v>
      </c>
      <c r="F153" s="4">
        <v>15</v>
      </c>
      <c r="G153" s="87">
        <v>15</v>
      </c>
      <c r="H153" s="4"/>
      <c r="I153" s="4"/>
      <c r="J153" s="4"/>
      <c r="K153" s="4"/>
      <c r="L153" s="4"/>
      <c r="M153" s="4"/>
      <c r="N153" s="4"/>
      <c r="O153" s="4"/>
      <c r="P153" s="4">
        <f>SUM(Tabla3[[#This Row],[Enero]:[Diciembre]])</f>
        <v>60</v>
      </c>
    </row>
    <row r="154" spans="1:16">
      <c r="A154" s="30" t="s">
        <v>2244</v>
      </c>
      <c r="B154" s="30">
        <v>150</v>
      </c>
      <c r="C154" s="27" t="s">
        <v>2937</v>
      </c>
      <c r="D154" s="4">
        <v>15</v>
      </c>
      <c r="E154" s="4">
        <v>15</v>
      </c>
      <c r="F154" s="4">
        <v>15</v>
      </c>
      <c r="G154" s="87">
        <v>15</v>
      </c>
      <c r="H154" s="4"/>
      <c r="I154" s="4"/>
      <c r="J154" s="4"/>
      <c r="K154" s="4"/>
      <c r="L154" s="4"/>
      <c r="M154" s="4"/>
      <c r="N154" s="4"/>
      <c r="O154" s="4"/>
      <c r="P154" s="4">
        <f>SUM(Tabla3[[#This Row],[Enero]:[Diciembre]])</f>
        <v>60</v>
      </c>
    </row>
    <row r="155" spans="1:16">
      <c r="A155" s="30" t="s">
        <v>2244</v>
      </c>
      <c r="B155" s="30">
        <v>151</v>
      </c>
      <c r="C155" s="28" t="s">
        <v>2938</v>
      </c>
      <c r="D155" s="4">
        <v>15</v>
      </c>
      <c r="E155" s="4">
        <v>15</v>
      </c>
      <c r="F155" s="4">
        <v>0</v>
      </c>
      <c r="G155" s="4"/>
      <c r="H155" s="4"/>
      <c r="I155" s="4"/>
      <c r="J155" s="4"/>
      <c r="K155" s="4"/>
      <c r="L155" s="4"/>
      <c r="M155" s="4"/>
      <c r="N155" s="4"/>
      <c r="O155" s="4"/>
      <c r="P155" s="4">
        <f>SUM(Tabla3[[#This Row],[Enero]:[Diciembre]])</f>
        <v>30</v>
      </c>
    </row>
    <row r="156" spans="1:16">
      <c r="A156" s="30" t="s">
        <v>2244</v>
      </c>
      <c r="B156" s="30">
        <v>152</v>
      </c>
      <c r="C156" s="27" t="s">
        <v>2939</v>
      </c>
      <c r="D156" s="4">
        <v>0</v>
      </c>
      <c r="E156" s="4">
        <v>0</v>
      </c>
      <c r="F156" s="4">
        <v>0</v>
      </c>
      <c r="G156" s="4"/>
      <c r="H156" s="4"/>
      <c r="I156" s="4"/>
      <c r="J156" s="4"/>
      <c r="K156" s="4"/>
      <c r="L156" s="4"/>
      <c r="M156" s="4"/>
      <c r="N156" s="4"/>
      <c r="O156" s="4"/>
      <c r="P156" s="4">
        <f>SUM(Tabla3[[#This Row],[Enero]:[Diciembre]])</f>
        <v>0</v>
      </c>
    </row>
    <row r="157" spans="1:16">
      <c r="A157" s="30" t="s">
        <v>2244</v>
      </c>
      <c r="B157" s="30">
        <v>153</v>
      </c>
      <c r="C157" s="134" t="s">
        <v>2250</v>
      </c>
      <c r="D157" s="4">
        <v>0</v>
      </c>
      <c r="E157" s="4">
        <v>0</v>
      </c>
      <c r="F157" s="4">
        <v>0</v>
      </c>
      <c r="G157" s="4"/>
      <c r="H157" s="4"/>
      <c r="I157" s="4"/>
      <c r="J157" s="4"/>
      <c r="K157" s="4"/>
      <c r="L157" s="4"/>
      <c r="M157" s="4"/>
      <c r="N157" s="4"/>
      <c r="O157" s="4"/>
      <c r="P157" s="4">
        <f>SUM(Tabla3[[#This Row],[Enero]:[Diciembre]])</f>
        <v>0</v>
      </c>
    </row>
    <row r="158" spans="1:16">
      <c r="A158" s="30" t="s">
        <v>2244</v>
      </c>
      <c r="B158" s="30">
        <v>154</v>
      </c>
      <c r="C158" s="27" t="s">
        <v>2251</v>
      </c>
      <c r="D158" s="4">
        <v>15</v>
      </c>
      <c r="E158" s="4">
        <v>15</v>
      </c>
      <c r="F158" s="4">
        <v>15</v>
      </c>
      <c r="G158" s="4">
        <v>15</v>
      </c>
      <c r="H158" s="4"/>
      <c r="I158" s="4"/>
      <c r="J158" s="4"/>
      <c r="K158" s="4"/>
      <c r="L158" s="4"/>
      <c r="M158" s="4"/>
      <c r="N158" s="4"/>
      <c r="O158" s="4"/>
      <c r="P158" s="4">
        <f>SUM(Tabla3[[#This Row],[Enero]:[Diciembre]])</f>
        <v>60</v>
      </c>
    </row>
    <row r="159" spans="1:16">
      <c r="A159" s="30" t="s">
        <v>2244</v>
      </c>
      <c r="B159" s="30">
        <v>155</v>
      </c>
      <c r="C159" s="27" t="s">
        <v>2252</v>
      </c>
      <c r="D159" s="4">
        <v>15</v>
      </c>
      <c r="E159" s="4">
        <v>15</v>
      </c>
      <c r="F159" s="4">
        <v>15</v>
      </c>
      <c r="G159" s="87">
        <v>15</v>
      </c>
      <c r="H159" s="4"/>
      <c r="I159" s="4"/>
      <c r="J159" s="4"/>
      <c r="K159" s="4"/>
      <c r="L159" s="4"/>
      <c r="M159" s="4"/>
      <c r="N159" s="4"/>
      <c r="O159" s="4"/>
      <c r="P159" s="4">
        <f>SUM(Tabla3[[#This Row],[Enero]:[Diciembre]])</f>
        <v>60</v>
      </c>
    </row>
    <row r="160" spans="1:16">
      <c r="A160" s="30" t="s">
        <v>2244</v>
      </c>
      <c r="B160" s="30">
        <v>156</v>
      </c>
      <c r="C160" s="28" t="s">
        <v>2940</v>
      </c>
      <c r="D160" s="4">
        <v>15</v>
      </c>
      <c r="E160" s="4">
        <v>15</v>
      </c>
      <c r="F160" s="4">
        <v>15</v>
      </c>
      <c r="G160" s="87">
        <v>15</v>
      </c>
      <c r="H160" s="4"/>
      <c r="I160" s="4"/>
      <c r="J160" s="4"/>
      <c r="K160" s="4"/>
      <c r="L160" s="4"/>
      <c r="M160" s="4"/>
      <c r="N160" s="4"/>
      <c r="O160" s="4"/>
      <c r="P160" s="4">
        <f>SUM(Tabla3[[#This Row],[Enero]:[Diciembre]])</f>
        <v>60</v>
      </c>
    </row>
    <row r="161" spans="1:16">
      <c r="A161" s="30" t="s">
        <v>2244</v>
      </c>
      <c r="B161" s="30">
        <v>157</v>
      </c>
      <c r="C161" s="27" t="s">
        <v>2254</v>
      </c>
      <c r="D161" s="4">
        <v>15</v>
      </c>
      <c r="E161" s="4">
        <v>0</v>
      </c>
      <c r="F161" s="4">
        <v>0</v>
      </c>
      <c r="G161" s="87">
        <v>15</v>
      </c>
      <c r="H161" s="4"/>
      <c r="I161" s="4"/>
      <c r="J161" s="4"/>
      <c r="K161" s="4"/>
      <c r="L161" s="4"/>
      <c r="M161" s="4"/>
      <c r="N161" s="4"/>
      <c r="O161" s="4"/>
      <c r="P161" s="4">
        <f>SUM(Tabla3[[#This Row],[Enero]:[Diciembre]])</f>
        <v>30</v>
      </c>
    </row>
    <row r="162" spans="1:16">
      <c r="A162" s="30" t="s">
        <v>2244</v>
      </c>
      <c r="B162" s="30">
        <v>158</v>
      </c>
      <c r="C162" s="27" t="s">
        <v>2941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4">
        <f>SUM(Tabla3[[#This Row],[Enero]:[Diciembre]])</f>
        <v>0</v>
      </c>
    </row>
    <row r="163" spans="1:16">
      <c r="A163" s="30" t="s">
        <v>2244</v>
      </c>
      <c r="B163" s="30">
        <v>159</v>
      </c>
      <c r="C163" s="27" t="s">
        <v>2942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4">
        <f>SUM(Tabla3[[#This Row],[Enero]:[Diciembre]])</f>
        <v>0</v>
      </c>
    </row>
    <row r="164" spans="1:16">
      <c r="A164" s="30" t="s">
        <v>2244</v>
      </c>
      <c r="B164" s="30">
        <v>160</v>
      </c>
      <c r="C164" s="27" t="s">
        <v>2257</v>
      </c>
      <c r="D164" s="4">
        <v>15</v>
      </c>
      <c r="E164" s="4">
        <v>15</v>
      </c>
      <c r="F164" s="4">
        <v>15</v>
      </c>
      <c r="G164" s="4"/>
      <c r="H164" s="4"/>
      <c r="I164" s="4"/>
      <c r="J164" s="4"/>
      <c r="K164" s="4"/>
      <c r="L164" s="4"/>
      <c r="M164" s="4"/>
      <c r="N164" s="4"/>
      <c r="O164" s="4"/>
      <c r="P164" s="4">
        <f>SUM(Tabla3[[#This Row],[Enero]:[Diciembre]])</f>
        <v>45</v>
      </c>
    </row>
    <row r="165" spans="1:16">
      <c r="A165" s="30" t="s">
        <v>2258</v>
      </c>
      <c r="B165" s="30">
        <v>161</v>
      </c>
      <c r="C165" s="27" t="s">
        <v>2259</v>
      </c>
      <c r="D165" s="4">
        <v>15</v>
      </c>
      <c r="E165" s="4">
        <v>15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4">
        <f>SUM(Tabla3[[#This Row],[Enero]:[Diciembre]])</f>
        <v>30</v>
      </c>
    </row>
    <row r="166" spans="1:16">
      <c r="A166" s="30" t="s">
        <v>2258</v>
      </c>
      <c r="B166" s="30">
        <v>162</v>
      </c>
      <c r="C166" s="28" t="s">
        <v>2260</v>
      </c>
      <c r="D166" s="4">
        <v>15</v>
      </c>
      <c r="E166" s="4">
        <v>15</v>
      </c>
      <c r="F166" s="87">
        <v>15</v>
      </c>
      <c r="G166" s="87">
        <v>15</v>
      </c>
      <c r="H166" s="4"/>
      <c r="I166" s="4"/>
      <c r="J166" s="4"/>
      <c r="K166" s="4"/>
      <c r="L166" s="4"/>
      <c r="M166" s="4"/>
      <c r="N166" s="4"/>
      <c r="O166" s="4"/>
      <c r="P166" s="4">
        <f>SUM(Tabla3[[#This Row],[Enero]:[Diciembre]])</f>
        <v>60</v>
      </c>
    </row>
    <row r="167" spans="1:16">
      <c r="A167" s="30" t="s">
        <v>2258</v>
      </c>
      <c r="B167" s="30">
        <v>163</v>
      </c>
      <c r="C167" s="27" t="s">
        <v>2943</v>
      </c>
      <c r="D167" s="4">
        <v>0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4">
        <f>SUM(Tabla3[[#This Row],[Enero]:[Diciembre]])</f>
        <v>0</v>
      </c>
    </row>
    <row r="168" spans="1:16">
      <c r="A168" s="30" t="s">
        <v>2258</v>
      </c>
      <c r="B168" s="30">
        <v>164</v>
      </c>
      <c r="C168" s="28" t="s">
        <v>2263</v>
      </c>
      <c r="D168" s="4">
        <v>0</v>
      </c>
      <c r="E168" s="4">
        <v>15</v>
      </c>
      <c r="F168" s="87">
        <v>15</v>
      </c>
      <c r="G168" s="87">
        <v>15</v>
      </c>
      <c r="H168" s="4"/>
      <c r="I168" s="4"/>
      <c r="J168" s="4"/>
      <c r="K168" s="4"/>
      <c r="L168" s="4"/>
      <c r="M168" s="4"/>
      <c r="N168" s="4"/>
      <c r="O168" s="4"/>
      <c r="P168" s="4">
        <f>SUM(Tabla3[[#This Row],[Enero]:[Diciembre]])</f>
        <v>45</v>
      </c>
    </row>
    <row r="169" spans="1:16">
      <c r="A169" s="30" t="s">
        <v>2258</v>
      </c>
      <c r="B169" s="30">
        <v>165</v>
      </c>
      <c r="C169" s="133" t="s">
        <v>2264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4">
        <f>SUM(Tabla3[[#This Row],[Enero]:[Diciembre]])</f>
        <v>0</v>
      </c>
    </row>
    <row r="170" spans="1:16">
      <c r="A170" s="30" t="s">
        <v>2258</v>
      </c>
      <c r="B170" s="30">
        <v>166</v>
      </c>
      <c r="C170" s="27" t="s">
        <v>2265</v>
      </c>
      <c r="D170" s="4">
        <v>15</v>
      </c>
      <c r="E170" s="4">
        <v>15</v>
      </c>
      <c r="F170" s="4">
        <v>15</v>
      </c>
      <c r="G170" s="4">
        <v>0</v>
      </c>
      <c r="H170" s="4"/>
      <c r="I170" s="4"/>
      <c r="J170" s="4"/>
      <c r="K170" s="4"/>
      <c r="L170" s="4"/>
      <c r="M170" s="4"/>
      <c r="N170" s="4"/>
      <c r="O170" s="4"/>
      <c r="P170" s="4">
        <f>SUM(Tabla3[[#This Row],[Enero]:[Diciembre]])</f>
        <v>45</v>
      </c>
    </row>
    <row r="171" spans="1:16">
      <c r="A171" s="30" t="s">
        <v>2258</v>
      </c>
      <c r="B171" s="30">
        <v>167</v>
      </c>
      <c r="C171" s="28" t="s">
        <v>2266</v>
      </c>
      <c r="D171" s="4">
        <v>15</v>
      </c>
      <c r="E171" s="4">
        <v>15</v>
      </c>
      <c r="F171" s="4">
        <v>15</v>
      </c>
      <c r="G171" s="4">
        <v>15</v>
      </c>
      <c r="H171" s="4">
        <v>15</v>
      </c>
      <c r="I171" s="4"/>
      <c r="J171" s="4"/>
      <c r="K171" s="4"/>
      <c r="L171" s="4"/>
      <c r="M171" s="4"/>
      <c r="N171" s="4"/>
      <c r="O171" s="4"/>
      <c r="P171" s="4">
        <f>SUM(Tabla3[[#This Row],[Enero]:[Diciembre]])</f>
        <v>75</v>
      </c>
    </row>
    <row r="172" spans="1:16">
      <c r="A172" s="30" t="s">
        <v>2258</v>
      </c>
      <c r="B172" s="30">
        <v>168</v>
      </c>
      <c r="C172" s="27" t="s">
        <v>2944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4">
        <f>SUM(Tabla3[[#This Row],[Enero]:[Diciembre]])</f>
        <v>0</v>
      </c>
    </row>
    <row r="173" spans="1:16">
      <c r="A173" s="30" t="s">
        <v>2258</v>
      </c>
      <c r="B173" s="30">
        <v>169</v>
      </c>
      <c r="C173" s="27" t="s">
        <v>2268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4">
        <f>SUM(Tabla3[[#This Row],[Enero]:[Diciembre]])</f>
        <v>0</v>
      </c>
    </row>
    <row r="174" spans="1:16">
      <c r="A174" s="30" t="s">
        <v>2258</v>
      </c>
      <c r="B174" s="30">
        <v>170</v>
      </c>
      <c r="C174" s="27" t="s">
        <v>2269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4">
        <f>SUM(Tabla3[[#This Row],[Enero]:[Diciembre]])</f>
        <v>0</v>
      </c>
    </row>
    <row r="175" spans="1:16">
      <c r="A175" s="30" t="s">
        <v>2258</v>
      </c>
      <c r="B175" s="30">
        <v>171</v>
      </c>
      <c r="C175" s="27" t="s">
        <v>2270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4">
        <f>SUM(Tabla3[[#This Row],[Enero]:[Diciembre]])</f>
        <v>0</v>
      </c>
    </row>
    <row r="176" spans="1:16">
      <c r="A176" s="30" t="s">
        <v>2258</v>
      </c>
      <c r="B176" s="30">
        <v>172</v>
      </c>
      <c r="C176" s="27" t="s">
        <v>2271</v>
      </c>
      <c r="D176" s="4">
        <v>0</v>
      </c>
      <c r="E176" s="4">
        <v>15</v>
      </c>
      <c r="F176" s="4">
        <v>15</v>
      </c>
      <c r="G176" s="4"/>
      <c r="H176" s="4"/>
      <c r="I176" s="4"/>
      <c r="J176" s="4"/>
      <c r="K176" s="4"/>
      <c r="L176" s="4"/>
      <c r="M176" s="4"/>
      <c r="N176" s="4"/>
      <c r="O176" s="4"/>
      <c r="P176" s="4">
        <f>SUM(Tabla3[[#This Row],[Enero]:[Diciembre]])</f>
        <v>30</v>
      </c>
    </row>
    <row r="177" spans="1:16">
      <c r="A177" s="30" t="s">
        <v>2258</v>
      </c>
      <c r="B177" s="30">
        <v>173</v>
      </c>
      <c r="C177" s="27" t="s">
        <v>2272</v>
      </c>
      <c r="D177" s="4">
        <v>15</v>
      </c>
      <c r="E177" s="4">
        <v>15</v>
      </c>
      <c r="F177" s="4">
        <v>15</v>
      </c>
      <c r="G177" s="4">
        <v>15</v>
      </c>
      <c r="H177" s="4"/>
      <c r="I177" s="4"/>
      <c r="J177" s="4"/>
      <c r="K177" s="4"/>
      <c r="L177" s="4"/>
      <c r="M177" s="4"/>
      <c r="N177" s="4"/>
      <c r="O177" s="4"/>
      <c r="P177" s="4">
        <f>SUM(Tabla3[[#This Row],[Enero]:[Diciembre]])</f>
        <v>60</v>
      </c>
    </row>
    <row r="178" spans="1:16">
      <c r="A178" s="30" t="s">
        <v>2258</v>
      </c>
      <c r="B178" s="30">
        <v>174</v>
      </c>
      <c r="C178" s="27" t="s">
        <v>2273</v>
      </c>
      <c r="D178" s="4">
        <v>15</v>
      </c>
      <c r="E178" s="4">
        <v>15</v>
      </c>
      <c r="F178" s="4">
        <v>15</v>
      </c>
      <c r="G178" s="4"/>
      <c r="H178" s="4"/>
      <c r="I178" s="4"/>
      <c r="J178" s="4"/>
      <c r="K178" s="4"/>
      <c r="L178" s="4"/>
      <c r="M178" s="4"/>
      <c r="N178" s="4"/>
      <c r="O178" s="4"/>
      <c r="P178" s="4">
        <f>SUM(Tabla3[[#This Row],[Enero]:[Diciembre]])</f>
        <v>45</v>
      </c>
    </row>
    <row r="179" spans="1:16" ht="22.5">
      <c r="A179" s="30" t="s">
        <v>2258</v>
      </c>
      <c r="B179" s="30">
        <v>175</v>
      </c>
      <c r="C179" s="28" t="s">
        <v>2274</v>
      </c>
      <c r="D179" s="99">
        <v>15</v>
      </c>
      <c r="E179" s="99">
        <v>15</v>
      </c>
      <c r="F179" s="99">
        <v>15</v>
      </c>
      <c r="G179" s="155">
        <v>15</v>
      </c>
      <c r="H179" s="99"/>
      <c r="I179" s="99"/>
      <c r="J179" s="99"/>
      <c r="K179" s="99"/>
      <c r="L179" s="99"/>
      <c r="M179" s="99"/>
      <c r="N179" s="99"/>
      <c r="O179" s="99"/>
      <c r="P179" s="99">
        <f>SUM(Tabla3[[#This Row],[Enero]:[Diciembre]])</f>
        <v>60</v>
      </c>
    </row>
    <row r="180" spans="1:16">
      <c r="A180" s="30" t="s">
        <v>2258</v>
      </c>
      <c r="B180" s="30">
        <v>176</v>
      </c>
      <c r="C180" s="27" t="s">
        <v>2945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4">
        <f>SUM(Tabla3[[#This Row],[Enero]:[Diciembre]])</f>
        <v>0</v>
      </c>
    </row>
    <row r="181" spans="1:16">
      <c r="A181" s="30" t="s">
        <v>2258</v>
      </c>
      <c r="B181" s="30">
        <v>177</v>
      </c>
      <c r="C181" s="27" t="s">
        <v>2946</v>
      </c>
      <c r="D181" s="4">
        <v>15</v>
      </c>
      <c r="E181" s="4">
        <v>15</v>
      </c>
      <c r="F181" s="4">
        <v>15</v>
      </c>
      <c r="G181" s="87">
        <v>15</v>
      </c>
      <c r="H181" s="87">
        <v>15</v>
      </c>
      <c r="I181" s="87">
        <v>15</v>
      </c>
      <c r="J181" s="4"/>
      <c r="K181" s="4"/>
      <c r="L181" s="4"/>
      <c r="M181" s="4"/>
      <c r="N181" s="4"/>
      <c r="O181" s="4"/>
      <c r="P181" s="4">
        <f>SUM(Tabla3[[#This Row],[Enero]:[Diciembre]])</f>
        <v>90</v>
      </c>
    </row>
    <row r="182" spans="1:16">
      <c r="A182" s="30" t="s">
        <v>2258</v>
      </c>
      <c r="B182" s="30">
        <v>178</v>
      </c>
      <c r="C182" s="27" t="s">
        <v>2277</v>
      </c>
      <c r="D182" s="4">
        <v>15</v>
      </c>
      <c r="E182" s="4">
        <v>15</v>
      </c>
      <c r="F182" s="4">
        <v>15</v>
      </c>
      <c r="G182" s="87">
        <v>15</v>
      </c>
      <c r="H182" s="4"/>
      <c r="I182" s="4"/>
      <c r="J182" s="4"/>
      <c r="K182" s="4"/>
      <c r="L182" s="4"/>
      <c r="M182" s="4"/>
      <c r="N182" s="4"/>
      <c r="O182" s="4"/>
      <c r="P182" s="4">
        <f>SUM(Tabla3[[#This Row],[Enero]:[Diciembre]])</f>
        <v>60</v>
      </c>
    </row>
    <row r="183" spans="1:16">
      <c r="A183" s="30" t="s">
        <v>2258</v>
      </c>
      <c r="B183" s="30">
        <v>179</v>
      </c>
      <c r="C183" s="27" t="s">
        <v>2278</v>
      </c>
      <c r="D183" s="4">
        <v>0</v>
      </c>
      <c r="E183" s="87">
        <v>15</v>
      </c>
      <c r="F183" s="87">
        <v>15</v>
      </c>
      <c r="G183" s="4"/>
      <c r="H183" s="4"/>
      <c r="I183" s="4"/>
      <c r="J183" s="4"/>
      <c r="K183" s="4"/>
      <c r="L183" s="4"/>
      <c r="M183" s="4"/>
      <c r="N183" s="4"/>
      <c r="O183" s="4"/>
      <c r="P183" s="4">
        <f>SUM(Tabla3[[#This Row],[Enero]:[Diciembre]])</f>
        <v>30</v>
      </c>
    </row>
    <row r="184" spans="1:16">
      <c r="A184" s="30" t="s">
        <v>2258</v>
      </c>
      <c r="B184" s="30">
        <v>180</v>
      </c>
      <c r="C184" s="27" t="s">
        <v>2947</v>
      </c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4">
        <f>SUM(Tabla3[[#This Row],[Enero]:[Diciembre]])</f>
        <v>0</v>
      </c>
    </row>
    <row r="185" spans="1:16">
      <c r="A185" s="30" t="s">
        <v>2258</v>
      </c>
      <c r="B185" s="30">
        <v>181</v>
      </c>
      <c r="C185" s="27" t="s">
        <v>2280</v>
      </c>
      <c r="D185" s="4">
        <v>15</v>
      </c>
      <c r="E185" s="4">
        <v>15</v>
      </c>
      <c r="F185" s="87">
        <v>15</v>
      </c>
      <c r="G185" s="4"/>
      <c r="H185" s="4"/>
      <c r="I185" s="4"/>
      <c r="J185" s="4"/>
      <c r="K185" s="4"/>
      <c r="L185" s="4"/>
      <c r="M185" s="4"/>
      <c r="N185" s="4"/>
      <c r="O185" s="4"/>
      <c r="P185" s="4">
        <f>SUM(Tabla3[[#This Row],[Enero]:[Diciembre]])</f>
        <v>45</v>
      </c>
    </row>
    <row r="186" spans="1:16">
      <c r="A186" s="30" t="s">
        <v>2244</v>
      </c>
      <c r="B186" s="30">
        <v>182</v>
      </c>
      <c r="C186" s="27" t="s">
        <v>2948</v>
      </c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4">
        <f>SUM(Tabla3[[#This Row],[Enero]:[Diciembre]])</f>
        <v>0</v>
      </c>
    </row>
    <row r="187" spans="1:16">
      <c r="A187" s="30" t="s">
        <v>2244</v>
      </c>
      <c r="B187" s="30">
        <v>183</v>
      </c>
      <c r="C187" s="27" t="s">
        <v>2282</v>
      </c>
      <c r="D187" s="4">
        <v>15</v>
      </c>
      <c r="E187" s="4">
        <v>15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4">
        <f>SUM(Tabla3[[#This Row],[Enero]:[Diciembre]])</f>
        <v>30</v>
      </c>
    </row>
    <row r="188" spans="1:16">
      <c r="A188" s="30" t="s">
        <v>2244</v>
      </c>
      <c r="B188" s="30">
        <v>184</v>
      </c>
      <c r="C188" s="27" t="s">
        <v>2949</v>
      </c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4">
        <f>SUM(Tabla3[[#This Row],[Enero]:[Diciembre]])</f>
        <v>0</v>
      </c>
    </row>
    <row r="189" spans="1:16">
      <c r="A189" s="30" t="s">
        <v>2244</v>
      </c>
      <c r="B189" s="30">
        <v>185</v>
      </c>
      <c r="C189" s="133" t="s">
        <v>2950</v>
      </c>
      <c r="D189" s="158">
        <v>15</v>
      </c>
      <c r="E189" s="4">
        <v>15</v>
      </c>
      <c r="F189" s="87">
        <v>15</v>
      </c>
      <c r="G189" s="4"/>
      <c r="H189" s="4"/>
      <c r="I189" s="4"/>
      <c r="J189" s="4"/>
      <c r="K189" s="4"/>
      <c r="L189" s="4"/>
      <c r="M189" s="4"/>
      <c r="N189" s="4"/>
      <c r="O189" s="4"/>
      <c r="P189" s="4">
        <f>SUM(Tabla3[[#This Row],[Enero]:[Diciembre]])</f>
        <v>45</v>
      </c>
    </row>
    <row r="190" spans="1:16">
      <c r="A190" s="30" t="s">
        <v>2244</v>
      </c>
      <c r="B190" s="30">
        <v>186</v>
      </c>
      <c r="C190" s="28" t="s">
        <v>2285</v>
      </c>
      <c r="D190" s="4">
        <v>15</v>
      </c>
      <c r="E190" s="4"/>
      <c r="F190" s="4">
        <v>15</v>
      </c>
      <c r="G190" s="87">
        <v>15</v>
      </c>
      <c r="H190" s="4"/>
      <c r="I190" s="4"/>
      <c r="J190" s="4"/>
      <c r="K190" s="4"/>
      <c r="L190" s="4"/>
      <c r="M190" s="4"/>
      <c r="N190" s="4"/>
      <c r="O190" s="4"/>
      <c r="P190" s="4">
        <f>SUM(Tabla3[[#This Row],[Enero]:[Diciembre]])</f>
        <v>45</v>
      </c>
    </row>
    <row r="191" spans="1:16">
      <c r="A191" s="30" t="s">
        <v>2244</v>
      </c>
      <c r="B191" s="30">
        <v>187</v>
      </c>
      <c r="C191" s="28" t="s">
        <v>2286</v>
      </c>
      <c r="D191" s="99">
        <v>15</v>
      </c>
      <c r="E191" s="99">
        <v>15</v>
      </c>
      <c r="F191" s="99">
        <v>15</v>
      </c>
      <c r="G191" s="155">
        <v>15</v>
      </c>
      <c r="H191" s="99"/>
      <c r="I191" s="99"/>
      <c r="J191" s="99"/>
      <c r="K191" s="99"/>
      <c r="L191" s="99"/>
      <c r="M191" s="99"/>
      <c r="N191" s="99"/>
      <c r="O191" s="99"/>
      <c r="P191" s="99">
        <f>SUM(Tabla3[[#This Row],[Enero]:[Diciembre]])</f>
        <v>60</v>
      </c>
    </row>
    <row r="192" spans="1:16">
      <c r="A192" s="30" t="s">
        <v>2244</v>
      </c>
      <c r="B192" s="30">
        <v>188</v>
      </c>
      <c r="C192" s="27" t="s">
        <v>2951</v>
      </c>
      <c r="D192" s="4">
        <v>0</v>
      </c>
      <c r="E192" s="4">
        <v>0</v>
      </c>
      <c r="F192" s="4">
        <v>0</v>
      </c>
      <c r="G192" s="87">
        <v>15</v>
      </c>
      <c r="H192" s="4"/>
      <c r="I192" s="4"/>
      <c r="J192" s="4"/>
      <c r="K192" s="4"/>
      <c r="L192" s="4"/>
      <c r="M192" s="4"/>
      <c r="N192" s="4"/>
      <c r="O192" s="4"/>
      <c r="P192" s="4">
        <f>SUM(Tabla3[[#This Row],[Enero]:[Diciembre]])</f>
        <v>15</v>
      </c>
    </row>
    <row r="193" spans="1:16">
      <c r="A193" s="30" t="s">
        <v>2244</v>
      </c>
      <c r="B193" s="30">
        <v>189</v>
      </c>
      <c r="C193" s="27" t="s">
        <v>2288</v>
      </c>
      <c r="D193" s="4">
        <v>15</v>
      </c>
      <c r="E193" s="4">
        <v>15</v>
      </c>
      <c r="F193" s="4">
        <v>0</v>
      </c>
      <c r="G193" s="4"/>
      <c r="H193" s="4"/>
      <c r="I193" s="4"/>
      <c r="J193" s="4"/>
      <c r="K193" s="4"/>
      <c r="L193" s="4"/>
      <c r="M193" s="4"/>
      <c r="N193" s="4"/>
      <c r="O193" s="4"/>
      <c r="P193" s="4">
        <f>SUM(Tabla3[[#This Row],[Enero]:[Diciembre]])</f>
        <v>30</v>
      </c>
    </row>
    <row r="194" spans="1:16">
      <c r="A194" s="30" t="s">
        <v>2244</v>
      </c>
      <c r="B194" s="30">
        <v>190</v>
      </c>
      <c r="C194" s="134" t="s">
        <v>2289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4">
        <f>SUM(Tabla3[[#This Row],[Enero]:[Diciembre]])</f>
        <v>0</v>
      </c>
    </row>
    <row r="195" spans="1:16">
      <c r="A195" s="30" t="s">
        <v>2244</v>
      </c>
      <c r="B195" s="30">
        <v>191</v>
      </c>
      <c r="C195" s="27" t="s">
        <v>2952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4">
        <f>SUM(Tabla3[[#This Row],[Enero]:[Diciembre]])</f>
        <v>0</v>
      </c>
    </row>
    <row r="196" spans="1:16">
      <c r="A196" s="30" t="s">
        <v>2244</v>
      </c>
      <c r="B196" s="30">
        <v>192</v>
      </c>
      <c r="C196" s="27" t="s">
        <v>2953</v>
      </c>
      <c r="D196" s="4">
        <v>15</v>
      </c>
      <c r="E196" s="4">
        <v>15</v>
      </c>
      <c r="F196" s="87">
        <v>15</v>
      </c>
      <c r="G196" s="4"/>
      <c r="H196" s="4"/>
      <c r="I196" s="4"/>
      <c r="J196" s="4"/>
      <c r="K196" s="4"/>
      <c r="L196" s="4"/>
      <c r="M196" s="4"/>
      <c r="N196" s="4"/>
      <c r="O196" s="4"/>
      <c r="P196" s="4">
        <f>SUM(Tabla3[[#This Row],[Enero]:[Diciembre]])</f>
        <v>45</v>
      </c>
    </row>
    <row r="197" spans="1:16">
      <c r="A197" s="30" t="s">
        <v>2244</v>
      </c>
      <c r="B197" s="30">
        <v>193</v>
      </c>
      <c r="C197" s="27" t="s">
        <v>2292</v>
      </c>
      <c r="D197" s="4">
        <v>15</v>
      </c>
      <c r="E197" s="4">
        <v>5</v>
      </c>
      <c r="F197" s="87">
        <v>15</v>
      </c>
      <c r="G197" s="4"/>
      <c r="H197" s="4"/>
      <c r="I197" s="4"/>
      <c r="J197" s="4"/>
      <c r="K197" s="4"/>
      <c r="L197" s="4"/>
      <c r="M197" s="4"/>
      <c r="N197" s="4"/>
      <c r="O197" s="4"/>
      <c r="P197" s="4">
        <f>SUM(Tabla3[[#This Row],[Enero]:[Diciembre]])</f>
        <v>35</v>
      </c>
    </row>
    <row r="198" spans="1:16">
      <c r="A198" s="30" t="s">
        <v>2244</v>
      </c>
      <c r="B198" s="30">
        <v>194</v>
      </c>
      <c r="C198" s="27" t="s">
        <v>2954</v>
      </c>
      <c r="D198" s="4">
        <v>15</v>
      </c>
      <c r="E198" s="4">
        <v>15</v>
      </c>
      <c r="F198" s="4">
        <v>15</v>
      </c>
      <c r="G198" s="4"/>
      <c r="H198" s="4"/>
      <c r="I198" s="4"/>
      <c r="J198" s="4"/>
      <c r="K198" s="4"/>
      <c r="L198" s="4"/>
      <c r="M198" s="4"/>
      <c r="N198" s="4"/>
      <c r="O198" s="4"/>
      <c r="P198" s="4">
        <f>SUM(Tabla3[[#This Row],[Enero]:[Diciembre]])</f>
        <v>45</v>
      </c>
    </row>
    <row r="199" spans="1:16" s="185" customFormat="1">
      <c r="A199" s="182" t="s">
        <v>2244</v>
      </c>
      <c r="B199" s="182">
        <v>195</v>
      </c>
      <c r="C199" s="183" t="s">
        <v>2294</v>
      </c>
      <c r="D199" s="184">
        <v>0</v>
      </c>
      <c r="E199" s="184">
        <v>15</v>
      </c>
      <c r="F199" s="184">
        <v>15</v>
      </c>
      <c r="G199" s="184">
        <v>15</v>
      </c>
      <c r="H199" s="184"/>
      <c r="I199" s="184"/>
      <c r="J199" s="184"/>
      <c r="K199" s="184"/>
      <c r="L199" s="184"/>
      <c r="M199" s="184"/>
      <c r="N199" s="184"/>
      <c r="O199" s="184"/>
      <c r="P199" s="184">
        <f>SUM(Tabla3[[#This Row],[Enero]:[Diciembre]])</f>
        <v>45</v>
      </c>
    </row>
    <row r="200" spans="1:16">
      <c r="A200" s="30" t="s">
        <v>2244</v>
      </c>
      <c r="B200" s="30">
        <v>196</v>
      </c>
      <c r="C200" s="27" t="s">
        <v>2295</v>
      </c>
      <c r="D200" s="4" t="s">
        <v>2955</v>
      </c>
      <c r="E200" s="4">
        <v>15</v>
      </c>
      <c r="F200" s="4">
        <v>15</v>
      </c>
      <c r="G200" s="87">
        <v>15</v>
      </c>
      <c r="H200" s="4"/>
      <c r="I200" s="4"/>
      <c r="J200" s="4"/>
      <c r="K200" s="4"/>
      <c r="L200" s="4"/>
      <c r="M200" s="4"/>
      <c r="N200" s="4"/>
      <c r="O200" s="4"/>
      <c r="P200" s="4">
        <f>SUM(Tabla3[[#This Row],[Enero]:[Diciembre]])</f>
        <v>45</v>
      </c>
    </row>
    <row r="201" spans="1:16">
      <c r="A201" s="30" t="s">
        <v>2237</v>
      </c>
      <c r="B201" s="30">
        <v>197</v>
      </c>
      <c r="C201" s="28" t="s">
        <v>2296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4">
        <f>SUM(Tabla3[[#This Row],[Enero]:[Diciembre]])</f>
        <v>0</v>
      </c>
    </row>
    <row r="202" spans="1:16">
      <c r="A202" s="30" t="s">
        <v>2237</v>
      </c>
      <c r="B202" s="30">
        <v>198</v>
      </c>
      <c r="C202" s="27" t="s">
        <v>2297</v>
      </c>
      <c r="D202" s="4">
        <v>15</v>
      </c>
      <c r="E202" s="4">
        <v>15</v>
      </c>
      <c r="F202" s="4">
        <v>15</v>
      </c>
      <c r="G202" s="4">
        <v>15</v>
      </c>
      <c r="H202" s="4"/>
      <c r="I202" s="4"/>
      <c r="J202" s="4"/>
      <c r="K202" s="4"/>
      <c r="L202" s="4"/>
      <c r="M202" s="4"/>
      <c r="N202" s="4"/>
      <c r="O202" s="4"/>
      <c r="P202" s="4">
        <f>SUM(Tabla3[[#This Row],[Enero]:[Diciembre]])</f>
        <v>60</v>
      </c>
    </row>
    <row r="203" spans="1:16">
      <c r="A203" s="30" t="s">
        <v>2237</v>
      </c>
      <c r="B203" s="30">
        <v>199</v>
      </c>
      <c r="C203" s="27" t="s">
        <v>2298</v>
      </c>
      <c r="D203" s="4">
        <v>15</v>
      </c>
      <c r="E203" s="4">
        <v>15</v>
      </c>
      <c r="F203" s="4">
        <v>15</v>
      </c>
      <c r="G203" s="4">
        <v>15</v>
      </c>
      <c r="H203" s="4"/>
      <c r="I203" s="4"/>
      <c r="J203" s="4"/>
      <c r="K203" s="4"/>
      <c r="L203" s="4"/>
      <c r="M203" s="4"/>
      <c r="N203" s="4"/>
      <c r="O203" s="4"/>
      <c r="P203" s="4">
        <f>SUM(Tabla3[[#This Row],[Enero]:[Diciembre]])</f>
        <v>60</v>
      </c>
    </row>
    <row r="204" spans="1:16">
      <c r="A204" s="30" t="s">
        <v>2237</v>
      </c>
      <c r="B204" s="30">
        <v>200</v>
      </c>
      <c r="C204" s="27" t="s">
        <v>2299</v>
      </c>
      <c r="D204" s="99">
        <v>15</v>
      </c>
      <c r="E204" s="99">
        <v>15</v>
      </c>
      <c r="F204" s="99">
        <v>15</v>
      </c>
      <c r="G204" s="99"/>
      <c r="H204" s="99"/>
      <c r="I204" s="99"/>
      <c r="J204" s="99"/>
      <c r="K204" s="99"/>
      <c r="L204" s="99"/>
      <c r="M204" s="99"/>
      <c r="N204" s="99"/>
      <c r="O204" s="99"/>
      <c r="P204" s="99">
        <f>SUM(Tabla3[[#This Row],[Enero]:[Diciembre]])</f>
        <v>45</v>
      </c>
    </row>
    <row r="205" spans="1:16">
      <c r="A205" s="30" t="s">
        <v>2237</v>
      </c>
      <c r="B205" s="30">
        <v>201</v>
      </c>
      <c r="C205" s="27" t="s">
        <v>2300</v>
      </c>
      <c r="D205" s="4">
        <v>0</v>
      </c>
      <c r="E205" s="4">
        <v>15</v>
      </c>
      <c r="F205" s="4">
        <v>15</v>
      </c>
      <c r="G205" s="87">
        <v>15</v>
      </c>
      <c r="H205" s="4"/>
      <c r="I205" s="4"/>
      <c r="J205" s="4"/>
      <c r="K205" s="4"/>
      <c r="L205" s="4"/>
      <c r="M205" s="4"/>
      <c r="N205" s="4"/>
      <c r="O205" s="4"/>
      <c r="P205" s="4">
        <f>SUM(Tabla3[[#This Row],[Enero]:[Diciembre]])</f>
        <v>45</v>
      </c>
    </row>
    <row r="206" spans="1:16">
      <c r="A206" s="30" t="s">
        <v>2237</v>
      </c>
      <c r="B206" s="30">
        <v>202</v>
      </c>
      <c r="C206" s="27" t="s">
        <v>2301</v>
      </c>
      <c r="D206" s="99">
        <v>15</v>
      </c>
      <c r="E206" s="99">
        <v>15</v>
      </c>
      <c r="F206" s="99">
        <v>15</v>
      </c>
      <c r="G206" s="99">
        <v>15</v>
      </c>
      <c r="H206" s="99"/>
      <c r="I206" s="99"/>
      <c r="J206" s="99"/>
      <c r="K206" s="99"/>
      <c r="L206" s="99"/>
      <c r="M206" s="99"/>
      <c r="N206" s="99"/>
      <c r="O206" s="99"/>
      <c r="P206" s="99">
        <f>SUM(Tabla3[[#This Row],[Enero]:[Diciembre]])</f>
        <v>60</v>
      </c>
    </row>
    <row r="207" spans="1:16">
      <c r="A207" s="30" t="s">
        <v>2237</v>
      </c>
      <c r="B207" s="30">
        <v>203</v>
      </c>
      <c r="C207" s="27" t="s">
        <v>2302</v>
      </c>
      <c r="D207" s="4">
        <v>15</v>
      </c>
      <c r="E207" s="4">
        <v>15</v>
      </c>
      <c r="F207" s="4">
        <v>15</v>
      </c>
      <c r="G207" s="4">
        <v>15</v>
      </c>
      <c r="H207" s="4">
        <v>15</v>
      </c>
      <c r="I207" s="4">
        <v>15</v>
      </c>
      <c r="J207" s="4"/>
      <c r="K207" s="4"/>
      <c r="L207" s="4"/>
      <c r="M207" s="4"/>
      <c r="N207" s="4"/>
      <c r="O207" s="4"/>
      <c r="P207" s="4">
        <f>SUM(Tabla3[[#This Row],[Enero]:[Diciembre]])</f>
        <v>90</v>
      </c>
    </row>
    <row r="208" spans="1:16">
      <c r="A208" s="30" t="s">
        <v>2303</v>
      </c>
      <c r="B208" s="30">
        <v>204</v>
      </c>
      <c r="C208" s="27" t="s">
        <v>2304</v>
      </c>
      <c r="D208" s="4">
        <v>15</v>
      </c>
      <c r="E208" s="4">
        <v>15</v>
      </c>
      <c r="F208" s="4">
        <v>15</v>
      </c>
      <c r="G208" s="87">
        <v>15</v>
      </c>
      <c r="H208" s="4"/>
      <c r="I208" s="4"/>
      <c r="J208" s="4"/>
      <c r="K208" s="4"/>
      <c r="L208" s="4"/>
      <c r="M208" s="4"/>
      <c r="N208" s="4"/>
      <c r="O208" s="4"/>
      <c r="P208" s="4">
        <f>SUM(Tabla3[[#This Row],[Enero]:[Diciembre]])</f>
        <v>60</v>
      </c>
    </row>
    <row r="209" spans="1:16">
      <c r="A209" s="30" t="s">
        <v>2303</v>
      </c>
      <c r="B209" s="30">
        <v>205</v>
      </c>
      <c r="C209" s="27" t="s">
        <v>2956</v>
      </c>
      <c r="D209" s="4">
        <f>2+13</f>
        <v>15</v>
      </c>
      <c r="E209" s="4">
        <f>7+8</f>
        <v>15</v>
      </c>
      <c r="F209" s="4">
        <v>15</v>
      </c>
      <c r="G209" s="87">
        <v>15</v>
      </c>
      <c r="H209" s="4">
        <v>5</v>
      </c>
      <c r="I209" s="4"/>
      <c r="J209" s="4"/>
      <c r="K209" s="4"/>
      <c r="L209" s="4"/>
      <c r="M209" s="4"/>
      <c r="N209" s="4"/>
      <c r="O209" s="4"/>
      <c r="P209" s="4">
        <f>SUM(Tabla3[[#This Row],[Enero]:[Diciembre]])</f>
        <v>65</v>
      </c>
    </row>
    <row r="210" spans="1:16">
      <c r="A210" s="30" t="s">
        <v>2303</v>
      </c>
      <c r="B210" s="30">
        <v>206</v>
      </c>
      <c r="C210" s="133" t="s">
        <v>2306</v>
      </c>
      <c r="D210" s="4">
        <v>0</v>
      </c>
      <c r="E210" s="4">
        <v>0</v>
      </c>
      <c r="F210" s="4">
        <v>0</v>
      </c>
      <c r="G210" s="4"/>
      <c r="H210" s="4"/>
      <c r="I210" s="4"/>
      <c r="J210" s="4"/>
      <c r="K210" s="4"/>
      <c r="L210" s="4"/>
      <c r="M210" s="4"/>
      <c r="N210" s="4"/>
      <c r="O210" s="4"/>
      <c r="P210" s="4">
        <f>SUM(Tabla3[[#This Row],[Enero]:[Diciembre]])</f>
        <v>0</v>
      </c>
    </row>
    <row r="211" spans="1:16">
      <c r="A211" s="30" t="s">
        <v>2303</v>
      </c>
      <c r="B211" s="30">
        <v>207</v>
      </c>
      <c r="C211" s="133" t="s">
        <v>2307</v>
      </c>
      <c r="D211" s="4">
        <v>0</v>
      </c>
      <c r="E211" s="4">
        <v>0</v>
      </c>
      <c r="F211" s="4">
        <v>0</v>
      </c>
      <c r="G211" s="4"/>
      <c r="H211" s="4"/>
      <c r="I211" s="4"/>
      <c r="J211" s="4"/>
      <c r="K211" s="4"/>
      <c r="L211" s="4"/>
      <c r="M211" s="4"/>
      <c r="N211" s="4"/>
      <c r="O211" s="4"/>
      <c r="P211" s="4">
        <f>SUM(Tabla3[[#This Row],[Enero]:[Diciembre]])</f>
        <v>0</v>
      </c>
    </row>
    <row r="212" spans="1:16">
      <c r="A212" s="30" t="s">
        <v>2303</v>
      </c>
      <c r="B212" s="30">
        <v>208</v>
      </c>
      <c r="C212" s="27" t="s">
        <v>2308</v>
      </c>
      <c r="D212" s="4">
        <v>15</v>
      </c>
      <c r="E212" s="4">
        <v>15</v>
      </c>
      <c r="F212" s="87">
        <v>15</v>
      </c>
      <c r="G212" s="87">
        <v>15</v>
      </c>
      <c r="H212" s="4"/>
      <c r="I212" s="4"/>
      <c r="J212" s="4"/>
      <c r="K212" s="4"/>
      <c r="L212" s="4"/>
      <c r="M212" s="4"/>
      <c r="N212" s="4"/>
      <c r="O212" s="4"/>
      <c r="P212" s="4">
        <f>SUM(Tabla3[[#This Row],[Enero]:[Diciembre]])</f>
        <v>60</v>
      </c>
    </row>
    <row r="213" spans="1:16">
      <c r="A213" s="30" t="s">
        <v>2303</v>
      </c>
      <c r="B213" s="30">
        <v>209</v>
      </c>
      <c r="C213" s="27" t="s">
        <v>2309</v>
      </c>
      <c r="D213" s="4">
        <v>15</v>
      </c>
      <c r="E213" s="4">
        <v>15</v>
      </c>
      <c r="F213" s="87">
        <v>15</v>
      </c>
      <c r="G213" s="87">
        <v>15</v>
      </c>
      <c r="H213" s="4"/>
      <c r="I213" s="4"/>
      <c r="J213" s="4"/>
      <c r="K213" s="4"/>
      <c r="L213" s="4"/>
      <c r="M213" s="4"/>
      <c r="N213" s="4"/>
      <c r="O213" s="4"/>
      <c r="P213" s="4">
        <f>SUM(Tabla3[[#This Row],[Enero]:[Diciembre]])</f>
        <v>60</v>
      </c>
    </row>
    <row r="214" spans="1:16">
      <c r="A214" s="30" t="s">
        <v>2303</v>
      </c>
      <c r="B214" s="30">
        <v>210</v>
      </c>
      <c r="C214" s="100" t="s">
        <v>2310</v>
      </c>
      <c r="D214" s="99">
        <v>15</v>
      </c>
      <c r="E214" s="99">
        <v>15</v>
      </c>
      <c r="F214" s="99">
        <v>15</v>
      </c>
      <c r="G214" s="155">
        <v>15</v>
      </c>
      <c r="H214" s="99"/>
      <c r="I214" s="99"/>
      <c r="J214" s="99"/>
      <c r="K214" s="99"/>
      <c r="L214" s="99"/>
      <c r="M214" s="99"/>
      <c r="N214" s="99"/>
      <c r="O214" s="99"/>
      <c r="P214" s="99">
        <f>SUM(Tabla3[[#This Row],[Enero]:[Diciembre]])</f>
        <v>60</v>
      </c>
    </row>
    <row r="215" spans="1:16">
      <c r="A215" s="30" t="s">
        <v>2311</v>
      </c>
      <c r="B215" s="30">
        <v>211</v>
      </c>
      <c r="C215" s="134" t="s">
        <v>2312</v>
      </c>
      <c r="D215" s="4">
        <v>0</v>
      </c>
      <c r="E215" s="4">
        <v>0</v>
      </c>
      <c r="F215" s="4">
        <v>0</v>
      </c>
      <c r="G215" s="4"/>
      <c r="H215" s="4"/>
      <c r="I215" s="4"/>
      <c r="J215" s="4"/>
      <c r="K215" s="4"/>
      <c r="L215" s="4"/>
      <c r="M215" s="4"/>
      <c r="N215" s="4"/>
      <c r="O215" s="4"/>
      <c r="P215" s="4">
        <f>SUM(Tabla3[[#This Row],[Enero]:[Diciembre]])</f>
        <v>0</v>
      </c>
    </row>
    <row r="216" spans="1:16">
      <c r="A216" s="30">
        <v>212</v>
      </c>
      <c r="B216" s="30">
        <v>212</v>
      </c>
      <c r="C216" s="27" t="s">
        <v>2313</v>
      </c>
      <c r="D216" s="4">
        <v>15</v>
      </c>
      <c r="E216" s="4">
        <v>15</v>
      </c>
      <c r="F216" s="4">
        <v>15</v>
      </c>
      <c r="G216" s="4">
        <v>15</v>
      </c>
      <c r="H216" s="87">
        <v>15</v>
      </c>
      <c r="I216" s="87">
        <v>15</v>
      </c>
      <c r="J216" s="4"/>
      <c r="K216" s="4"/>
      <c r="L216" s="4"/>
      <c r="M216" s="4"/>
      <c r="N216" s="4"/>
      <c r="O216" s="4"/>
      <c r="P216" s="4">
        <f>SUM(Tabla3[[#This Row],[Enero]:[Diciembre]])</f>
        <v>90</v>
      </c>
    </row>
    <row r="217" spans="1:16">
      <c r="A217" s="30">
        <v>213</v>
      </c>
      <c r="B217" s="30">
        <v>213</v>
      </c>
      <c r="C217" s="27" t="s">
        <v>2957</v>
      </c>
      <c r="D217" s="4">
        <v>15</v>
      </c>
      <c r="E217" s="4">
        <v>0</v>
      </c>
      <c r="F217" s="4">
        <v>0</v>
      </c>
      <c r="G217" s="87">
        <v>15</v>
      </c>
      <c r="H217" s="4"/>
      <c r="I217" s="4"/>
      <c r="J217" s="4"/>
      <c r="K217" s="4"/>
      <c r="L217" s="4"/>
      <c r="M217" s="4"/>
      <c r="N217" s="4"/>
      <c r="O217" s="4"/>
      <c r="P217" s="4">
        <f>SUM(Tabla3[[#This Row],[Enero]:[Diciembre]])</f>
        <v>30</v>
      </c>
    </row>
    <row r="218" spans="1:16">
      <c r="A218" s="30">
        <v>214</v>
      </c>
      <c r="B218" s="30">
        <v>214</v>
      </c>
      <c r="C218" s="27" t="s">
        <v>2315</v>
      </c>
      <c r="D218" s="4">
        <v>0</v>
      </c>
      <c r="E218" s="4">
        <v>0</v>
      </c>
      <c r="F218" s="4">
        <v>0</v>
      </c>
      <c r="G218" s="4"/>
      <c r="H218" s="4"/>
      <c r="I218" s="4"/>
      <c r="J218" s="4"/>
      <c r="K218" s="4"/>
      <c r="L218" s="4"/>
      <c r="M218" s="4"/>
      <c r="N218" s="4"/>
      <c r="O218" s="4"/>
      <c r="P218" s="4">
        <f>SUM(Tabla3[[#This Row],[Enero]:[Diciembre]])</f>
        <v>0</v>
      </c>
    </row>
    <row r="219" spans="1:16">
      <c r="A219" s="30">
        <v>215</v>
      </c>
      <c r="B219" s="30">
        <v>215</v>
      </c>
      <c r="C219" s="27" t="s">
        <v>2958</v>
      </c>
      <c r="D219" s="4">
        <v>0</v>
      </c>
      <c r="E219" s="4">
        <v>0</v>
      </c>
      <c r="F219" s="4">
        <v>0</v>
      </c>
      <c r="G219" s="4"/>
      <c r="H219" s="4"/>
      <c r="I219" s="4"/>
      <c r="J219" s="4"/>
      <c r="K219" s="4"/>
      <c r="L219" s="4"/>
      <c r="M219" s="4"/>
      <c r="N219" s="4"/>
      <c r="O219" s="4"/>
      <c r="P219" s="4">
        <f>SUM(Tabla3[[#This Row],[Enero]:[Diciembre]])</f>
        <v>0</v>
      </c>
    </row>
    <row r="220" spans="1:16">
      <c r="A220" s="30">
        <v>216</v>
      </c>
      <c r="B220" s="30">
        <v>216</v>
      </c>
      <c r="C220" s="27" t="s">
        <v>2959</v>
      </c>
      <c r="D220" s="4">
        <v>0</v>
      </c>
      <c r="E220" s="4">
        <v>0</v>
      </c>
      <c r="F220" s="4">
        <v>0</v>
      </c>
      <c r="G220" s="4"/>
      <c r="H220" s="4"/>
      <c r="I220" s="4"/>
      <c r="J220" s="4"/>
      <c r="K220" s="4"/>
      <c r="L220" s="4"/>
      <c r="M220" s="4"/>
      <c r="N220" s="4"/>
      <c r="O220" s="4"/>
      <c r="P220" s="4">
        <f>SUM(Tabla3[[#This Row],[Enero]:[Diciembre]])</f>
        <v>0</v>
      </c>
    </row>
    <row r="221" spans="1:16">
      <c r="A221" s="30">
        <v>217</v>
      </c>
      <c r="B221" s="30">
        <v>217</v>
      </c>
      <c r="C221" s="28" t="s">
        <v>2318</v>
      </c>
      <c r="D221" s="99">
        <v>15</v>
      </c>
      <c r="E221" s="99">
        <v>15</v>
      </c>
      <c r="F221" s="99">
        <v>15</v>
      </c>
      <c r="G221" s="155">
        <v>15</v>
      </c>
      <c r="H221" s="99"/>
      <c r="I221" s="99"/>
      <c r="J221" s="99"/>
      <c r="K221" s="99"/>
      <c r="L221" s="99"/>
      <c r="M221" s="99"/>
      <c r="N221" s="99"/>
      <c r="O221" s="99"/>
      <c r="P221" s="99">
        <f>SUM(Tabla3[[#This Row],[Enero]:[Diciembre]])</f>
        <v>60</v>
      </c>
    </row>
    <row r="222" spans="1:16">
      <c r="A222" s="30">
        <v>218</v>
      </c>
      <c r="B222" s="30">
        <v>218</v>
      </c>
      <c r="C222" s="27" t="s">
        <v>2319</v>
      </c>
      <c r="D222" s="4">
        <v>15</v>
      </c>
      <c r="E222" s="4">
        <v>15</v>
      </c>
      <c r="F222" s="87">
        <v>15</v>
      </c>
      <c r="G222" s="87">
        <v>15</v>
      </c>
      <c r="H222" s="4"/>
      <c r="I222" s="4"/>
      <c r="J222" s="4"/>
      <c r="K222" s="4"/>
      <c r="L222" s="4"/>
      <c r="M222" s="4"/>
      <c r="N222" s="4"/>
      <c r="O222" s="4"/>
      <c r="P222" s="4">
        <f>SUM(Tabla3[[#This Row],[Enero]:[Diciembre]])</f>
        <v>60</v>
      </c>
    </row>
    <row r="223" spans="1:16">
      <c r="A223" s="30">
        <v>219</v>
      </c>
      <c r="B223" s="30">
        <v>219</v>
      </c>
      <c r="C223" s="27" t="s">
        <v>2320</v>
      </c>
      <c r="D223" s="156">
        <v>15</v>
      </c>
      <c r="E223" s="156">
        <v>15</v>
      </c>
      <c r="F223" s="99">
        <v>15</v>
      </c>
      <c r="G223" s="99">
        <v>15</v>
      </c>
      <c r="H223" s="87">
        <v>15</v>
      </c>
      <c r="I223" s="87">
        <v>15</v>
      </c>
      <c r="J223" s="4"/>
      <c r="K223" s="4"/>
      <c r="L223" s="4"/>
      <c r="M223" s="4"/>
      <c r="N223" s="4"/>
      <c r="O223" s="4"/>
      <c r="P223" s="4">
        <f>SUM(Tabla3[[#This Row],[Enero]:[Diciembre]])</f>
        <v>90</v>
      </c>
    </row>
    <row r="224" spans="1:16">
      <c r="A224" s="30">
        <v>220</v>
      </c>
      <c r="B224" s="30">
        <v>220</v>
      </c>
      <c r="C224" s="27" t="s">
        <v>2960</v>
      </c>
      <c r="D224" s="4">
        <v>0</v>
      </c>
      <c r="E224" s="4">
        <v>0</v>
      </c>
      <c r="F224" s="4">
        <v>0</v>
      </c>
      <c r="G224" s="4"/>
      <c r="H224" s="4"/>
      <c r="I224" s="4"/>
      <c r="J224" s="4"/>
      <c r="K224" s="4"/>
      <c r="L224" s="4"/>
      <c r="M224" s="4"/>
      <c r="N224" s="4"/>
      <c r="O224" s="4"/>
      <c r="P224" s="4">
        <f>SUM(Tabla3[[#This Row],[Enero]:[Diciembre]])</f>
        <v>0</v>
      </c>
    </row>
    <row r="225" spans="1:16" ht="22.5">
      <c r="A225" s="30">
        <v>221</v>
      </c>
      <c r="B225" s="30">
        <v>221</v>
      </c>
      <c r="C225" s="28" t="s">
        <v>2322</v>
      </c>
      <c r="D225" s="4">
        <v>0</v>
      </c>
      <c r="E225" s="4">
        <v>0</v>
      </c>
      <c r="F225" s="4">
        <v>0</v>
      </c>
      <c r="G225" s="87">
        <v>15</v>
      </c>
      <c r="H225" s="4"/>
      <c r="I225" s="4"/>
      <c r="J225" s="4"/>
      <c r="K225" s="4"/>
      <c r="L225" s="4"/>
      <c r="M225" s="4"/>
      <c r="N225" s="4"/>
      <c r="O225" s="4"/>
      <c r="P225" s="4">
        <f>SUM(Tabla3[[#This Row],[Enero]:[Diciembre]])</f>
        <v>15</v>
      </c>
    </row>
    <row r="226" spans="1:16">
      <c r="A226" s="30">
        <v>222</v>
      </c>
      <c r="B226" s="30">
        <v>222</v>
      </c>
      <c r="C226" s="27" t="s">
        <v>2961</v>
      </c>
      <c r="D226" s="4">
        <v>0</v>
      </c>
      <c r="E226" s="4">
        <v>0</v>
      </c>
      <c r="F226" s="4">
        <v>0</v>
      </c>
      <c r="G226" s="4"/>
      <c r="H226" s="4"/>
      <c r="I226" s="4"/>
      <c r="J226" s="4"/>
      <c r="K226" s="4"/>
      <c r="L226" s="4"/>
      <c r="M226" s="4"/>
      <c r="N226" s="4"/>
      <c r="O226" s="4"/>
      <c r="P226" s="4">
        <f>SUM(Tabla3[[#This Row],[Enero]:[Diciembre]])</f>
        <v>0</v>
      </c>
    </row>
    <row r="227" spans="1:16">
      <c r="A227" s="30">
        <v>223</v>
      </c>
      <c r="B227" s="30">
        <v>223</v>
      </c>
      <c r="C227" s="28" t="s">
        <v>2324</v>
      </c>
      <c r="D227" s="4">
        <v>15</v>
      </c>
      <c r="E227" s="4">
        <v>15</v>
      </c>
      <c r="F227" s="87">
        <v>15</v>
      </c>
      <c r="G227" s="87">
        <v>15</v>
      </c>
      <c r="H227" s="4"/>
      <c r="I227" s="4"/>
      <c r="J227" s="4"/>
      <c r="K227" s="4"/>
      <c r="L227" s="4"/>
      <c r="M227" s="4"/>
      <c r="N227" s="4"/>
      <c r="O227" s="4"/>
      <c r="P227" s="4">
        <f>SUM(Tabla3[[#This Row],[Enero]:[Diciembre]])</f>
        <v>60</v>
      </c>
    </row>
    <row r="228" spans="1:16">
      <c r="A228" s="30">
        <v>224</v>
      </c>
      <c r="B228" s="30">
        <v>224</v>
      </c>
      <c r="C228" s="27" t="s">
        <v>2962</v>
      </c>
      <c r="D228" s="4">
        <v>0</v>
      </c>
      <c r="E228" s="4">
        <v>0</v>
      </c>
      <c r="F228" s="4">
        <v>0</v>
      </c>
      <c r="G228" s="4"/>
      <c r="H228" s="4"/>
      <c r="I228" s="4"/>
      <c r="J228" s="4"/>
      <c r="K228" s="4"/>
      <c r="L228" s="4"/>
      <c r="M228" s="4"/>
      <c r="N228" s="4"/>
      <c r="O228" s="4"/>
      <c r="P228" s="4">
        <f>SUM(Tabla3[[#This Row],[Enero]:[Diciembre]])</f>
        <v>0</v>
      </c>
    </row>
    <row r="229" spans="1:16">
      <c r="A229" s="30">
        <v>225</v>
      </c>
      <c r="B229" s="30">
        <v>225</v>
      </c>
      <c r="C229" s="27" t="s">
        <v>2963</v>
      </c>
      <c r="D229" s="4">
        <v>0</v>
      </c>
      <c r="E229" s="4">
        <v>0</v>
      </c>
      <c r="F229" s="4">
        <v>0</v>
      </c>
      <c r="G229" s="4"/>
      <c r="H229" s="4"/>
      <c r="I229" s="4"/>
      <c r="J229" s="4"/>
      <c r="K229" s="4"/>
      <c r="L229" s="4"/>
      <c r="M229" s="4"/>
      <c r="N229" s="4"/>
      <c r="O229" s="4"/>
      <c r="P229" s="4">
        <f>SUM(Tabla3[[#This Row],[Enero]:[Diciembre]])</f>
        <v>0</v>
      </c>
    </row>
    <row r="230" spans="1:16">
      <c r="A230" s="30" t="s">
        <v>2327</v>
      </c>
      <c r="B230" s="30">
        <v>226</v>
      </c>
      <c r="C230" s="27" t="s">
        <v>2328</v>
      </c>
      <c r="D230" s="4">
        <v>15</v>
      </c>
      <c r="E230" s="4">
        <v>15</v>
      </c>
      <c r="F230" s="4">
        <v>15</v>
      </c>
      <c r="G230" s="4">
        <v>15</v>
      </c>
      <c r="H230" s="4">
        <v>15</v>
      </c>
      <c r="I230" s="4">
        <v>15</v>
      </c>
      <c r="J230" s="4">
        <v>15</v>
      </c>
      <c r="K230" s="4">
        <v>15</v>
      </c>
      <c r="L230" s="4">
        <v>15</v>
      </c>
      <c r="M230" s="4">
        <v>15</v>
      </c>
      <c r="N230" s="4">
        <v>15</v>
      </c>
      <c r="O230" s="4">
        <v>15</v>
      </c>
      <c r="P230" s="4">
        <f>SUM(Tabla3[[#This Row],[Enero]:[Diciembre]])</f>
        <v>180</v>
      </c>
    </row>
    <row r="231" spans="1:16">
      <c r="A231" s="30" t="s">
        <v>2327</v>
      </c>
      <c r="B231" s="30">
        <v>227</v>
      </c>
      <c r="C231" s="27" t="s">
        <v>2964</v>
      </c>
      <c r="D231" s="4">
        <v>0</v>
      </c>
      <c r="E231" s="4">
        <v>0</v>
      </c>
      <c r="F231" s="4">
        <v>0</v>
      </c>
      <c r="G231" s="4"/>
      <c r="H231" s="4"/>
      <c r="I231" s="4"/>
      <c r="J231" s="4"/>
      <c r="K231" s="4"/>
      <c r="L231" s="4"/>
      <c r="M231" s="4"/>
      <c r="N231" s="4"/>
      <c r="O231" s="4"/>
      <c r="P231" s="4">
        <f>SUM(Tabla3[[#This Row],[Enero]:[Diciembre]])</f>
        <v>0</v>
      </c>
    </row>
    <row r="232" spans="1:16">
      <c r="A232" s="30" t="s">
        <v>2327</v>
      </c>
      <c r="B232" s="30">
        <v>228</v>
      </c>
      <c r="C232" s="28" t="s">
        <v>2330</v>
      </c>
      <c r="D232" s="87">
        <v>15</v>
      </c>
      <c r="E232" s="4">
        <v>0</v>
      </c>
      <c r="F232" s="4">
        <v>0</v>
      </c>
      <c r="G232" s="4"/>
      <c r="H232" s="4"/>
      <c r="I232" s="4"/>
      <c r="J232" s="4"/>
      <c r="K232" s="4"/>
      <c r="L232" s="4"/>
      <c r="M232" s="4"/>
      <c r="N232" s="4"/>
      <c r="O232" s="4"/>
      <c r="P232" s="4">
        <f>SUM(Tabla3[[#This Row],[Enero]:[Diciembre]])</f>
        <v>15</v>
      </c>
    </row>
    <row r="233" spans="1:16">
      <c r="A233" s="30" t="s">
        <v>2327</v>
      </c>
      <c r="B233" s="30">
        <v>229</v>
      </c>
      <c r="C233" s="27" t="s">
        <v>2331</v>
      </c>
      <c r="D233" s="4">
        <v>15</v>
      </c>
      <c r="E233" s="4">
        <v>15</v>
      </c>
      <c r="F233" s="4">
        <v>15</v>
      </c>
      <c r="G233" s="4"/>
      <c r="H233" s="4"/>
      <c r="I233" s="4"/>
      <c r="J233" s="4"/>
      <c r="K233" s="4"/>
      <c r="L233" s="4"/>
      <c r="M233" s="4"/>
      <c r="N233" s="4"/>
      <c r="O233" s="4"/>
      <c r="P233" s="4">
        <f>SUM(Tabla3[[#This Row],[Enero]:[Diciembre]])</f>
        <v>45</v>
      </c>
    </row>
    <row r="234" spans="1:16">
      <c r="A234" s="30" t="s">
        <v>2327</v>
      </c>
      <c r="B234" s="30">
        <v>230</v>
      </c>
      <c r="C234" s="27" t="s">
        <v>2332</v>
      </c>
      <c r="D234" s="4">
        <v>15</v>
      </c>
      <c r="E234" s="4">
        <v>15</v>
      </c>
      <c r="F234" s="4">
        <v>15</v>
      </c>
      <c r="G234" s="4"/>
      <c r="H234" s="4"/>
      <c r="I234" s="4"/>
      <c r="J234" s="4"/>
      <c r="K234" s="4"/>
      <c r="L234" s="4"/>
      <c r="M234" s="4"/>
      <c r="N234" s="4"/>
      <c r="O234" s="4"/>
      <c r="P234" s="4">
        <f>SUM(Tabla3[[#This Row],[Enero]:[Diciembre]])</f>
        <v>45</v>
      </c>
    </row>
    <row r="235" spans="1:16">
      <c r="A235" s="30" t="s">
        <v>2327</v>
      </c>
      <c r="B235" s="30">
        <v>231</v>
      </c>
      <c r="C235" s="27" t="s">
        <v>2271</v>
      </c>
      <c r="D235" s="4">
        <v>0</v>
      </c>
      <c r="E235" s="4">
        <v>0</v>
      </c>
      <c r="F235" s="4">
        <v>0</v>
      </c>
      <c r="G235" s="4"/>
      <c r="H235" s="4"/>
      <c r="I235" s="4"/>
      <c r="J235" s="4"/>
      <c r="K235" s="4"/>
      <c r="L235" s="4"/>
      <c r="M235" s="4"/>
      <c r="N235" s="4"/>
      <c r="O235" s="4"/>
      <c r="P235" s="4">
        <f>SUM(Tabla3[[#This Row],[Enero]:[Diciembre]])</f>
        <v>0</v>
      </c>
    </row>
    <row r="236" spans="1:16">
      <c r="A236" s="30" t="s">
        <v>2327</v>
      </c>
      <c r="B236" s="30">
        <v>232</v>
      </c>
      <c r="C236" s="27" t="s">
        <v>2965</v>
      </c>
      <c r="D236" s="4">
        <v>0</v>
      </c>
      <c r="E236" s="4">
        <v>0</v>
      </c>
      <c r="F236" s="4">
        <v>0</v>
      </c>
      <c r="G236" s="4"/>
      <c r="H236" s="4"/>
      <c r="I236" s="4"/>
      <c r="J236" s="4"/>
      <c r="K236" s="4"/>
      <c r="L236" s="4"/>
      <c r="M236" s="4"/>
      <c r="N236" s="4"/>
      <c r="O236" s="4"/>
      <c r="P236" s="4">
        <f>SUM(Tabla3[[#This Row],[Enero]:[Diciembre]])</f>
        <v>0</v>
      </c>
    </row>
    <row r="237" spans="1:16">
      <c r="A237" s="30" t="s">
        <v>2327</v>
      </c>
      <c r="B237" s="30">
        <v>233</v>
      </c>
      <c r="C237" s="27" t="s">
        <v>2966</v>
      </c>
      <c r="D237" s="4">
        <v>0</v>
      </c>
      <c r="E237" s="4">
        <v>0</v>
      </c>
      <c r="F237" s="4">
        <v>0</v>
      </c>
      <c r="G237" s="4"/>
      <c r="H237" s="4"/>
      <c r="I237" s="4"/>
      <c r="J237" s="4"/>
      <c r="K237" s="4"/>
      <c r="L237" s="4"/>
      <c r="M237" s="4"/>
      <c r="N237" s="4"/>
      <c r="O237" s="4"/>
      <c r="P237" s="4">
        <f>SUM(Tabla3[[#This Row],[Enero]:[Diciembre]])</f>
        <v>0</v>
      </c>
    </row>
    <row r="238" spans="1:16">
      <c r="A238" s="30" t="s">
        <v>2327</v>
      </c>
      <c r="B238" s="30">
        <v>234</v>
      </c>
      <c r="C238" s="27" t="s">
        <v>2335</v>
      </c>
      <c r="D238" s="4">
        <v>0</v>
      </c>
      <c r="E238" s="4">
        <v>15</v>
      </c>
      <c r="F238" s="4">
        <v>0</v>
      </c>
      <c r="G238" s="4"/>
      <c r="H238" s="4"/>
      <c r="I238" s="4"/>
      <c r="J238" s="4"/>
      <c r="K238" s="4"/>
      <c r="L238" s="4"/>
      <c r="M238" s="4"/>
      <c r="N238" s="4"/>
      <c r="O238" s="4"/>
      <c r="P238" s="4">
        <f>SUM(Tabla3[[#This Row],[Enero]:[Diciembre]])</f>
        <v>15</v>
      </c>
    </row>
    <row r="239" spans="1:16">
      <c r="A239" s="30" t="s">
        <v>2327</v>
      </c>
      <c r="B239" s="30">
        <v>235</v>
      </c>
      <c r="C239" s="28" t="s">
        <v>2967</v>
      </c>
      <c r="D239" s="4">
        <v>0</v>
      </c>
      <c r="E239" s="4">
        <v>0</v>
      </c>
      <c r="F239" s="4">
        <v>0</v>
      </c>
      <c r="G239" s="4"/>
      <c r="H239" s="4"/>
      <c r="I239" s="4"/>
      <c r="J239" s="4"/>
      <c r="K239" s="4"/>
      <c r="L239" s="4"/>
      <c r="M239" s="4"/>
      <c r="N239" s="4"/>
      <c r="O239" s="4"/>
      <c r="P239" s="4">
        <f>SUM(Tabla3[[#This Row],[Enero]:[Diciembre]])</f>
        <v>0</v>
      </c>
    </row>
    <row r="240" spans="1:16">
      <c r="A240" s="30" t="s">
        <v>2327</v>
      </c>
      <c r="B240" s="30">
        <v>236</v>
      </c>
      <c r="C240" s="27" t="s">
        <v>2337</v>
      </c>
      <c r="D240" s="168">
        <v>15</v>
      </c>
      <c r="E240" s="4">
        <v>15</v>
      </c>
      <c r="F240" s="4">
        <v>15</v>
      </c>
      <c r="G240" s="4">
        <v>15</v>
      </c>
      <c r="H240" s="4"/>
      <c r="I240" s="4"/>
      <c r="J240" s="4"/>
      <c r="K240" s="4"/>
      <c r="L240" s="4"/>
      <c r="M240" s="4"/>
      <c r="N240" s="4"/>
      <c r="O240" s="4"/>
      <c r="P240" s="4">
        <f>SUM(Tabla3[[#This Row],[Enero]:[Diciembre]])</f>
        <v>60</v>
      </c>
    </row>
    <row r="241" spans="1:16">
      <c r="A241" s="30" t="s">
        <v>2327</v>
      </c>
      <c r="B241" s="30">
        <v>237</v>
      </c>
      <c r="C241" s="27" t="s">
        <v>2968</v>
      </c>
      <c r="D241" s="4">
        <v>0</v>
      </c>
      <c r="E241" s="4">
        <v>0</v>
      </c>
      <c r="F241" s="4">
        <v>0</v>
      </c>
      <c r="G241" s="4"/>
      <c r="H241" s="4"/>
      <c r="I241" s="4"/>
      <c r="J241" s="4"/>
      <c r="K241" s="4"/>
      <c r="L241" s="4"/>
      <c r="M241" s="4"/>
      <c r="N241" s="4"/>
      <c r="O241" s="4"/>
      <c r="P241" s="4">
        <f>SUM(Tabla3[[#This Row],[Enero]:[Diciembre]])</f>
        <v>0</v>
      </c>
    </row>
    <row r="242" spans="1:16">
      <c r="A242" s="30" t="s">
        <v>2327</v>
      </c>
      <c r="B242" s="30">
        <v>238</v>
      </c>
      <c r="C242" s="27" t="s">
        <v>2339</v>
      </c>
      <c r="D242" s="4">
        <v>0</v>
      </c>
      <c r="E242" s="4">
        <v>0</v>
      </c>
      <c r="F242" s="4">
        <v>0</v>
      </c>
      <c r="G242" s="4"/>
      <c r="H242" s="4"/>
      <c r="I242" s="4"/>
      <c r="J242" s="4"/>
      <c r="K242" s="4"/>
      <c r="L242" s="4"/>
      <c r="M242" s="4"/>
      <c r="N242" s="4"/>
      <c r="O242" s="4"/>
      <c r="P242" s="4">
        <f>SUM(Tabla3[[#This Row],[Enero]:[Diciembre]])</f>
        <v>0</v>
      </c>
    </row>
    <row r="243" spans="1:16">
      <c r="A243" s="30" t="s">
        <v>2327</v>
      </c>
      <c r="B243" s="30">
        <v>239</v>
      </c>
      <c r="C243" s="28" t="s">
        <v>2340</v>
      </c>
      <c r="D243" s="99">
        <v>15</v>
      </c>
      <c r="E243" s="99">
        <v>0</v>
      </c>
      <c r="F243" s="99">
        <v>0</v>
      </c>
      <c r="G243" s="99"/>
      <c r="H243" s="99"/>
      <c r="I243" s="99"/>
      <c r="J243" s="99"/>
      <c r="K243" s="99"/>
      <c r="L243" s="99"/>
      <c r="M243" s="99"/>
      <c r="N243" s="99"/>
      <c r="O243" s="99"/>
      <c r="P243" s="99">
        <f>SUM(Tabla3[[#This Row],[Enero]:[Diciembre]])</f>
        <v>15</v>
      </c>
    </row>
    <row r="244" spans="1:16">
      <c r="A244" s="30" t="s">
        <v>2327</v>
      </c>
      <c r="B244" s="30">
        <v>240</v>
      </c>
      <c r="C244" s="27" t="s">
        <v>2341</v>
      </c>
      <c r="D244" s="4">
        <f>2+13</f>
        <v>15</v>
      </c>
      <c r="E244" s="4">
        <v>15</v>
      </c>
      <c r="F244" s="4">
        <v>15</v>
      </c>
      <c r="G244" s="4">
        <v>13</v>
      </c>
      <c r="H244" s="4"/>
      <c r="I244" s="4"/>
      <c r="J244" s="4"/>
      <c r="K244" s="4"/>
      <c r="L244" s="4"/>
      <c r="M244" s="4"/>
      <c r="N244" s="4"/>
      <c r="O244" s="4"/>
      <c r="P244" s="4">
        <f>SUM(Tabla3[[#This Row],[Enero]:[Diciembre]])</f>
        <v>58</v>
      </c>
    </row>
    <row r="245" spans="1:16">
      <c r="A245" s="30" t="s">
        <v>2327</v>
      </c>
      <c r="B245" s="30">
        <v>241</v>
      </c>
      <c r="C245" s="27" t="s">
        <v>2342</v>
      </c>
      <c r="D245" s="4">
        <v>15</v>
      </c>
      <c r="E245" s="4"/>
      <c r="F245" s="87">
        <v>15</v>
      </c>
      <c r="G245" s="4"/>
      <c r="H245" s="4"/>
      <c r="I245" s="4"/>
      <c r="J245" s="4"/>
      <c r="K245" s="4"/>
      <c r="L245" s="4"/>
      <c r="M245" s="4"/>
      <c r="N245" s="4"/>
      <c r="O245" s="4"/>
      <c r="P245" s="4">
        <f>SUM(Tabla3[[#This Row],[Enero]:[Diciembre]])</f>
        <v>30</v>
      </c>
    </row>
    <row r="246" spans="1:16">
      <c r="A246" s="30" t="s">
        <v>2327</v>
      </c>
      <c r="B246" s="30">
        <v>242</v>
      </c>
      <c r="C246" s="27" t="s">
        <v>2343</v>
      </c>
      <c r="D246" s="4">
        <v>0</v>
      </c>
      <c r="E246" s="4">
        <v>15</v>
      </c>
      <c r="F246" s="4">
        <v>15</v>
      </c>
      <c r="G246" s="4"/>
      <c r="H246" s="4"/>
      <c r="I246" s="4"/>
      <c r="J246" s="4"/>
      <c r="K246" s="4"/>
      <c r="L246" s="4"/>
      <c r="M246" s="4"/>
      <c r="N246" s="4"/>
      <c r="O246" s="4"/>
      <c r="P246" s="4">
        <f>SUM(Tabla3[[#This Row],[Enero]:[Diciembre]])</f>
        <v>30</v>
      </c>
    </row>
    <row r="247" spans="1:16">
      <c r="A247" s="30" t="s">
        <v>2327</v>
      </c>
      <c r="B247" s="30">
        <v>243</v>
      </c>
      <c r="C247" s="27" t="s">
        <v>2969</v>
      </c>
      <c r="D247" s="4">
        <v>0</v>
      </c>
      <c r="E247" s="4">
        <v>0</v>
      </c>
      <c r="F247" s="4">
        <v>0</v>
      </c>
      <c r="G247" s="4"/>
      <c r="H247" s="4"/>
      <c r="I247" s="4"/>
      <c r="J247" s="4"/>
      <c r="K247" s="4"/>
      <c r="L247" s="4"/>
      <c r="M247" s="4"/>
      <c r="N247" s="4"/>
      <c r="O247" s="4"/>
      <c r="P247" s="4">
        <f>SUM(Tabla3[[#This Row],[Enero]:[Diciembre]])</f>
        <v>0</v>
      </c>
    </row>
    <row r="248" spans="1:16">
      <c r="A248" s="30" t="s">
        <v>2327</v>
      </c>
      <c r="B248" s="30">
        <v>244</v>
      </c>
      <c r="C248" s="27" t="s">
        <v>2345</v>
      </c>
      <c r="D248" s="4">
        <v>15</v>
      </c>
      <c r="E248" s="4">
        <v>15</v>
      </c>
      <c r="F248" s="4">
        <v>15</v>
      </c>
      <c r="G248" s="4">
        <v>15</v>
      </c>
      <c r="H248" s="4"/>
      <c r="I248" s="4"/>
      <c r="J248" s="4"/>
      <c r="K248" s="4"/>
      <c r="L248" s="4"/>
      <c r="M248" s="4"/>
      <c r="N248" s="4"/>
      <c r="O248" s="4"/>
      <c r="P248" s="4">
        <f>SUM(Tabla3[[#This Row],[Enero]:[Diciembre]])</f>
        <v>60</v>
      </c>
    </row>
    <row r="249" spans="1:16">
      <c r="A249" s="30" t="s">
        <v>2327</v>
      </c>
      <c r="B249" s="30">
        <v>245</v>
      </c>
      <c r="C249" s="27" t="s">
        <v>2346</v>
      </c>
      <c r="D249" s="4">
        <v>15</v>
      </c>
      <c r="E249" s="4">
        <v>15</v>
      </c>
      <c r="F249" s="4">
        <v>15</v>
      </c>
      <c r="G249" s="4"/>
      <c r="H249" s="4"/>
      <c r="I249" s="4"/>
      <c r="J249" s="4"/>
      <c r="K249" s="4"/>
      <c r="L249" s="4"/>
      <c r="M249" s="4"/>
      <c r="N249" s="4"/>
      <c r="O249" s="4"/>
      <c r="P249" s="4">
        <f>SUM(Tabla3[[#This Row],[Enero]:[Diciembre]])</f>
        <v>45</v>
      </c>
    </row>
    <row r="250" spans="1:16">
      <c r="A250" s="30" t="s">
        <v>2327</v>
      </c>
      <c r="B250" s="30">
        <v>246</v>
      </c>
      <c r="C250" s="27" t="s">
        <v>2347</v>
      </c>
      <c r="D250" s="4">
        <v>15</v>
      </c>
      <c r="E250" s="4">
        <v>15</v>
      </c>
      <c r="F250" s="87">
        <v>15</v>
      </c>
      <c r="G250" s="4"/>
      <c r="H250" s="4"/>
      <c r="I250" s="4"/>
      <c r="J250" s="4"/>
      <c r="K250" s="4"/>
      <c r="L250" s="4"/>
      <c r="M250" s="4"/>
      <c r="N250" s="4"/>
      <c r="O250" s="4"/>
      <c r="P250" s="4">
        <f>SUM(Tabla3[[#This Row],[Enero]:[Diciembre]])</f>
        <v>45</v>
      </c>
    </row>
    <row r="251" spans="1:16">
      <c r="A251" s="30" t="s">
        <v>2327</v>
      </c>
      <c r="B251" s="30">
        <v>247</v>
      </c>
      <c r="C251" s="27" t="s">
        <v>2348</v>
      </c>
      <c r="D251" s="4">
        <v>15</v>
      </c>
      <c r="E251" s="4">
        <v>15</v>
      </c>
      <c r="F251" s="4">
        <v>15</v>
      </c>
      <c r="G251" s="87">
        <v>15</v>
      </c>
      <c r="H251" s="4"/>
      <c r="I251" s="4"/>
      <c r="J251" s="4"/>
      <c r="K251" s="4"/>
      <c r="L251" s="4"/>
      <c r="M251" s="4"/>
      <c r="N251" s="4"/>
      <c r="O251" s="4"/>
      <c r="P251" s="4">
        <f>SUM(Tabla3[[#This Row],[Enero]:[Diciembre]])</f>
        <v>60</v>
      </c>
    </row>
    <row r="252" spans="1:16">
      <c r="A252" s="30" t="s">
        <v>2327</v>
      </c>
      <c r="B252" s="30">
        <v>248</v>
      </c>
      <c r="C252" s="27" t="s">
        <v>2970</v>
      </c>
      <c r="D252" s="4">
        <v>0</v>
      </c>
      <c r="E252" s="4">
        <v>0</v>
      </c>
      <c r="F252" s="4">
        <v>0</v>
      </c>
      <c r="G252" s="4"/>
      <c r="H252" s="4"/>
      <c r="I252" s="4"/>
      <c r="J252" s="4"/>
      <c r="K252" s="4"/>
      <c r="L252" s="4"/>
      <c r="M252" s="4"/>
      <c r="N252" s="4"/>
      <c r="O252" s="4"/>
      <c r="P252" s="4">
        <f>SUM(Tabla3[[#This Row],[Enero]:[Diciembre]])</f>
        <v>0</v>
      </c>
    </row>
    <row r="253" spans="1:16">
      <c r="A253" s="30" t="s">
        <v>2327</v>
      </c>
      <c r="B253" s="30">
        <v>249</v>
      </c>
      <c r="C253" s="27" t="s">
        <v>2350</v>
      </c>
      <c r="D253" s="4">
        <v>15</v>
      </c>
      <c r="E253" s="4">
        <v>15</v>
      </c>
      <c r="F253" s="4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4">
        <f>SUM(Tabla3[[#This Row],[Enero]:[Diciembre]])</f>
        <v>30</v>
      </c>
    </row>
    <row r="254" spans="1:16">
      <c r="A254" s="30" t="s">
        <v>2327</v>
      </c>
      <c r="B254" s="30">
        <v>250</v>
      </c>
      <c r="C254" s="27" t="s">
        <v>2351</v>
      </c>
      <c r="D254" s="4">
        <v>15</v>
      </c>
      <c r="E254" s="4">
        <v>15</v>
      </c>
      <c r="F254" s="87">
        <v>15</v>
      </c>
      <c r="G254" s="87">
        <v>15</v>
      </c>
      <c r="H254" s="4"/>
      <c r="I254" s="4"/>
      <c r="J254" s="4"/>
      <c r="K254" s="4"/>
      <c r="L254" s="4"/>
      <c r="M254" s="4"/>
      <c r="N254" s="4"/>
      <c r="O254" s="4"/>
      <c r="P254" s="4">
        <f>SUM(Tabla3[[#This Row],[Enero]:[Diciembre]])</f>
        <v>60</v>
      </c>
    </row>
    <row r="255" spans="1:16">
      <c r="A255" s="30" t="s">
        <v>2327</v>
      </c>
      <c r="B255" s="30">
        <v>251</v>
      </c>
      <c r="C255" s="27" t="s">
        <v>2352</v>
      </c>
      <c r="D255" s="4">
        <v>0</v>
      </c>
      <c r="E255" s="4">
        <v>15</v>
      </c>
      <c r="F255" s="4">
        <v>15</v>
      </c>
      <c r="G255" s="4"/>
      <c r="H255" s="4"/>
      <c r="I255" s="4"/>
      <c r="J255" s="4"/>
      <c r="K255" s="4"/>
      <c r="L255" s="4"/>
      <c r="M255" s="4"/>
      <c r="N255" s="4"/>
      <c r="O255" s="4"/>
      <c r="P255" s="4">
        <f>SUM(Tabla3[[#This Row],[Enero]:[Diciembre]])</f>
        <v>30</v>
      </c>
    </row>
    <row r="256" spans="1:16">
      <c r="A256" s="30">
        <v>252</v>
      </c>
      <c r="B256" s="30">
        <v>252</v>
      </c>
      <c r="C256" s="133" t="s">
        <v>2971</v>
      </c>
      <c r="D256" s="4">
        <v>0</v>
      </c>
      <c r="E256" s="4">
        <v>0</v>
      </c>
      <c r="F256" s="4">
        <v>0</v>
      </c>
      <c r="G256" s="4"/>
      <c r="H256" s="4"/>
      <c r="I256" s="4"/>
      <c r="J256" s="4"/>
      <c r="K256" s="4"/>
      <c r="L256" s="4"/>
      <c r="M256" s="4"/>
      <c r="N256" s="4"/>
      <c r="O256" s="4"/>
      <c r="P256" s="4">
        <f>SUM(Tabla3[[#This Row],[Enero]:[Diciembre]])</f>
        <v>0</v>
      </c>
    </row>
    <row r="257" spans="1:16">
      <c r="A257" s="30">
        <v>253</v>
      </c>
      <c r="B257" s="30">
        <v>253</v>
      </c>
      <c r="C257" s="28" t="s">
        <v>2354</v>
      </c>
      <c r="D257" s="4">
        <v>15</v>
      </c>
      <c r="E257" s="4">
        <v>15</v>
      </c>
      <c r="F257" s="4">
        <v>15</v>
      </c>
      <c r="G257" s="4"/>
      <c r="H257" s="4"/>
      <c r="I257" s="4"/>
      <c r="J257" s="4"/>
      <c r="K257" s="4"/>
      <c r="L257" s="4"/>
      <c r="M257" s="4"/>
      <c r="N257" s="4"/>
      <c r="O257" s="4"/>
      <c r="P257" s="4">
        <f>SUM(Tabla3[[#This Row],[Enero]:[Diciembre]])</f>
        <v>45</v>
      </c>
    </row>
    <row r="258" spans="1:16">
      <c r="A258" s="30">
        <v>254</v>
      </c>
      <c r="B258" s="30">
        <v>254</v>
      </c>
      <c r="C258" s="27" t="s">
        <v>2355</v>
      </c>
      <c r="D258" s="4">
        <v>15</v>
      </c>
      <c r="E258" s="4">
        <v>15</v>
      </c>
      <c r="F258" s="4">
        <v>0</v>
      </c>
      <c r="G258" s="4"/>
      <c r="H258" s="4"/>
      <c r="I258" s="4"/>
      <c r="J258" s="4"/>
      <c r="K258" s="4"/>
      <c r="L258" s="4"/>
      <c r="M258" s="4"/>
      <c r="N258" s="4"/>
      <c r="O258" s="4"/>
      <c r="P258" s="4">
        <f>SUM(Tabla3[[#This Row],[Enero]:[Diciembre]])</f>
        <v>30</v>
      </c>
    </row>
    <row r="259" spans="1:16">
      <c r="A259" s="30">
        <v>255</v>
      </c>
      <c r="B259" s="30">
        <v>255</v>
      </c>
      <c r="C259" s="27" t="s">
        <v>2356</v>
      </c>
      <c r="D259" s="4">
        <v>0</v>
      </c>
      <c r="E259" s="4">
        <v>0</v>
      </c>
      <c r="F259" s="4">
        <v>0</v>
      </c>
      <c r="G259" s="4"/>
      <c r="H259" s="4"/>
      <c r="I259" s="4"/>
      <c r="J259" s="4"/>
      <c r="K259" s="4"/>
      <c r="L259" s="4"/>
      <c r="M259" s="4"/>
      <c r="N259" s="4"/>
      <c r="O259" s="4"/>
      <c r="P259" s="4">
        <f>SUM(Tabla3[[#This Row],[Enero]:[Diciembre]])</f>
        <v>0</v>
      </c>
    </row>
    <row r="260" spans="1:16">
      <c r="A260" s="30">
        <v>256</v>
      </c>
      <c r="B260" s="30">
        <v>256</v>
      </c>
      <c r="C260" s="27" t="s">
        <v>2972</v>
      </c>
      <c r="D260" s="4">
        <v>0</v>
      </c>
      <c r="E260" s="4">
        <v>0</v>
      </c>
      <c r="F260" s="4">
        <v>0</v>
      </c>
      <c r="G260" s="4"/>
      <c r="H260" s="4"/>
      <c r="I260" s="4"/>
      <c r="J260" s="4"/>
      <c r="K260" s="4"/>
      <c r="L260" s="4"/>
      <c r="M260" s="4"/>
      <c r="N260" s="4"/>
      <c r="O260" s="4"/>
      <c r="P260" s="4">
        <f>SUM(Tabla3[[#This Row],[Enero]:[Diciembre]])</f>
        <v>0</v>
      </c>
    </row>
    <row r="261" spans="1:16">
      <c r="A261" s="30">
        <v>257</v>
      </c>
      <c r="B261" s="30">
        <v>257</v>
      </c>
      <c r="C261" s="28" t="s">
        <v>2358</v>
      </c>
      <c r="D261" s="4">
        <v>15</v>
      </c>
      <c r="E261" s="4">
        <v>15</v>
      </c>
      <c r="F261" s="4">
        <v>15</v>
      </c>
      <c r="G261" s="87">
        <v>15</v>
      </c>
      <c r="H261" s="4"/>
      <c r="I261" s="4"/>
      <c r="J261" s="4"/>
      <c r="K261" s="4"/>
      <c r="L261" s="4"/>
      <c r="M261" s="4"/>
      <c r="N261" s="4"/>
      <c r="O261" s="4"/>
      <c r="P261" s="4">
        <f>SUM(Tabla3[[#This Row],[Enero]:[Diciembre]])</f>
        <v>60</v>
      </c>
    </row>
    <row r="262" spans="1:16">
      <c r="A262" s="30">
        <v>258</v>
      </c>
      <c r="B262" s="30">
        <v>258</v>
      </c>
      <c r="C262" s="27" t="s">
        <v>2973</v>
      </c>
      <c r="D262" s="4">
        <v>15</v>
      </c>
      <c r="E262" s="4">
        <v>15</v>
      </c>
      <c r="F262" s="4">
        <v>15</v>
      </c>
      <c r="G262" s="4"/>
      <c r="H262" s="4"/>
      <c r="I262" s="4"/>
      <c r="J262" s="4"/>
      <c r="K262" s="4"/>
      <c r="L262" s="4"/>
      <c r="M262" s="4"/>
      <c r="N262" s="4"/>
      <c r="O262" s="4"/>
      <c r="P262" s="4">
        <f>SUM(Tabla3[[#This Row],[Enero]:[Diciembre]])</f>
        <v>45</v>
      </c>
    </row>
    <row r="263" spans="1:16">
      <c r="A263" s="30">
        <v>259</v>
      </c>
      <c r="B263" s="30">
        <v>259</v>
      </c>
      <c r="C263" s="27" t="s">
        <v>2974</v>
      </c>
      <c r="D263" s="4">
        <v>0</v>
      </c>
      <c r="E263" s="4">
        <v>0</v>
      </c>
      <c r="F263" s="4">
        <v>0</v>
      </c>
      <c r="G263" s="4"/>
      <c r="H263" s="4"/>
      <c r="I263" s="4"/>
      <c r="J263" s="4"/>
      <c r="K263" s="4"/>
      <c r="L263" s="4"/>
      <c r="M263" s="4"/>
      <c r="N263" s="4"/>
      <c r="O263" s="4"/>
      <c r="P263" s="4">
        <f>SUM(Tabla3[[#This Row],[Enero]:[Diciembre]])</f>
        <v>0</v>
      </c>
    </row>
    <row r="264" spans="1:16">
      <c r="A264" s="30">
        <v>260</v>
      </c>
      <c r="B264" s="30">
        <v>260</v>
      </c>
      <c r="C264" s="27" t="s">
        <v>2975</v>
      </c>
      <c r="D264" s="4">
        <v>0</v>
      </c>
      <c r="E264" s="4">
        <v>0</v>
      </c>
      <c r="F264" s="4">
        <v>0</v>
      </c>
      <c r="G264" s="4"/>
      <c r="H264" s="4"/>
      <c r="I264" s="4"/>
      <c r="J264" s="4"/>
      <c r="K264" s="4"/>
      <c r="L264" s="4"/>
      <c r="M264" s="4"/>
      <c r="N264" s="4"/>
      <c r="O264" s="4"/>
      <c r="P264" s="4">
        <f>SUM(Tabla3[[#This Row],[Enero]:[Diciembre]])</f>
        <v>0</v>
      </c>
    </row>
    <row r="265" spans="1:16">
      <c r="A265" s="30">
        <v>261</v>
      </c>
      <c r="B265" s="30">
        <v>261</v>
      </c>
      <c r="C265" s="27" t="s">
        <v>2976</v>
      </c>
      <c r="D265" s="4">
        <v>0</v>
      </c>
      <c r="E265" s="4">
        <v>15</v>
      </c>
      <c r="F265" s="4">
        <v>15</v>
      </c>
      <c r="G265" s="87">
        <v>15</v>
      </c>
      <c r="H265" s="4"/>
      <c r="I265" s="4"/>
      <c r="J265" s="4"/>
      <c r="K265" s="4"/>
      <c r="L265" s="4"/>
      <c r="M265" s="4"/>
      <c r="N265" s="4"/>
      <c r="O265" s="4"/>
      <c r="P265" s="4">
        <f>SUM(Tabla3[[#This Row],[Enero]:[Diciembre]])</f>
        <v>45</v>
      </c>
    </row>
    <row r="266" spans="1:16">
      <c r="A266" s="30">
        <v>262</v>
      </c>
      <c r="B266" s="30">
        <v>262</v>
      </c>
      <c r="C266" s="27" t="s">
        <v>2977</v>
      </c>
      <c r="D266" s="4">
        <v>0</v>
      </c>
      <c r="E266" s="4">
        <v>0</v>
      </c>
      <c r="F266" s="4">
        <v>0</v>
      </c>
      <c r="G266" s="4"/>
      <c r="H266" s="4"/>
      <c r="I266" s="4"/>
      <c r="J266" s="4"/>
      <c r="K266" s="4"/>
      <c r="L266" s="4"/>
      <c r="M266" s="4"/>
      <c r="N266" s="4"/>
      <c r="O266" s="4"/>
      <c r="P266" s="4">
        <f>SUM(Tabla3[[#This Row],[Enero]:[Diciembre]])</f>
        <v>0</v>
      </c>
    </row>
    <row r="267" spans="1:16">
      <c r="A267" s="30">
        <v>263</v>
      </c>
      <c r="B267" s="30">
        <v>263</v>
      </c>
      <c r="C267" s="133" t="s">
        <v>2364</v>
      </c>
      <c r="D267" s="4">
        <v>0</v>
      </c>
      <c r="E267" s="4">
        <v>0</v>
      </c>
      <c r="F267" s="4">
        <v>0</v>
      </c>
      <c r="G267" s="4"/>
      <c r="H267" s="4"/>
      <c r="I267" s="4"/>
      <c r="J267" s="4"/>
      <c r="K267" s="4"/>
      <c r="L267" s="4"/>
      <c r="M267" s="4"/>
      <c r="N267" s="4"/>
      <c r="O267" s="4"/>
      <c r="P267" s="4">
        <f>SUM(Tabla3[[#This Row],[Enero]:[Diciembre]])</f>
        <v>0</v>
      </c>
    </row>
    <row r="268" spans="1:16">
      <c r="A268" s="30">
        <v>264</v>
      </c>
      <c r="B268" s="30">
        <v>264</v>
      </c>
      <c r="C268" s="27" t="s">
        <v>2978</v>
      </c>
      <c r="D268" s="4">
        <v>0</v>
      </c>
      <c r="E268" s="4">
        <v>0</v>
      </c>
      <c r="F268" s="4">
        <v>0</v>
      </c>
      <c r="G268" s="4"/>
      <c r="H268" s="4"/>
      <c r="I268" s="4"/>
      <c r="J268" s="4"/>
      <c r="K268" s="4"/>
      <c r="L268" s="4"/>
      <c r="M268" s="4"/>
      <c r="N268" s="4"/>
      <c r="O268" s="4"/>
      <c r="P268" s="4">
        <f>SUM(Tabla3[[#This Row],[Enero]:[Diciembre]])</f>
        <v>0</v>
      </c>
    </row>
    <row r="269" spans="1:16">
      <c r="A269" s="30">
        <v>265</v>
      </c>
      <c r="B269" s="30">
        <v>265</v>
      </c>
      <c r="C269" s="27" t="s">
        <v>2979</v>
      </c>
      <c r="D269" s="4">
        <v>0</v>
      </c>
      <c r="E269" s="4">
        <v>15</v>
      </c>
      <c r="F269" s="4">
        <v>15</v>
      </c>
      <c r="G269" s="4"/>
      <c r="H269" s="4"/>
      <c r="I269" s="4"/>
      <c r="J269" s="4"/>
      <c r="K269" s="4"/>
      <c r="L269" s="4"/>
      <c r="M269" s="4"/>
      <c r="N269" s="4"/>
      <c r="O269" s="4"/>
      <c r="P269" s="4">
        <f>SUM(Tabla3[[#This Row],[Enero]:[Diciembre]])</f>
        <v>30</v>
      </c>
    </row>
    <row r="270" spans="1:16">
      <c r="A270" s="30">
        <v>266</v>
      </c>
      <c r="B270" s="30">
        <v>266</v>
      </c>
      <c r="C270" s="27" t="s">
        <v>2980</v>
      </c>
      <c r="D270" s="4">
        <v>0</v>
      </c>
      <c r="E270" s="4">
        <v>0</v>
      </c>
      <c r="F270" s="4">
        <v>0</v>
      </c>
      <c r="G270" s="4"/>
      <c r="H270" s="4"/>
      <c r="I270" s="4"/>
      <c r="J270" s="4"/>
      <c r="K270" s="4"/>
      <c r="L270" s="4"/>
      <c r="M270" s="4"/>
      <c r="N270" s="4"/>
      <c r="O270" s="4"/>
      <c r="P270" s="4">
        <f>SUM(Tabla3[[#This Row],[Enero]:[Diciembre]])</f>
        <v>0</v>
      </c>
    </row>
    <row r="271" spans="1:16">
      <c r="A271" s="30">
        <v>267</v>
      </c>
      <c r="B271" s="30">
        <v>267</v>
      </c>
      <c r="C271" s="27" t="s">
        <v>2368</v>
      </c>
      <c r="D271" s="4">
        <v>0</v>
      </c>
      <c r="E271" s="4">
        <v>15</v>
      </c>
      <c r="F271" s="87">
        <v>15</v>
      </c>
      <c r="G271" s="4"/>
      <c r="H271" s="4"/>
      <c r="I271" s="4"/>
      <c r="J271" s="4"/>
      <c r="K271" s="4"/>
      <c r="L271" s="4"/>
      <c r="M271" s="4"/>
      <c r="N271" s="4"/>
      <c r="O271" s="4"/>
      <c r="P271" s="4">
        <f>SUM(Tabla3[[#This Row],[Enero]:[Diciembre]])</f>
        <v>30</v>
      </c>
    </row>
    <row r="272" spans="1:16">
      <c r="A272" s="30">
        <v>268</v>
      </c>
      <c r="B272" s="30">
        <v>268</v>
      </c>
      <c r="C272" s="27" t="s">
        <v>2981</v>
      </c>
      <c r="D272" s="4">
        <v>0</v>
      </c>
      <c r="E272" s="4">
        <v>0</v>
      </c>
      <c r="F272" s="4">
        <v>0</v>
      </c>
      <c r="G272" s="4"/>
      <c r="H272" s="4"/>
      <c r="I272" s="4"/>
      <c r="J272" s="4"/>
      <c r="K272" s="4"/>
      <c r="L272" s="4"/>
      <c r="M272" s="4"/>
      <c r="N272" s="4"/>
      <c r="O272" s="4"/>
      <c r="P272" s="4">
        <f>SUM(Tabla3[[#This Row],[Enero]:[Diciembre]])</f>
        <v>0</v>
      </c>
    </row>
    <row r="273" spans="1:16">
      <c r="A273" s="30">
        <v>269</v>
      </c>
      <c r="B273" s="30">
        <v>269</v>
      </c>
      <c r="C273" s="27" t="s">
        <v>2370</v>
      </c>
      <c r="D273" s="87">
        <v>15</v>
      </c>
      <c r="E273" s="4">
        <v>0</v>
      </c>
      <c r="F273" s="4">
        <v>0</v>
      </c>
      <c r="G273" s="4"/>
      <c r="H273" s="4"/>
      <c r="I273" s="4"/>
      <c r="J273" s="4"/>
      <c r="K273" s="4"/>
      <c r="L273" s="4"/>
      <c r="M273" s="4"/>
      <c r="N273" s="4"/>
      <c r="O273" s="4"/>
      <c r="P273" s="4">
        <f>SUM(Tabla3[[#This Row],[Enero]:[Diciembre]])</f>
        <v>15</v>
      </c>
    </row>
    <row r="274" spans="1:16">
      <c r="A274" s="30">
        <v>270</v>
      </c>
      <c r="B274" s="30">
        <v>270</v>
      </c>
      <c r="C274" s="28" t="s">
        <v>2371</v>
      </c>
      <c r="D274" s="4">
        <v>0</v>
      </c>
      <c r="E274" s="4">
        <v>15</v>
      </c>
      <c r="F274" s="4">
        <v>15</v>
      </c>
      <c r="G274" s="4"/>
      <c r="H274" s="4"/>
      <c r="I274" s="4"/>
      <c r="J274" s="4"/>
      <c r="K274" s="4"/>
      <c r="L274" s="4"/>
      <c r="M274" s="4"/>
      <c r="N274" s="4"/>
      <c r="O274" s="4"/>
      <c r="P274" s="4">
        <f>SUM(Tabla3[[#This Row],[Enero]:[Diciembre]])</f>
        <v>30</v>
      </c>
    </row>
    <row r="275" spans="1:16">
      <c r="A275" s="30">
        <v>271</v>
      </c>
      <c r="B275" s="30">
        <v>271</v>
      </c>
      <c r="C275" s="27" t="s">
        <v>2372</v>
      </c>
      <c r="D275" s="4">
        <v>20</v>
      </c>
      <c r="E275" s="4">
        <v>20</v>
      </c>
      <c r="F275" s="4">
        <v>20</v>
      </c>
      <c r="G275" s="87">
        <v>20</v>
      </c>
      <c r="H275" s="4"/>
      <c r="I275" s="4"/>
      <c r="J275" s="4"/>
      <c r="K275" s="4"/>
      <c r="L275" s="4"/>
      <c r="M275" s="4"/>
      <c r="N275" s="4"/>
      <c r="O275" s="4"/>
      <c r="P275" s="4">
        <f>SUM(Tabla3[[#This Row],[Enero]:[Diciembre]])</f>
        <v>80</v>
      </c>
    </row>
    <row r="276" spans="1:16">
      <c r="A276" s="30">
        <v>272</v>
      </c>
      <c r="B276" s="30">
        <v>272</v>
      </c>
      <c r="C276" s="27" t="s">
        <v>2373</v>
      </c>
      <c r="D276" s="4">
        <v>15</v>
      </c>
      <c r="E276" s="4">
        <v>15</v>
      </c>
      <c r="F276" s="87">
        <v>15</v>
      </c>
      <c r="G276" s="87">
        <v>15</v>
      </c>
      <c r="H276" s="4"/>
      <c r="I276" s="4"/>
      <c r="J276" s="4"/>
      <c r="K276" s="4"/>
      <c r="L276" s="4"/>
      <c r="M276" s="4"/>
      <c r="N276" s="4"/>
      <c r="O276" s="4"/>
      <c r="P276" s="4">
        <f>SUM(Tabla3[[#This Row],[Enero]:[Diciembre]])</f>
        <v>60</v>
      </c>
    </row>
    <row r="277" spans="1:16">
      <c r="A277" s="30">
        <v>273</v>
      </c>
      <c r="B277" s="30">
        <v>273</v>
      </c>
      <c r="C277" s="27" t="s">
        <v>2982</v>
      </c>
      <c r="D277" s="4">
        <v>15</v>
      </c>
      <c r="E277" s="4">
        <v>15</v>
      </c>
      <c r="F277" s="4">
        <v>0</v>
      </c>
      <c r="G277" s="4"/>
      <c r="H277" s="4"/>
      <c r="I277" s="4"/>
      <c r="J277" s="4"/>
      <c r="K277" s="4"/>
      <c r="L277" s="4"/>
      <c r="M277" s="4"/>
      <c r="N277" s="4"/>
      <c r="O277" s="4"/>
      <c r="P277" s="4">
        <f>SUM(Tabla3[[#This Row],[Enero]:[Diciembre]])</f>
        <v>30</v>
      </c>
    </row>
    <row r="278" spans="1:16">
      <c r="A278" s="30">
        <v>274</v>
      </c>
      <c r="B278" s="30">
        <v>274</v>
      </c>
      <c r="C278" s="27" t="s">
        <v>2376</v>
      </c>
      <c r="D278" s="4">
        <v>0</v>
      </c>
      <c r="E278" s="4">
        <v>0</v>
      </c>
      <c r="F278" s="4">
        <v>0</v>
      </c>
      <c r="G278" s="4"/>
      <c r="H278" s="4"/>
      <c r="I278" s="4"/>
      <c r="J278" s="4"/>
      <c r="K278" s="4"/>
      <c r="L278" s="4"/>
      <c r="M278" s="4"/>
      <c r="N278" s="4"/>
      <c r="O278" s="4"/>
      <c r="P278" s="4">
        <f>SUM(Tabla3[[#This Row],[Enero]:[Diciembre]])</f>
        <v>0</v>
      </c>
    </row>
    <row r="279" spans="1:16">
      <c r="A279" s="30">
        <v>275</v>
      </c>
      <c r="B279" s="30">
        <v>275</v>
      </c>
      <c r="C279" s="27" t="s">
        <v>2983</v>
      </c>
      <c r="D279" s="4">
        <v>0</v>
      </c>
      <c r="E279" s="4">
        <v>0</v>
      </c>
      <c r="F279" s="4">
        <v>0</v>
      </c>
      <c r="G279" s="4"/>
      <c r="H279" s="4"/>
      <c r="I279" s="4"/>
      <c r="J279" s="4"/>
      <c r="K279" s="4"/>
      <c r="L279" s="4"/>
      <c r="M279" s="4"/>
      <c r="N279" s="4"/>
      <c r="O279" s="4"/>
      <c r="P279" s="4">
        <f>SUM(Tabla3[[#This Row],[Enero]:[Diciembre]])</f>
        <v>0</v>
      </c>
    </row>
    <row r="280" spans="1:16">
      <c r="A280" s="30">
        <v>276</v>
      </c>
      <c r="B280" s="30">
        <v>276</v>
      </c>
      <c r="C280" s="27" t="s">
        <v>2984</v>
      </c>
      <c r="D280" s="4">
        <v>0</v>
      </c>
      <c r="E280" s="4">
        <v>0</v>
      </c>
      <c r="F280" s="4">
        <v>0</v>
      </c>
      <c r="G280" s="4"/>
      <c r="H280" s="4"/>
      <c r="I280" s="4"/>
      <c r="J280" s="4"/>
      <c r="K280" s="4"/>
      <c r="L280" s="4"/>
      <c r="M280" s="4"/>
      <c r="N280" s="4"/>
      <c r="O280" s="4"/>
      <c r="P280" s="4">
        <f>SUM(Tabla3[[#This Row],[Enero]:[Diciembre]])</f>
        <v>0</v>
      </c>
    </row>
    <row r="281" spans="1:16">
      <c r="A281" s="30">
        <v>277</v>
      </c>
      <c r="B281" s="30">
        <v>277</v>
      </c>
      <c r="C281" s="28" t="s">
        <v>2985</v>
      </c>
      <c r="D281" s="4">
        <v>15</v>
      </c>
      <c r="E281" s="4">
        <v>15</v>
      </c>
      <c r="F281" s="4">
        <v>15</v>
      </c>
      <c r="G281" s="4">
        <v>15</v>
      </c>
      <c r="H281" s="87">
        <v>15</v>
      </c>
      <c r="I281" s="4"/>
      <c r="J281" s="4"/>
      <c r="K281" s="4"/>
      <c r="L281" s="4"/>
      <c r="M281" s="4"/>
      <c r="N281" s="4"/>
      <c r="O281" s="4"/>
      <c r="P281" s="4">
        <f>SUM(Tabla3[[#This Row],[Enero]:[Diciembre]])</f>
        <v>75</v>
      </c>
    </row>
    <row r="282" spans="1:16">
      <c r="A282" s="30">
        <v>278</v>
      </c>
      <c r="B282" s="30">
        <v>278</v>
      </c>
      <c r="C282" s="27" t="s">
        <v>2381</v>
      </c>
      <c r="D282" s="87">
        <v>15</v>
      </c>
      <c r="E282" s="87">
        <v>15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>
        <f>SUM(Tabla3[[#This Row],[Enero]:[Diciembre]])</f>
        <v>30</v>
      </c>
    </row>
    <row r="283" spans="1:16">
      <c r="A283" s="30">
        <v>279</v>
      </c>
      <c r="B283" s="30">
        <v>279</v>
      </c>
      <c r="C283" s="27" t="s">
        <v>2986</v>
      </c>
      <c r="D283" s="4">
        <v>15</v>
      </c>
      <c r="E283" s="4">
        <v>15</v>
      </c>
      <c r="F283" s="4">
        <v>15</v>
      </c>
      <c r="G283" s="4"/>
      <c r="H283" s="4"/>
      <c r="I283" s="4"/>
      <c r="J283" s="4"/>
      <c r="K283" s="4"/>
      <c r="L283" s="4"/>
      <c r="M283" s="4"/>
      <c r="N283" s="4"/>
      <c r="O283" s="4"/>
      <c r="P283" s="4">
        <f>SUM(Tabla3[[#This Row],[Enero]:[Diciembre]])</f>
        <v>45</v>
      </c>
    </row>
    <row r="284" spans="1:16">
      <c r="A284" s="30">
        <v>280</v>
      </c>
      <c r="B284" s="30">
        <v>280</v>
      </c>
      <c r="C284" s="27" t="s">
        <v>2987</v>
      </c>
      <c r="D284" s="4">
        <v>15</v>
      </c>
      <c r="E284" s="4">
        <v>15</v>
      </c>
      <c r="F284" s="4">
        <v>15</v>
      </c>
      <c r="G284" s="87">
        <v>15</v>
      </c>
      <c r="H284" s="87">
        <v>15</v>
      </c>
      <c r="I284" s="87">
        <v>15</v>
      </c>
      <c r="J284" s="4"/>
      <c r="K284" s="4"/>
      <c r="L284" s="4"/>
      <c r="M284" s="4"/>
      <c r="N284" s="4"/>
      <c r="O284" s="4"/>
      <c r="P284" s="4">
        <f>SUM(Tabla3[[#This Row],[Enero]:[Diciembre]])</f>
        <v>90</v>
      </c>
    </row>
    <row r="285" spans="1:16">
      <c r="A285" s="30">
        <v>281</v>
      </c>
      <c r="B285" s="30">
        <v>281</v>
      </c>
      <c r="C285" s="28" t="s">
        <v>2385</v>
      </c>
      <c r="D285" s="4">
        <v>15</v>
      </c>
      <c r="E285" s="4">
        <v>15</v>
      </c>
      <c r="F285" s="4">
        <v>15</v>
      </c>
      <c r="G285" s="4">
        <v>15</v>
      </c>
      <c r="H285" s="4"/>
      <c r="I285" s="4"/>
      <c r="J285" s="4"/>
      <c r="K285" s="4"/>
      <c r="L285" s="4"/>
      <c r="M285" s="4"/>
      <c r="N285" s="4"/>
      <c r="O285" s="4"/>
      <c r="P285" s="4">
        <f>SUM(Tabla3[[#This Row],[Enero]:[Diciembre]])</f>
        <v>60</v>
      </c>
    </row>
    <row r="286" spans="1:16">
      <c r="A286" s="30">
        <v>282</v>
      </c>
      <c r="B286" s="30">
        <v>282</v>
      </c>
      <c r="C286" s="27" t="s">
        <v>2988</v>
      </c>
      <c r="D286" s="4">
        <v>0</v>
      </c>
      <c r="E286" s="4">
        <v>0</v>
      </c>
      <c r="F286" s="4">
        <v>0</v>
      </c>
      <c r="G286" s="4"/>
      <c r="H286" s="4"/>
      <c r="I286" s="4"/>
      <c r="J286" s="4"/>
      <c r="K286" s="4"/>
      <c r="L286" s="4"/>
      <c r="M286" s="4"/>
      <c r="N286" s="4"/>
      <c r="O286" s="4"/>
      <c r="P286" s="4">
        <f>SUM(Tabla3[[#This Row],[Enero]:[Diciembre]])</f>
        <v>0</v>
      </c>
    </row>
    <row r="287" spans="1:16">
      <c r="A287" s="30">
        <v>283</v>
      </c>
      <c r="B287" s="30">
        <v>283</v>
      </c>
      <c r="C287" s="28" t="s">
        <v>2388</v>
      </c>
      <c r="D287" s="4">
        <v>15</v>
      </c>
      <c r="E287" s="87">
        <v>15</v>
      </c>
      <c r="F287" s="87">
        <v>15</v>
      </c>
      <c r="G287" s="4"/>
      <c r="H287" s="4"/>
      <c r="I287" s="4"/>
      <c r="J287" s="4"/>
      <c r="K287" s="4"/>
      <c r="L287" s="4"/>
      <c r="M287" s="4"/>
      <c r="N287" s="4"/>
      <c r="O287" s="4"/>
      <c r="P287" s="4">
        <f>SUM(Tabla3[[#This Row],[Enero]:[Diciembre]])</f>
        <v>45</v>
      </c>
    </row>
    <row r="288" spans="1:16">
      <c r="A288" s="30">
        <v>284</v>
      </c>
      <c r="B288" s="30">
        <v>284</v>
      </c>
      <c r="C288" s="27" t="s">
        <v>2989</v>
      </c>
      <c r="D288" s="4">
        <v>0</v>
      </c>
      <c r="E288" s="4">
        <v>0</v>
      </c>
      <c r="F288" s="4">
        <v>0</v>
      </c>
      <c r="G288" s="4"/>
      <c r="H288" s="4"/>
      <c r="I288" s="4"/>
      <c r="J288" s="4"/>
      <c r="K288" s="4"/>
      <c r="L288" s="4"/>
      <c r="M288" s="4"/>
      <c r="N288" s="4"/>
      <c r="O288" s="4"/>
      <c r="P288" s="4">
        <f>SUM(Tabla3[[#This Row],[Enero]:[Diciembre]])</f>
        <v>0</v>
      </c>
    </row>
    <row r="289" spans="1:16">
      <c r="A289" s="30">
        <v>285</v>
      </c>
      <c r="B289" s="30">
        <v>285</v>
      </c>
      <c r="C289" s="28" t="s">
        <v>2390</v>
      </c>
      <c r="D289" s="99">
        <v>15</v>
      </c>
      <c r="E289" s="99">
        <v>15</v>
      </c>
      <c r="F289" s="99">
        <v>15</v>
      </c>
      <c r="G289" s="155">
        <v>15</v>
      </c>
      <c r="H289" s="99"/>
      <c r="I289" s="99"/>
      <c r="J289" s="99"/>
      <c r="K289" s="99"/>
      <c r="L289" s="99"/>
      <c r="M289" s="99"/>
      <c r="N289" s="99"/>
      <c r="O289" s="99"/>
      <c r="P289" s="99">
        <f>SUM(Tabla3[[#This Row],[Enero]:[Diciembre]])</f>
        <v>60</v>
      </c>
    </row>
    <row r="290" spans="1:16">
      <c r="A290" s="30">
        <v>286</v>
      </c>
      <c r="B290" s="30">
        <v>286</v>
      </c>
      <c r="C290" s="27" t="s">
        <v>2990</v>
      </c>
      <c r="D290" s="4">
        <v>0</v>
      </c>
      <c r="E290" s="4">
        <v>0</v>
      </c>
      <c r="F290" s="4">
        <v>0</v>
      </c>
      <c r="G290" s="4"/>
      <c r="H290" s="4"/>
      <c r="I290" s="4"/>
      <c r="J290" s="4"/>
      <c r="K290" s="4"/>
      <c r="L290" s="4"/>
      <c r="M290" s="4"/>
      <c r="N290" s="4"/>
      <c r="O290" s="4"/>
      <c r="P290" s="4">
        <f>SUM(Tabla3[[#This Row],[Enero]:[Diciembre]])</f>
        <v>0</v>
      </c>
    </row>
    <row r="291" spans="1:16">
      <c r="A291" s="30">
        <v>287</v>
      </c>
      <c r="B291" s="30">
        <v>287</v>
      </c>
      <c r="C291" s="27" t="s">
        <v>2991</v>
      </c>
      <c r="D291" s="4">
        <v>0</v>
      </c>
      <c r="E291" s="4">
        <v>0</v>
      </c>
      <c r="F291" s="4">
        <v>0</v>
      </c>
      <c r="G291" s="4"/>
      <c r="H291" s="4"/>
      <c r="I291" s="4"/>
      <c r="J291" s="4"/>
      <c r="K291" s="4"/>
      <c r="L291" s="4"/>
      <c r="M291" s="4"/>
      <c r="N291" s="4"/>
      <c r="O291" s="4"/>
      <c r="P291" s="4">
        <f>SUM(Tabla3[[#This Row],[Enero]:[Diciembre]])</f>
        <v>0</v>
      </c>
    </row>
    <row r="292" spans="1:16">
      <c r="A292" s="30">
        <v>288</v>
      </c>
      <c r="B292" s="30">
        <v>288</v>
      </c>
      <c r="C292" s="28" t="s">
        <v>2393</v>
      </c>
      <c r="D292" s="4">
        <v>15</v>
      </c>
      <c r="E292" s="4">
        <v>15</v>
      </c>
      <c r="F292" s="4">
        <v>15</v>
      </c>
      <c r="G292" s="4"/>
      <c r="H292" s="4"/>
      <c r="I292" s="4"/>
      <c r="J292" s="4"/>
      <c r="K292" s="4"/>
      <c r="L292" s="4"/>
      <c r="M292" s="4"/>
      <c r="N292" s="4"/>
      <c r="O292" s="4"/>
      <c r="P292" s="4">
        <f>SUM(Tabla3[[#This Row],[Enero]:[Diciembre]])</f>
        <v>45</v>
      </c>
    </row>
    <row r="293" spans="1:16">
      <c r="A293" s="30" t="s">
        <v>2992</v>
      </c>
      <c r="B293" s="30">
        <v>289</v>
      </c>
      <c r="C293" s="28" t="s">
        <v>2394</v>
      </c>
      <c r="D293" s="4">
        <v>15</v>
      </c>
      <c r="E293" s="4">
        <v>15</v>
      </c>
      <c r="F293" s="4">
        <v>15</v>
      </c>
      <c r="G293" s="87">
        <v>15</v>
      </c>
      <c r="H293" s="4"/>
      <c r="I293" s="4"/>
      <c r="J293" s="4"/>
      <c r="K293" s="4"/>
      <c r="L293" s="4"/>
      <c r="M293" s="4"/>
      <c r="N293" s="4"/>
      <c r="O293" s="4"/>
      <c r="P293" s="4">
        <f>SUM(Tabla3[[#This Row],[Enero]:[Diciembre]])</f>
        <v>60</v>
      </c>
    </row>
    <row r="294" spans="1:16">
      <c r="A294" s="30" t="s">
        <v>2992</v>
      </c>
      <c r="B294" s="30">
        <v>290</v>
      </c>
      <c r="C294" s="27" t="s">
        <v>2993</v>
      </c>
      <c r="D294" s="4">
        <v>0</v>
      </c>
      <c r="E294" s="4">
        <v>0</v>
      </c>
      <c r="F294" s="4">
        <v>0</v>
      </c>
      <c r="G294" s="4"/>
      <c r="H294" s="4"/>
      <c r="I294" s="4"/>
      <c r="J294" s="4"/>
      <c r="K294" s="4"/>
      <c r="L294" s="4"/>
      <c r="M294" s="4"/>
      <c r="N294" s="4"/>
      <c r="O294" s="4"/>
      <c r="P294" s="4">
        <f>SUM(Tabla3[[#This Row],[Enero]:[Diciembre]])</f>
        <v>0</v>
      </c>
    </row>
    <row r="295" spans="1:16">
      <c r="A295" s="30" t="s">
        <v>2992</v>
      </c>
      <c r="B295" s="30">
        <v>291</v>
      </c>
      <c r="C295" s="27" t="s">
        <v>2396</v>
      </c>
      <c r="D295" s="99">
        <v>15</v>
      </c>
      <c r="E295" s="99">
        <v>15</v>
      </c>
      <c r="F295" s="99">
        <v>15</v>
      </c>
      <c r="G295" s="99">
        <v>15</v>
      </c>
      <c r="H295" s="99"/>
      <c r="I295" s="99"/>
      <c r="J295" s="99"/>
      <c r="K295" s="99"/>
      <c r="L295" s="99"/>
      <c r="M295" s="99"/>
      <c r="N295" s="99"/>
      <c r="O295" s="99"/>
      <c r="P295" s="99">
        <f>SUM(Tabla3[[#This Row],[Enero]:[Diciembre]])</f>
        <v>60</v>
      </c>
    </row>
    <row r="296" spans="1:16">
      <c r="A296" s="30" t="s">
        <v>2992</v>
      </c>
      <c r="B296" s="30">
        <v>292</v>
      </c>
      <c r="C296" s="27" t="s">
        <v>2994</v>
      </c>
      <c r="D296" s="4">
        <v>15</v>
      </c>
      <c r="E296" s="4">
        <v>15</v>
      </c>
      <c r="F296" s="87">
        <v>15</v>
      </c>
      <c r="G296" s="4"/>
      <c r="H296" s="4"/>
      <c r="I296" s="4"/>
      <c r="J296" s="4"/>
      <c r="K296" s="4"/>
      <c r="L296" s="4"/>
      <c r="M296" s="4"/>
      <c r="N296" s="4"/>
      <c r="O296" s="4"/>
      <c r="P296" s="4">
        <f>SUM(Tabla3[[#This Row],[Enero]:[Diciembre]])</f>
        <v>45</v>
      </c>
    </row>
    <row r="297" spans="1:16">
      <c r="A297" s="30" t="s">
        <v>2992</v>
      </c>
      <c r="B297" s="30">
        <v>293</v>
      </c>
      <c r="C297" s="28" t="s">
        <v>2398</v>
      </c>
      <c r="D297" s="4"/>
      <c r="E297" s="4">
        <v>15</v>
      </c>
      <c r="F297" s="4">
        <v>15</v>
      </c>
      <c r="G297" s="87">
        <v>15</v>
      </c>
      <c r="H297" s="4"/>
      <c r="I297" s="4"/>
      <c r="J297" s="4"/>
      <c r="K297" s="4"/>
      <c r="L297" s="4"/>
      <c r="M297" s="4"/>
      <c r="N297" s="4"/>
      <c r="O297" s="4"/>
      <c r="P297" s="4">
        <f>SUM(Tabla3[[#This Row],[Enero]:[Diciembre]])</f>
        <v>45</v>
      </c>
    </row>
    <row r="298" spans="1:16">
      <c r="A298" s="30" t="s">
        <v>2992</v>
      </c>
      <c r="B298" s="30">
        <v>294</v>
      </c>
      <c r="C298" s="28" t="s">
        <v>2399</v>
      </c>
      <c r="D298" s="87">
        <v>15</v>
      </c>
      <c r="E298" s="87">
        <v>15</v>
      </c>
      <c r="F298" s="87">
        <v>15</v>
      </c>
      <c r="G298" s="87">
        <v>15</v>
      </c>
      <c r="H298" s="87">
        <v>15</v>
      </c>
      <c r="I298" s="87">
        <v>15</v>
      </c>
      <c r="J298" s="4"/>
      <c r="K298" s="4"/>
      <c r="L298" s="4"/>
      <c r="M298" s="4"/>
      <c r="N298" s="4"/>
      <c r="O298" s="4"/>
      <c r="P298" s="4">
        <f>SUM(Tabla3[[#This Row],[Enero]:[Diciembre]])</f>
        <v>90</v>
      </c>
    </row>
    <row r="299" spans="1:16">
      <c r="A299" s="30" t="s">
        <v>2992</v>
      </c>
      <c r="B299" s="30">
        <v>295</v>
      </c>
      <c r="C299" s="27" t="s">
        <v>2400</v>
      </c>
      <c r="D299" s="4">
        <v>15</v>
      </c>
      <c r="E299" s="4">
        <v>15</v>
      </c>
      <c r="F299" s="4">
        <v>15</v>
      </c>
      <c r="G299" s="4"/>
      <c r="H299" s="4"/>
      <c r="I299" s="4"/>
      <c r="J299" s="4"/>
      <c r="K299" s="4"/>
      <c r="L299" s="4"/>
      <c r="M299" s="4"/>
      <c r="N299" s="4"/>
      <c r="O299" s="4"/>
      <c r="P299" s="4">
        <f>SUM(Tabla3[[#This Row],[Enero]:[Diciembre]])</f>
        <v>45</v>
      </c>
    </row>
    <row r="300" spans="1:16">
      <c r="A300" s="30">
        <v>296</v>
      </c>
      <c r="B300" s="30">
        <v>296</v>
      </c>
      <c r="C300" s="28" t="s">
        <v>2402</v>
      </c>
      <c r="D300" s="4">
        <v>15</v>
      </c>
      <c r="E300" s="4">
        <v>15</v>
      </c>
      <c r="F300" s="4">
        <v>15</v>
      </c>
      <c r="G300" s="87">
        <v>15</v>
      </c>
      <c r="H300" s="4"/>
      <c r="I300" s="4"/>
      <c r="J300" s="4"/>
      <c r="K300" s="4"/>
      <c r="L300" s="4"/>
      <c r="M300" s="4"/>
      <c r="N300" s="4"/>
      <c r="O300" s="4"/>
      <c r="P300" s="4">
        <f>SUM(Tabla3[[#This Row],[Enero]:[Diciembre]])</f>
        <v>60</v>
      </c>
    </row>
    <row r="301" spans="1:16">
      <c r="A301" s="30">
        <v>297</v>
      </c>
      <c r="B301" s="30">
        <v>297</v>
      </c>
      <c r="C301" s="27" t="s">
        <v>2995</v>
      </c>
      <c r="D301" s="4">
        <v>0</v>
      </c>
      <c r="E301" s="4">
        <v>0</v>
      </c>
      <c r="F301" s="4">
        <v>0</v>
      </c>
      <c r="G301" s="4"/>
      <c r="H301" s="4"/>
      <c r="I301" s="4"/>
      <c r="J301" s="4"/>
      <c r="K301" s="4"/>
      <c r="L301" s="4"/>
      <c r="M301" s="4"/>
      <c r="N301" s="4"/>
      <c r="O301" s="4"/>
      <c r="P301" s="4">
        <f>SUM(Tabla3[[#This Row],[Enero]:[Diciembre]])</f>
        <v>0</v>
      </c>
    </row>
    <row r="302" spans="1:16">
      <c r="A302" s="30">
        <v>298</v>
      </c>
      <c r="B302" s="30">
        <v>298</v>
      </c>
      <c r="C302" s="27" t="s">
        <v>2405</v>
      </c>
      <c r="D302" s="4">
        <v>0</v>
      </c>
      <c r="E302" s="4">
        <v>0</v>
      </c>
      <c r="F302" s="4">
        <v>0</v>
      </c>
      <c r="G302" s="4"/>
      <c r="H302" s="4"/>
      <c r="I302" s="4"/>
      <c r="J302" s="4"/>
      <c r="K302" s="4"/>
      <c r="L302" s="4"/>
      <c r="M302" s="4"/>
      <c r="N302" s="4"/>
      <c r="O302" s="4"/>
      <c r="P302" s="4">
        <f>SUM(Tabla3[[#This Row],[Enero]:[Diciembre]])</f>
        <v>0</v>
      </c>
    </row>
    <row r="303" spans="1:16">
      <c r="A303" s="30">
        <v>299</v>
      </c>
      <c r="B303" s="30">
        <v>299</v>
      </c>
      <c r="C303" s="27" t="s">
        <v>2996</v>
      </c>
      <c r="D303" s="4">
        <v>0</v>
      </c>
      <c r="E303" s="4"/>
      <c r="F303" s="4">
        <v>0</v>
      </c>
      <c r="G303" s="4"/>
      <c r="H303" s="4"/>
      <c r="I303" s="4"/>
      <c r="J303" s="4"/>
      <c r="K303" s="4"/>
      <c r="L303" s="4"/>
      <c r="M303" s="4"/>
      <c r="N303" s="4"/>
      <c r="O303" s="4"/>
      <c r="P303" s="4">
        <f>SUM(Tabla3[[#This Row],[Enero]:[Diciembre]])</f>
        <v>0</v>
      </c>
    </row>
    <row r="304" spans="1:16">
      <c r="A304" s="30" t="s">
        <v>2401</v>
      </c>
      <c r="B304" s="30">
        <v>300</v>
      </c>
      <c r="C304" s="27" t="s">
        <v>2997</v>
      </c>
      <c r="D304" s="4">
        <v>0</v>
      </c>
      <c r="E304" s="4">
        <v>0</v>
      </c>
      <c r="F304" s="4">
        <v>0</v>
      </c>
      <c r="G304" s="4"/>
      <c r="H304" s="4"/>
      <c r="I304" s="4"/>
      <c r="J304" s="4"/>
      <c r="K304" s="4"/>
      <c r="L304" s="4"/>
      <c r="M304" s="4"/>
      <c r="N304" s="4"/>
      <c r="O304" s="4"/>
      <c r="P304" s="4">
        <f>SUM(Tabla3[[#This Row],[Enero]:[Diciembre]])</f>
        <v>0</v>
      </c>
    </row>
    <row r="305" spans="1:16">
      <c r="A305" s="30" t="s">
        <v>2401</v>
      </c>
      <c r="B305" s="30">
        <v>301</v>
      </c>
      <c r="C305" s="27" t="s">
        <v>2408</v>
      </c>
      <c r="D305" s="4">
        <v>0</v>
      </c>
      <c r="E305" s="4">
        <v>0</v>
      </c>
      <c r="F305" s="4">
        <v>0</v>
      </c>
      <c r="G305" s="4"/>
      <c r="H305" s="4"/>
      <c r="I305" s="4"/>
      <c r="J305" s="4"/>
      <c r="K305" s="4"/>
      <c r="L305" s="4"/>
      <c r="M305" s="4"/>
      <c r="N305" s="4"/>
      <c r="O305" s="4"/>
      <c r="P305" s="4">
        <f>SUM(Tabla3[[#This Row],[Enero]:[Diciembre]])</f>
        <v>0</v>
      </c>
    </row>
    <row r="306" spans="1:16">
      <c r="A306" s="30" t="s">
        <v>2401</v>
      </c>
      <c r="B306" s="30">
        <v>302</v>
      </c>
      <c r="C306" s="27" t="s">
        <v>2409</v>
      </c>
      <c r="D306" s="87">
        <v>15</v>
      </c>
      <c r="E306" s="87">
        <v>15</v>
      </c>
      <c r="F306" s="4">
        <v>0</v>
      </c>
      <c r="G306" s="157"/>
      <c r="H306" s="4"/>
      <c r="I306" s="4"/>
      <c r="J306" s="4"/>
      <c r="K306" s="4"/>
      <c r="L306" s="4"/>
      <c r="M306" s="4"/>
      <c r="N306" s="4"/>
      <c r="O306" s="4"/>
      <c r="P306" s="4">
        <f>SUM(Tabla3[[#This Row],[Enero]:[Diciembre]])</f>
        <v>30</v>
      </c>
    </row>
    <row r="307" spans="1:16" ht="22.5">
      <c r="A307" s="30" t="s">
        <v>2401</v>
      </c>
      <c r="B307" s="30">
        <v>303</v>
      </c>
      <c r="C307" s="28" t="s">
        <v>2410</v>
      </c>
      <c r="D307" s="87">
        <v>15</v>
      </c>
      <c r="E307" s="87">
        <v>15</v>
      </c>
      <c r="F307" s="87">
        <v>15</v>
      </c>
      <c r="G307" s="87">
        <v>15</v>
      </c>
      <c r="H307" s="4"/>
      <c r="I307" s="4"/>
      <c r="J307" s="4"/>
      <c r="K307" s="4"/>
      <c r="L307" s="4"/>
      <c r="M307" s="4"/>
      <c r="N307" s="4"/>
      <c r="O307" s="4"/>
      <c r="P307" s="4">
        <f>SUM(Tabla3[[#This Row],[Enero]:[Diciembre]])</f>
        <v>60</v>
      </c>
    </row>
    <row r="308" spans="1:16">
      <c r="A308" s="30" t="s">
        <v>2401</v>
      </c>
      <c r="B308" s="30">
        <v>304</v>
      </c>
      <c r="C308" s="27" t="s">
        <v>2411</v>
      </c>
      <c r="D308" s="4">
        <v>15</v>
      </c>
      <c r="E308" s="4">
        <v>15</v>
      </c>
      <c r="F308" s="87">
        <v>15</v>
      </c>
      <c r="G308" s="87">
        <v>15</v>
      </c>
      <c r="H308" s="4"/>
      <c r="I308" s="4"/>
      <c r="J308" s="4"/>
      <c r="K308" s="4"/>
      <c r="L308" s="4"/>
      <c r="M308" s="4"/>
      <c r="N308" s="4"/>
      <c r="O308" s="4"/>
      <c r="P308" s="4">
        <f>SUM(Tabla3[[#This Row],[Enero]:[Diciembre]])</f>
        <v>60</v>
      </c>
    </row>
    <row r="309" spans="1:16">
      <c r="A309" s="30" t="s">
        <v>2401</v>
      </c>
      <c r="B309" s="30">
        <v>305</v>
      </c>
      <c r="C309" s="27" t="s">
        <v>2998</v>
      </c>
      <c r="D309" s="4">
        <v>0</v>
      </c>
      <c r="E309" s="4">
        <v>0</v>
      </c>
      <c r="F309" s="4">
        <v>0</v>
      </c>
      <c r="G309" s="4"/>
      <c r="H309" s="4"/>
      <c r="I309" s="4"/>
      <c r="J309" s="4"/>
      <c r="K309" s="4"/>
      <c r="L309" s="4"/>
      <c r="M309" s="4"/>
      <c r="N309" s="4"/>
      <c r="O309" s="4"/>
      <c r="P309" s="4">
        <f>SUM(Tabla3[[#This Row],[Enero]:[Diciembre]])</f>
        <v>0</v>
      </c>
    </row>
    <row r="310" spans="1:16">
      <c r="A310" s="30" t="s">
        <v>2401</v>
      </c>
      <c r="B310" s="30">
        <v>306</v>
      </c>
      <c r="C310" s="27" t="s">
        <v>2413</v>
      </c>
      <c r="D310" s="4">
        <v>15</v>
      </c>
      <c r="E310" s="4">
        <v>15</v>
      </c>
      <c r="F310" s="87">
        <v>15</v>
      </c>
      <c r="G310" s="87">
        <v>15</v>
      </c>
      <c r="H310" s="4"/>
      <c r="I310" s="4"/>
      <c r="J310" s="4"/>
      <c r="K310" s="4"/>
      <c r="L310" s="4"/>
      <c r="M310" s="4"/>
      <c r="N310" s="4"/>
      <c r="O310" s="4"/>
      <c r="P310" s="4">
        <f>SUM(Tabla3[[#This Row],[Enero]:[Diciembre]])</f>
        <v>60</v>
      </c>
    </row>
    <row r="311" spans="1:16">
      <c r="A311" s="30" t="s">
        <v>2401</v>
      </c>
      <c r="B311" s="30">
        <v>307</v>
      </c>
      <c r="C311" s="27" t="s">
        <v>2414</v>
      </c>
      <c r="D311" s="4">
        <v>15</v>
      </c>
      <c r="E311" s="4">
        <v>15</v>
      </c>
      <c r="F311" s="87">
        <v>15</v>
      </c>
      <c r="G311" s="87">
        <v>15</v>
      </c>
      <c r="H311" s="4"/>
      <c r="I311" s="4"/>
      <c r="J311" s="4"/>
      <c r="K311" s="4"/>
      <c r="L311" s="4"/>
      <c r="M311" s="4"/>
      <c r="N311" s="4"/>
      <c r="O311" s="4"/>
      <c r="P311" s="4">
        <f>SUM(Tabla3[[#This Row],[Enero]:[Diciembre]])</f>
        <v>60</v>
      </c>
    </row>
    <row r="312" spans="1:16">
      <c r="A312" s="30" t="s">
        <v>2401</v>
      </c>
      <c r="B312" s="30">
        <v>308</v>
      </c>
      <c r="C312" s="27" t="s">
        <v>2999</v>
      </c>
      <c r="D312" s="4">
        <v>0</v>
      </c>
      <c r="E312" s="4">
        <v>0</v>
      </c>
      <c r="F312" s="4">
        <v>0</v>
      </c>
      <c r="G312" s="4"/>
      <c r="H312" s="4"/>
      <c r="I312" s="4"/>
      <c r="J312" s="4"/>
      <c r="K312" s="4"/>
      <c r="L312" s="4"/>
      <c r="M312" s="4"/>
      <c r="N312" s="4"/>
      <c r="O312" s="4"/>
      <c r="P312" s="4">
        <f>SUM(Tabla3[[#This Row],[Enero]:[Diciembre]])</f>
        <v>0</v>
      </c>
    </row>
    <row r="313" spans="1:16">
      <c r="A313" s="30" t="s">
        <v>2401</v>
      </c>
      <c r="B313" s="30">
        <v>309</v>
      </c>
      <c r="C313" s="28" t="s">
        <v>2416</v>
      </c>
      <c r="D313" s="87">
        <v>15</v>
      </c>
      <c r="E313" s="87">
        <v>15</v>
      </c>
      <c r="F313" s="4">
        <v>0</v>
      </c>
      <c r="G313" s="4"/>
      <c r="H313" s="4"/>
      <c r="I313" s="4"/>
      <c r="J313" s="4"/>
      <c r="K313" s="4"/>
      <c r="L313" s="4"/>
      <c r="M313" s="4"/>
      <c r="N313" s="4"/>
      <c r="O313" s="4"/>
      <c r="P313" s="4">
        <f>SUM(Tabla3[[#This Row],[Enero]:[Diciembre]])</f>
        <v>30</v>
      </c>
    </row>
    <row r="314" spans="1:16">
      <c r="A314" s="30" t="s">
        <v>2401</v>
      </c>
      <c r="B314" s="30">
        <v>310</v>
      </c>
      <c r="C314" s="27" t="s">
        <v>2417</v>
      </c>
      <c r="D314" s="87">
        <v>15</v>
      </c>
      <c r="E314" s="4">
        <v>0</v>
      </c>
      <c r="F314" s="4">
        <v>0</v>
      </c>
      <c r="G314" s="4"/>
      <c r="H314" s="4"/>
      <c r="I314" s="4"/>
      <c r="J314" s="4"/>
      <c r="K314" s="4"/>
      <c r="L314" s="4"/>
      <c r="M314" s="4"/>
      <c r="N314" s="4"/>
      <c r="O314" s="4"/>
      <c r="P314" s="4">
        <f>SUM(Tabla3[[#This Row],[Enero]:[Diciembre]])</f>
        <v>15</v>
      </c>
    </row>
    <row r="315" spans="1:16">
      <c r="A315" s="30" t="s">
        <v>2992</v>
      </c>
      <c r="B315" s="30">
        <v>311</v>
      </c>
      <c r="C315" s="27" t="s">
        <v>2419</v>
      </c>
      <c r="D315" s="4">
        <v>15</v>
      </c>
      <c r="E315" s="4">
        <v>15</v>
      </c>
      <c r="F315" s="4">
        <v>15</v>
      </c>
      <c r="G315" s="87">
        <v>15</v>
      </c>
      <c r="H315" s="4"/>
      <c r="I315" s="4"/>
      <c r="J315" s="4"/>
      <c r="K315" s="4"/>
      <c r="L315" s="4"/>
      <c r="M315" s="4"/>
      <c r="N315" s="4"/>
      <c r="O315" s="4"/>
      <c r="P315" s="4">
        <f>SUM(Tabla3[[#This Row],[Enero]:[Diciembre]])</f>
        <v>60</v>
      </c>
    </row>
    <row r="316" spans="1:16">
      <c r="A316" s="30" t="s">
        <v>2992</v>
      </c>
      <c r="B316" s="30">
        <v>312</v>
      </c>
      <c r="C316" s="27" t="s">
        <v>2420</v>
      </c>
      <c r="D316" s="4">
        <v>0</v>
      </c>
      <c r="E316" s="4">
        <v>0</v>
      </c>
      <c r="F316" s="87">
        <v>15</v>
      </c>
      <c r="G316" s="87">
        <v>15</v>
      </c>
      <c r="H316" s="4"/>
      <c r="I316" s="4"/>
      <c r="J316" s="4"/>
      <c r="K316" s="4"/>
      <c r="L316" s="4"/>
      <c r="M316" s="4"/>
      <c r="N316" s="4"/>
      <c r="O316" s="4"/>
      <c r="P316" s="4">
        <f>SUM(Tabla3[[#This Row],[Enero]:[Diciembre]])</f>
        <v>30</v>
      </c>
    </row>
    <row r="317" spans="1:16">
      <c r="A317" s="30" t="s">
        <v>2992</v>
      </c>
      <c r="B317" s="30">
        <v>313</v>
      </c>
      <c r="C317" s="28" t="s">
        <v>2421</v>
      </c>
      <c r="D317" s="4">
        <v>15</v>
      </c>
      <c r="E317" s="4">
        <v>15</v>
      </c>
      <c r="F317" s="4">
        <v>15</v>
      </c>
      <c r="G317" s="4">
        <v>15</v>
      </c>
      <c r="H317" s="4"/>
      <c r="I317" s="4"/>
      <c r="J317" s="4"/>
      <c r="K317" s="4"/>
      <c r="L317" s="4"/>
      <c r="M317" s="4"/>
      <c r="N317" s="4"/>
      <c r="O317" s="4"/>
      <c r="P317" s="4">
        <f>SUM(Tabla3[[#This Row],[Enero]:[Diciembre]])</f>
        <v>60</v>
      </c>
    </row>
    <row r="318" spans="1:16">
      <c r="A318" s="30" t="s">
        <v>2992</v>
      </c>
      <c r="B318" s="30">
        <v>314</v>
      </c>
      <c r="C318" s="27" t="s">
        <v>2422</v>
      </c>
      <c r="D318" s="4">
        <v>15</v>
      </c>
      <c r="E318" s="4">
        <v>15</v>
      </c>
      <c r="F318" s="4">
        <v>0</v>
      </c>
      <c r="G318" s="4"/>
      <c r="H318" s="4"/>
      <c r="I318" s="4"/>
      <c r="J318" s="4"/>
      <c r="K318" s="4"/>
      <c r="L318" s="4"/>
      <c r="M318" s="4"/>
      <c r="N318" s="4"/>
      <c r="O318" s="4"/>
      <c r="P318" s="4">
        <f>SUM(Tabla3[[#This Row],[Enero]:[Diciembre]])</f>
        <v>30</v>
      </c>
    </row>
    <row r="319" spans="1:16">
      <c r="A319" s="30" t="s">
        <v>2992</v>
      </c>
      <c r="B319" s="30">
        <v>315</v>
      </c>
      <c r="C319" s="27" t="s">
        <v>3000</v>
      </c>
      <c r="D319" s="4">
        <v>15</v>
      </c>
      <c r="E319" s="4">
        <v>15</v>
      </c>
      <c r="F319" s="87">
        <v>15</v>
      </c>
      <c r="G319" s="87">
        <v>15</v>
      </c>
      <c r="H319" s="4"/>
      <c r="I319" s="4">
        <v>0</v>
      </c>
      <c r="J319" s="4"/>
      <c r="K319" s="4"/>
      <c r="L319" s="4"/>
      <c r="M319" s="4"/>
      <c r="N319" s="4"/>
      <c r="O319" s="4"/>
      <c r="P319" s="4">
        <f>SUM(Tabla3[[#This Row],[Enero]:[Diciembre]])</f>
        <v>60</v>
      </c>
    </row>
    <row r="320" spans="1:16">
      <c r="A320" s="30" t="s">
        <v>2992</v>
      </c>
      <c r="B320" s="30">
        <v>316</v>
      </c>
      <c r="C320" s="27" t="s">
        <v>2424</v>
      </c>
      <c r="D320" s="4">
        <v>15</v>
      </c>
      <c r="E320" s="4">
        <v>15</v>
      </c>
      <c r="F320" s="4">
        <v>15</v>
      </c>
      <c r="G320" s="4"/>
      <c r="H320" s="4"/>
      <c r="I320" s="4"/>
      <c r="J320" s="4"/>
      <c r="K320" s="4"/>
      <c r="L320" s="4"/>
      <c r="M320" s="4"/>
      <c r="N320" s="4"/>
      <c r="O320" s="4"/>
      <c r="P320" s="4">
        <f>SUM(Tabla3[[#This Row],[Enero]:[Diciembre]])</f>
        <v>45</v>
      </c>
    </row>
    <row r="321" spans="1:16">
      <c r="A321" s="30" t="s">
        <v>2992</v>
      </c>
      <c r="B321" s="30">
        <v>317</v>
      </c>
      <c r="C321" s="27" t="s">
        <v>2425</v>
      </c>
      <c r="D321" s="4">
        <v>15</v>
      </c>
      <c r="E321" s="4">
        <v>15</v>
      </c>
      <c r="F321" s="4">
        <v>15</v>
      </c>
      <c r="G321" s="4">
        <v>15</v>
      </c>
      <c r="H321" s="87">
        <v>15</v>
      </c>
      <c r="I321" s="4"/>
      <c r="J321" s="4"/>
      <c r="K321" s="4"/>
      <c r="L321" s="4"/>
      <c r="M321" s="4"/>
      <c r="N321" s="4"/>
      <c r="O321" s="4"/>
      <c r="P321" s="4">
        <f>SUM(Tabla3[[#This Row],[Enero]:[Diciembre]])</f>
        <v>75</v>
      </c>
    </row>
    <row r="322" spans="1:16">
      <c r="A322" s="30" t="s">
        <v>2992</v>
      </c>
      <c r="B322" s="30">
        <v>318</v>
      </c>
      <c r="C322" s="27" t="s">
        <v>2426</v>
      </c>
      <c r="D322" s="4">
        <v>15</v>
      </c>
      <c r="E322" s="4">
        <v>15</v>
      </c>
      <c r="F322" s="4">
        <v>15</v>
      </c>
      <c r="G322" s="87">
        <v>15</v>
      </c>
      <c r="H322" s="4"/>
      <c r="I322" s="4"/>
      <c r="J322" s="4"/>
      <c r="K322" s="4"/>
      <c r="L322" s="4"/>
      <c r="M322" s="4"/>
      <c r="N322" s="4"/>
      <c r="O322" s="4"/>
      <c r="P322" s="4">
        <f>SUM(Tabla3[[#This Row],[Enero]:[Diciembre]])</f>
        <v>60</v>
      </c>
    </row>
    <row r="323" spans="1:16">
      <c r="A323" s="30" t="s">
        <v>2992</v>
      </c>
      <c r="B323" s="30">
        <v>319</v>
      </c>
      <c r="C323" s="27" t="s">
        <v>2427</v>
      </c>
      <c r="D323" s="4">
        <v>15</v>
      </c>
      <c r="E323" s="4">
        <v>15</v>
      </c>
      <c r="F323" s="4">
        <v>15</v>
      </c>
      <c r="G323" s="87">
        <v>15</v>
      </c>
      <c r="H323" s="87">
        <v>15</v>
      </c>
      <c r="I323" s="87">
        <v>15</v>
      </c>
      <c r="J323" s="4"/>
      <c r="K323" s="4"/>
      <c r="L323" s="4"/>
      <c r="M323" s="4"/>
      <c r="N323" s="4"/>
      <c r="O323" s="4"/>
      <c r="P323" s="4">
        <f>SUM(Tabla3[[#This Row],[Enero]:[Diciembre]])</f>
        <v>90</v>
      </c>
    </row>
    <row r="324" spans="1:16">
      <c r="A324" s="30" t="s">
        <v>3001</v>
      </c>
      <c r="B324" s="30">
        <v>320</v>
      </c>
      <c r="C324" s="27" t="s">
        <v>3002</v>
      </c>
      <c r="D324" s="4">
        <v>0</v>
      </c>
      <c r="E324" s="4">
        <v>0</v>
      </c>
      <c r="F324" s="4">
        <v>0</v>
      </c>
      <c r="G324" s="4"/>
      <c r="H324" s="4"/>
      <c r="I324" s="4"/>
      <c r="J324" s="4"/>
      <c r="K324" s="4"/>
      <c r="L324" s="4"/>
      <c r="M324" s="4"/>
      <c r="N324" s="4"/>
      <c r="O324" s="4"/>
      <c r="P324" s="4">
        <f>SUM(Tabla3[[#This Row],[Enero]:[Diciembre]])</f>
        <v>0</v>
      </c>
    </row>
    <row r="325" spans="1:16">
      <c r="A325" s="30" t="s">
        <v>3001</v>
      </c>
      <c r="B325" s="30">
        <v>321</v>
      </c>
      <c r="C325" s="27" t="s">
        <v>3003</v>
      </c>
      <c r="D325" s="4">
        <v>0</v>
      </c>
      <c r="E325" s="4">
        <v>0</v>
      </c>
      <c r="F325" s="4">
        <v>0</v>
      </c>
      <c r="G325" s="4"/>
      <c r="H325" s="4"/>
      <c r="I325" s="4"/>
      <c r="J325" s="4"/>
      <c r="K325" s="4"/>
      <c r="L325" s="4"/>
      <c r="M325" s="4"/>
      <c r="N325" s="4"/>
      <c r="O325" s="4"/>
      <c r="P325" s="4">
        <f>SUM(Tabla3[[#This Row],[Enero]:[Diciembre]])</f>
        <v>0</v>
      </c>
    </row>
    <row r="326" spans="1:16">
      <c r="A326" s="30" t="s">
        <v>3001</v>
      </c>
      <c r="B326" s="30">
        <v>322</v>
      </c>
      <c r="C326" s="27" t="s">
        <v>3004</v>
      </c>
      <c r="D326" s="4">
        <v>0</v>
      </c>
      <c r="E326" s="4">
        <v>0</v>
      </c>
      <c r="F326" s="4">
        <v>0</v>
      </c>
      <c r="G326" s="4"/>
      <c r="H326" s="4"/>
      <c r="I326" s="4"/>
      <c r="J326" s="4"/>
      <c r="K326" s="4"/>
      <c r="L326" s="4"/>
      <c r="M326" s="4"/>
      <c r="N326" s="4"/>
      <c r="O326" s="4"/>
      <c r="P326" s="4">
        <f>SUM(Tabla3[[#This Row],[Enero]:[Diciembre]])</f>
        <v>0</v>
      </c>
    </row>
    <row r="327" spans="1:16">
      <c r="A327" s="30" t="s">
        <v>3001</v>
      </c>
      <c r="B327" s="30">
        <v>323</v>
      </c>
      <c r="C327" s="27" t="s">
        <v>2431</v>
      </c>
      <c r="D327" s="4">
        <v>15</v>
      </c>
      <c r="E327" s="4">
        <v>15</v>
      </c>
      <c r="F327" s="4">
        <v>15</v>
      </c>
      <c r="G327" s="4">
        <v>15</v>
      </c>
      <c r="H327" s="87">
        <v>15</v>
      </c>
      <c r="I327" s="87">
        <v>15</v>
      </c>
      <c r="J327" s="4"/>
      <c r="K327" s="4"/>
      <c r="L327" s="4"/>
      <c r="M327" s="4"/>
      <c r="N327" s="4"/>
      <c r="O327" s="4"/>
      <c r="P327" s="4">
        <f>SUM(Tabla3[[#This Row],[Enero]:[Diciembre]])</f>
        <v>90</v>
      </c>
    </row>
    <row r="328" spans="1:16">
      <c r="A328" s="30" t="s">
        <v>3001</v>
      </c>
      <c r="B328" s="30">
        <v>324</v>
      </c>
      <c r="C328" s="27" t="s">
        <v>3005</v>
      </c>
      <c r="D328" s="4">
        <v>15</v>
      </c>
      <c r="E328" s="4">
        <v>15</v>
      </c>
      <c r="F328" s="4">
        <v>15</v>
      </c>
      <c r="G328" s="4">
        <v>15</v>
      </c>
      <c r="H328" s="4">
        <v>15</v>
      </c>
      <c r="I328" s="4"/>
      <c r="J328" s="4"/>
      <c r="K328" s="4"/>
      <c r="L328" s="4"/>
      <c r="M328" s="4"/>
      <c r="N328" s="4"/>
      <c r="O328" s="4"/>
      <c r="P328" s="4">
        <f>SUM(Tabla3[[#This Row],[Enero]:[Diciembre]])</f>
        <v>75</v>
      </c>
    </row>
    <row r="329" spans="1:16">
      <c r="A329" s="30" t="s">
        <v>3001</v>
      </c>
      <c r="B329" s="30">
        <v>325</v>
      </c>
      <c r="C329" s="27" t="s">
        <v>3006</v>
      </c>
      <c r="D329" s="4">
        <v>0</v>
      </c>
      <c r="E329" s="4">
        <v>0</v>
      </c>
      <c r="F329" s="4">
        <v>0</v>
      </c>
      <c r="G329" s="4"/>
      <c r="H329" s="4"/>
      <c r="I329" s="4"/>
      <c r="J329" s="4"/>
      <c r="K329" s="4"/>
      <c r="L329" s="4"/>
      <c r="M329" s="4"/>
      <c r="N329" s="4"/>
      <c r="O329" s="4"/>
      <c r="P329" s="4">
        <f>SUM(Tabla3[[#This Row],[Enero]:[Diciembre]])</f>
        <v>0</v>
      </c>
    </row>
    <row r="330" spans="1:16">
      <c r="A330" s="30" t="s">
        <v>3001</v>
      </c>
      <c r="B330" s="30">
        <v>326</v>
      </c>
      <c r="C330" s="27" t="s">
        <v>3007</v>
      </c>
      <c r="D330" s="4">
        <v>15</v>
      </c>
      <c r="E330" s="4">
        <v>15</v>
      </c>
      <c r="F330" s="4">
        <v>15</v>
      </c>
      <c r="G330" s="4"/>
      <c r="H330" s="4"/>
      <c r="I330" s="4"/>
      <c r="J330" s="4"/>
      <c r="K330" s="4"/>
      <c r="L330" s="4"/>
      <c r="M330" s="4"/>
      <c r="N330" s="4"/>
      <c r="O330" s="4"/>
      <c r="P330" s="4">
        <f>SUM(Tabla3[[#This Row],[Enero]:[Diciembre]])</f>
        <v>45</v>
      </c>
    </row>
    <row r="331" spans="1:16">
      <c r="A331" s="30" t="s">
        <v>3001</v>
      </c>
      <c r="B331" s="30">
        <v>327</v>
      </c>
      <c r="C331" s="28" t="s">
        <v>2435</v>
      </c>
      <c r="D331" s="87">
        <v>15</v>
      </c>
      <c r="E331" s="87">
        <v>15</v>
      </c>
      <c r="F331" s="4">
        <v>0</v>
      </c>
      <c r="G331" s="4"/>
      <c r="H331" s="4"/>
      <c r="I331" s="4"/>
      <c r="J331" s="4"/>
      <c r="K331" s="4"/>
      <c r="L331" s="4"/>
      <c r="M331" s="4"/>
      <c r="N331" s="4"/>
      <c r="O331" s="4"/>
      <c r="P331" s="4">
        <f>SUM(Tabla3[[#This Row],[Enero]:[Diciembre]])</f>
        <v>30</v>
      </c>
    </row>
    <row r="332" spans="1:16">
      <c r="A332" s="30" t="s">
        <v>2375</v>
      </c>
      <c r="B332" s="30">
        <v>328</v>
      </c>
      <c r="C332" s="27" t="s">
        <v>2436</v>
      </c>
      <c r="D332" s="4">
        <v>15</v>
      </c>
      <c r="E332" s="4">
        <v>15</v>
      </c>
      <c r="F332" s="4">
        <v>15</v>
      </c>
      <c r="G332" s="4">
        <v>15</v>
      </c>
      <c r="H332" s="4"/>
      <c r="I332" s="4"/>
      <c r="J332" s="4"/>
      <c r="K332" s="4"/>
      <c r="L332" s="4"/>
      <c r="M332" s="4"/>
      <c r="N332" s="4"/>
      <c r="O332" s="4"/>
      <c r="P332" s="4">
        <f>SUM(Tabla3[[#This Row],[Enero]:[Diciembre]])</f>
        <v>60</v>
      </c>
    </row>
    <row r="333" spans="1:16">
      <c r="A333" s="30" t="s">
        <v>3001</v>
      </c>
      <c r="B333" s="30">
        <v>329</v>
      </c>
      <c r="C333" s="27" t="s">
        <v>2437</v>
      </c>
      <c r="D333" s="87">
        <v>15</v>
      </c>
      <c r="E333" s="87">
        <v>15</v>
      </c>
      <c r="F333" s="87">
        <v>15</v>
      </c>
      <c r="G333" s="87">
        <v>15</v>
      </c>
      <c r="H333" s="4"/>
      <c r="I333" s="4"/>
      <c r="J333" s="4"/>
      <c r="K333" s="4"/>
      <c r="L333" s="4"/>
      <c r="M333" s="4"/>
      <c r="N333" s="4"/>
      <c r="O333" s="4"/>
      <c r="P333" s="4">
        <f>SUM(Tabla3[[#This Row],[Enero]:[Diciembre]])</f>
        <v>60</v>
      </c>
    </row>
    <row r="334" spans="1:16">
      <c r="A334" s="30" t="s">
        <v>3001</v>
      </c>
      <c r="B334" s="30">
        <v>330</v>
      </c>
      <c r="C334" s="27" t="s">
        <v>2438</v>
      </c>
      <c r="D334" s="4">
        <v>0</v>
      </c>
      <c r="E334" s="4">
        <v>0</v>
      </c>
      <c r="F334" s="87">
        <v>15</v>
      </c>
      <c r="G334" s="87">
        <v>15</v>
      </c>
      <c r="H334" s="4"/>
      <c r="I334" s="4"/>
      <c r="J334" s="4"/>
      <c r="K334" s="4"/>
      <c r="L334" s="4"/>
      <c r="M334" s="4"/>
      <c r="N334" s="4"/>
      <c r="O334" s="4"/>
      <c r="P334" s="4">
        <f>SUM(Tabla3[[#This Row],[Enero]:[Diciembre]])</f>
        <v>30</v>
      </c>
    </row>
    <row r="335" spans="1:16">
      <c r="A335" s="30" t="s">
        <v>3001</v>
      </c>
      <c r="B335" s="30">
        <v>331</v>
      </c>
      <c r="C335" s="27" t="s">
        <v>2439</v>
      </c>
      <c r="D335" s="4">
        <v>0</v>
      </c>
      <c r="E335" s="4">
        <v>0</v>
      </c>
      <c r="F335" s="4">
        <v>0</v>
      </c>
      <c r="G335" s="4"/>
      <c r="H335" s="4"/>
      <c r="I335" s="4"/>
      <c r="J335" s="4"/>
      <c r="K335" s="4"/>
      <c r="L335" s="4"/>
      <c r="M335" s="4"/>
      <c r="N335" s="4"/>
      <c r="O335" s="4"/>
      <c r="P335" s="4">
        <f>SUM(Tabla3[[#This Row],[Enero]:[Diciembre]])</f>
        <v>0</v>
      </c>
    </row>
    <row r="336" spans="1:16">
      <c r="A336" s="30" t="s">
        <v>3001</v>
      </c>
      <c r="B336" s="30">
        <v>332</v>
      </c>
      <c r="C336" s="27" t="s">
        <v>3008</v>
      </c>
      <c r="D336" s="87">
        <v>15</v>
      </c>
      <c r="E336" s="87">
        <v>15</v>
      </c>
      <c r="F336" s="87">
        <v>15</v>
      </c>
      <c r="G336" s="4"/>
      <c r="H336" s="4"/>
      <c r="I336" s="4"/>
      <c r="J336" s="4"/>
      <c r="K336" s="4"/>
      <c r="L336" s="4"/>
      <c r="M336" s="4"/>
      <c r="N336" s="4"/>
      <c r="O336" s="4"/>
      <c r="P336" s="4">
        <f>SUM(Tabla3[[#This Row],[Enero]:[Diciembre]])</f>
        <v>45</v>
      </c>
    </row>
    <row r="337" spans="1:19">
      <c r="A337" s="30" t="s">
        <v>3001</v>
      </c>
      <c r="B337" s="30">
        <v>333</v>
      </c>
      <c r="C337" s="27" t="s">
        <v>2441</v>
      </c>
      <c r="D337" s="4">
        <v>0</v>
      </c>
      <c r="E337" s="4">
        <v>0</v>
      </c>
      <c r="F337" s="4">
        <v>0</v>
      </c>
      <c r="G337" s="4"/>
      <c r="H337" s="4"/>
      <c r="I337" s="4"/>
      <c r="J337" s="4"/>
      <c r="K337" s="4"/>
      <c r="L337" s="4"/>
      <c r="M337" s="4"/>
      <c r="N337" s="4"/>
      <c r="O337" s="4"/>
      <c r="P337" s="4">
        <f>SUM(Tabla3[[#This Row],[Enero]:[Diciembre]])</f>
        <v>0</v>
      </c>
    </row>
    <row r="338" spans="1:19">
      <c r="A338" s="30" t="s">
        <v>3001</v>
      </c>
      <c r="B338" s="30">
        <v>334</v>
      </c>
      <c r="C338" s="27" t="s">
        <v>2442</v>
      </c>
      <c r="D338" s="87">
        <v>15</v>
      </c>
      <c r="E338" s="87">
        <v>15</v>
      </c>
      <c r="F338" s="87">
        <v>15</v>
      </c>
      <c r="G338" s="87">
        <v>15</v>
      </c>
      <c r="H338" s="4"/>
      <c r="I338" s="4"/>
      <c r="J338" s="4"/>
      <c r="K338" s="4"/>
      <c r="L338" s="4"/>
      <c r="M338" s="4"/>
      <c r="N338" s="4"/>
      <c r="O338" s="4"/>
      <c r="P338" s="4">
        <f>SUM(Tabla3[[#This Row],[Enero]:[Diciembre]])</f>
        <v>60</v>
      </c>
    </row>
    <row r="339" spans="1:19">
      <c r="A339" s="30" t="s">
        <v>2443</v>
      </c>
      <c r="B339" s="30" t="s">
        <v>132</v>
      </c>
      <c r="C339" s="27" t="s">
        <v>2444</v>
      </c>
      <c r="D339" s="4">
        <v>15</v>
      </c>
      <c r="E339" s="4">
        <v>15</v>
      </c>
      <c r="F339" s="4">
        <v>15</v>
      </c>
      <c r="G339" s="4">
        <v>15</v>
      </c>
      <c r="H339" s="4">
        <v>15</v>
      </c>
      <c r="I339" s="4"/>
      <c r="J339" s="4"/>
      <c r="K339" s="4"/>
      <c r="L339" s="4"/>
      <c r="M339" s="4"/>
      <c r="N339" s="4"/>
      <c r="O339" s="4"/>
      <c r="P339" s="4">
        <f>SUM(Tabla3[[#This Row],[Enero]:[Diciembre]])</f>
        <v>75</v>
      </c>
    </row>
    <row r="340" spans="1:19">
      <c r="A340" s="30" t="s">
        <v>2443</v>
      </c>
      <c r="B340" s="30" t="s">
        <v>1962</v>
      </c>
      <c r="C340" s="27" t="s">
        <v>3009</v>
      </c>
      <c r="D340" s="4">
        <v>0</v>
      </c>
      <c r="E340" s="4">
        <v>0</v>
      </c>
      <c r="F340" s="4">
        <v>0</v>
      </c>
      <c r="G340" s="4"/>
      <c r="H340" s="4"/>
      <c r="I340" s="4"/>
      <c r="J340" s="4"/>
      <c r="K340" s="4"/>
      <c r="L340" s="4"/>
      <c r="M340" s="4"/>
      <c r="N340" s="4"/>
      <c r="O340" s="4"/>
      <c r="P340" s="4">
        <f>SUM(Tabla3[[#This Row],[Enero]:[Diciembre]])</f>
        <v>0</v>
      </c>
    </row>
    <row r="341" spans="1:19">
      <c r="A341" s="30" t="s">
        <v>2443</v>
      </c>
      <c r="B341" s="30" t="s">
        <v>1964</v>
      </c>
      <c r="C341" s="27" t="s">
        <v>2446</v>
      </c>
      <c r="D341" s="4">
        <v>0</v>
      </c>
      <c r="E341" s="87">
        <v>15</v>
      </c>
      <c r="F341" s="87">
        <v>15</v>
      </c>
      <c r="G341" s="87">
        <v>15</v>
      </c>
      <c r="H341" s="87">
        <v>15</v>
      </c>
      <c r="I341" s="87">
        <v>15</v>
      </c>
      <c r="J341" s="4"/>
      <c r="K341" s="4"/>
      <c r="L341" s="4"/>
      <c r="M341" s="4"/>
      <c r="N341" s="4"/>
      <c r="O341" s="4"/>
      <c r="P341" s="4">
        <f>SUM(Tabla3[[#This Row],[Enero]:[Diciembre]])</f>
        <v>75</v>
      </c>
    </row>
    <row r="342" spans="1:19">
      <c r="A342" s="30" t="s">
        <v>2443</v>
      </c>
      <c r="B342" s="30" t="s">
        <v>618</v>
      </c>
      <c r="C342" s="27" t="s">
        <v>2447</v>
      </c>
      <c r="D342" s="4">
        <v>0</v>
      </c>
      <c r="E342" s="4">
        <v>0</v>
      </c>
      <c r="F342" s="4">
        <v>0</v>
      </c>
      <c r="G342" s="4"/>
      <c r="H342" s="4"/>
      <c r="I342" s="4"/>
      <c r="J342" s="4"/>
      <c r="K342" s="4"/>
      <c r="L342" s="4"/>
      <c r="M342" s="4"/>
      <c r="N342" s="4"/>
      <c r="O342" s="4"/>
      <c r="P342" s="4">
        <f>SUM(Tabla3[[#This Row],[Enero]:[Diciembre]])</f>
        <v>0</v>
      </c>
    </row>
    <row r="343" spans="1:19">
      <c r="A343" s="30" t="s">
        <v>2443</v>
      </c>
      <c r="B343" s="30" t="s">
        <v>68</v>
      </c>
      <c r="C343" s="27" t="s">
        <v>3010</v>
      </c>
      <c r="D343" s="4">
        <v>15</v>
      </c>
      <c r="E343" s="4">
        <v>15</v>
      </c>
      <c r="F343" s="4">
        <v>15</v>
      </c>
      <c r="G343" s="87">
        <v>15</v>
      </c>
      <c r="H343" s="4"/>
      <c r="I343" s="4"/>
      <c r="J343" s="4"/>
      <c r="K343" s="4"/>
      <c r="L343" s="4"/>
      <c r="M343" s="4"/>
      <c r="N343" s="4"/>
      <c r="O343" s="4"/>
      <c r="P343" s="4">
        <f>SUM(Tabla3[[#This Row],[Enero]:[Diciembre]])</f>
        <v>60</v>
      </c>
    </row>
    <row r="344" spans="1:19">
      <c r="A344" s="30" t="s">
        <v>2443</v>
      </c>
      <c r="B344" s="30" t="s">
        <v>238</v>
      </c>
      <c r="C344" s="28" t="s">
        <v>2449</v>
      </c>
      <c r="D344" s="4">
        <v>15</v>
      </c>
      <c r="E344" s="4">
        <v>15</v>
      </c>
      <c r="F344" s="4">
        <v>15</v>
      </c>
      <c r="G344" s="4"/>
      <c r="H344" s="4"/>
      <c r="I344" s="4"/>
      <c r="J344" s="4"/>
      <c r="K344" s="4"/>
      <c r="L344" s="4"/>
      <c r="M344" s="4"/>
      <c r="N344" s="4"/>
      <c r="O344" s="4"/>
      <c r="P344" s="4">
        <f>SUM(Tabla3[[#This Row],[Enero]:[Diciembre]])</f>
        <v>45</v>
      </c>
    </row>
    <row r="345" spans="1:19">
      <c r="A345" s="30" t="s">
        <v>2443</v>
      </c>
      <c r="B345" s="30" t="s">
        <v>2000</v>
      </c>
      <c r="C345" s="27" t="s">
        <v>3011</v>
      </c>
      <c r="D345" s="4">
        <v>0</v>
      </c>
      <c r="E345" s="4">
        <v>0</v>
      </c>
      <c r="F345" s="4">
        <v>0</v>
      </c>
      <c r="G345" s="4"/>
      <c r="H345" s="4"/>
      <c r="I345" s="4"/>
      <c r="J345" s="4"/>
      <c r="K345" s="4"/>
      <c r="L345" s="4"/>
      <c r="M345" s="4"/>
      <c r="N345" s="4"/>
      <c r="O345" s="4"/>
      <c r="P345" s="4">
        <f>SUM(Tabla3[[#This Row],[Enero]:[Diciembre]])</f>
        <v>0</v>
      </c>
    </row>
    <row r="346" spans="1:19">
      <c r="A346" s="30" t="s">
        <v>2443</v>
      </c>
      <c r="B346" s="30" t="s">
        <v>2451</v>
      </c>
      <c r="C346" s="27" t="s">
        <v>3012</v>
      </c>
      <c r="D346" s="4">
        <v>0</v>
      </c>
      <c r="E346" s="4">
        <v>0</v>
      </c>
      <c r="F346" s="4">
        <v>0</v>
      </c>
      <c r="G346" s="4"/>
      <c r="H346" s="4"/>
      <c r="I346" s="4"/>
      <c r="J346" s="4"/>
      <c r="K346" s="4"/>
      <c r="L346" s="4"/>
      <c r="M346" s="4"/>
      <c r="N346" s="4"/>
      <c r="O346" s="4"/>
      <c r="P346" s="4">
        <f>SUM(Tabla3[[#This Row],[Enero]:[Diciembre]])</f>
        <v>0</v>
      </c>
    </row>
    <row r="347" spans="1:19">
      <c r="A347" s="30" t="s">
        <v>2443</v>
      </c>
      <c r="B347" s="30" t="s">
        <v>328</v>
      </c>
      <c r="C347" s="27" t="s">
        <v>3013</v>
      </c>
      <c r="D347" s="4">
        <v>15</v>
      </c>
      <c r="E347" s="4">
        <v>15</v>
      </c>
      <c r="F347" s="4">
        <v>15</v>
      </c>
      <c r="G347" s="4">
        <v>0</v>
      </c>
      <c r="H347" s="4"/>
      <c r="I347" s="4"/>
      <c r="J347" s="4"/>
      <c r="K347" s="4"/>
      <c r="L347" s="4"/>
      <c r="M347" s="4"/>
      <c r="N347" s="4"/>
      <c r="O347" s="4"/>
      <c r="P347" s="4">
        <f>SUM(Tabla3[[#This Row],[Enero]:[Diciembre]])</f>
        <v>45</v>
      </c>
    </row>
    <row r="348" spans="1:19">
      <c r="A348" s="30" t="s">
        <v>2443</v>
      </c>
      <c r="B348" s="30" t="s">
        <v>148</v>
      </c>
      <c r="C348" s="28" t="s">
        <v>2454</v>
      </c>
      <c r="D348" s="99">
        <v>15</v>
      </c>
      <c r="E348" s="99">
        <v>15</v>
      </c>
      <c r="F348" s="99">
        <v>15</v>
      </c>
      <c r="G348" s="99"/>
      <c r="H348" s="99"/>
      <c r="I348" s="99"/>
      <c r="J348" s="99"/>
      <c r="K348" s="99"/>
      <c r="L348" s="99"/>
      <c r="M348" s="99"/>
      <c r="N348" s="99"/>
      <c r="O348" s="99"/>
      <c r="P348" s="99">
        <f>SUM(Tabla3[[#This Row],[Enero]:[Diciembre]])</f>
        <v>45</v>
      </c>
    </row>
    <row r="349" spans="1:19">
      <c r="A349" s="30" t="s">
        <v>2443</v>
      </c>
      <c r="B349" s="30" t="s">
        <v>2455</v>
      </c>
      <c r="C349" s="133" t="s">
        <v>2456</v>
      </c>
      <c r="D349" s="4">
        <v>0</v>
      </c>
      <c r="E349" s="4">
        <v>0</v>
      </c>
      <c r="F349" s="4">
        <v>0</v>
      </c>
      <c r="G349" s="4"/>
      <c r="H349" s="4"/>
      <c r="I349" s="4"/>
      <c r="J349" s="4"/>
      <c r="K349" s="4"/>
      <c r="L349" s="4"/>
      <c r="M349" s="4"/>
      <c r="N349" s="4"/>
      <c r="O349" s="4"/>
      <c r="P349" s="4">
        <f>SUM(Tabla3[[#This Row],[Enero]:[Diciembre]])</f>
        <v>0</v>
      </c>
    </row>
    <row r="350" spans="1:19">
      <c r="A350" s="30" t="s">
        <v>2443</v>
      </c>
      <c r="B350" s="30" t="s">
        <v>71</v>
      </c>
      <c r="C350" s="27" t="s">
        <v>2457</v>
      </c>
      <c r="D350" s="4">
        <v>15</v>
      </c>
      <c r="E350" s="4">
        <v>15</v>
      </c>
      <c r="F350" s="4">
        <v>15</v>
      </c>
      <c r="G350" s="87">
        <v>15</v>
      </c>
      <c r="H350" s="87">
        <v>15</v>
      </c>
      <c r="I350" s="4"/>
      <c r="J350" s="4"/>
      <c r="K350" s="4"/>
      <c r="L350" s="4"/>
      <c r="M350" s="4"/>
      <c r="N350" s="4"/>
      <c r="O350" s="4"/>
      <c r="P350" s="4">
        <f>SUM(Tabla3[[#This Row],[Enero]:[Diciembre]])</f>
        <v>75</v>
      </c>
      <c r="S350" s="31"/>
    </row>
    <row r="351" spans="1:19">
      <c r="A351" s="30" t="s">
        <v>2443</v>
      </c>
      <c r="B351" s="30" t="s">
        <v>2458</v>
      </c>
      <c r="C351" s="27" t="s">
        <v>3014</v>
      </c>
      <c r="D351" s="4">
        <v>0</v>
      </c>
      <c r="E351" s="4">
        <v>0</v>
      </c>
      <c r="F351" s="4">
        <v>0</v>
      </c>
      <c r="G351" s="4"/>
      <c r="H351" s="4"/>
      <c r="I351" s="4"/>
      <c r="J351" s="4"/>
      <c r="K351" s="4"/>
      <c r="L351" s="4"/>
      <c r="M351" s="4"/>
      <c r="N351" s="4"/>
      <c r="O351" s="4"/>
      <c r="P351" s="4">
        <f>SUM(Tabla3[[#This Row],[Enero]:[Diciembre]])</f>
        <v>0</v>
      </c>
      <c r="S351" s="31"/>
    </row>
    <row r="352" spans="1:19">
      <c r="A352" s="30" t="s">
        <v>2443</v>
      </c>
      <c r="B352" s="30" t="s">
        <v>255</v>
      </c>
      <c r="C352" s="27" t="s">
        <v>2460</v>
      </c>
      <c r="D352" s="4">
        <v>15</v>
      </c>
      <c r="E352" s="4">
        <v>15</v>
      </c>
      <c r="F352" s="4">
        <v>15</v>
      </c>
      <c r="G352" s="4"/>
      <c r="H352" s="4"/>
      <c r="I352" s="4"/>
      <c r="J352" s="4"/>
      <c r="K352" s="4"/>
      <c r="L352" s="4"/>
      <c r="M352" s="4"/>
      <c r="N352" s="4"/>
      <c r="O352" s="4"/>
      <c r="P352" s="4">
        <f>SUM(Tabla3[[#This Row],[Enero]:[Diciembre]])</f>
        <v>45</v>
      </c>
      <c r="S352" s="31"/>
    </row>
    <row r="353" spans="1:19">
      <c r="A353" s="30" t="s">
        <v>2443</v>
      </c>
      <c r="B353" s="30" t="s">
        <v>2461</v>
      </c>
      <c r="C353" s="27" t="s">
        <v>3015</v>
      </c>
      <c r="D353" s="4">
        <v>0</v>
      </c>
      <c r="E353" s="4">
        <v>0</v>
      </c>
      <c r="F353" s="4">
        <v>0</v>
      </c>
      <c r="G353" s="4"/>
      <c r="H353" s="4"/>
      <c r="I353" s="4"/>
      <c r="J353" s="4"/>
      <c r="K353" s="4"/>
      <c r="L353" s="4"/>
      <c r="M353" s="4"/>
      <c r="N353" s="4"/>
      <c r="O353" s="4"/>
      <c r="P353" s="4">
        <f>SUM(Tabla3[[#This Row],[Enero]:[Diciembre]])</f>
        <v>0</v>
      </c>
      <c r="S353" s="31"/>
    </row>
    <row r="354" spans="1:19">
      <c r="A354" s="30" t="s">
        <v>2443</v>
      </c>
      <c r="B354" s="30" t="s">
        <v>1980</v>
      </c>
      <c r="C354" s="133" t="s">
        <v>2463</v>
      </c>
      <c r="D354" s="4">
        <v>0</v>
      </c>
      <c r="E354" s="4">
        <v>0</v>
      </c>
      <c r="F354" s="4">
        <v>0</v>
      </c>
      <c r="G354" s="4"/>
      <c r="H354" s="4"/>
      <c r="I354" s="4"/>
      <c r="J354" s="4"/>
      <c r="K354" s="4"/>
      <c r="L354" s="4"/>
      <c r="M354" s="4"/>
      <c r="N354" s="4"/>
      <c r="O354" s="4"/>
      <c r="P354" s="4">
        <f>SUM(Tabla3[[#This Row],[Enero]:[Diciembre]])</f>
        <v>0</v>
      </c>
      <c r="S354" s="31"/>
    </row>
    <row r="355" spans="1:19">
      <c r="A355" s="30" t="s">
        <v>2443</v>
      </c>
      <c r="B355" s="30" t="s">
        <v>2464</v>
      </c>
      <c r="C355" s="27" t="s">
        <v>3016</v>
      </c>
      <c r="D355" s="4">
        <v>0</v>
      </c>
      <c r="E355" s="4">
        <v>0</v>
      </c>
      <c r="F355" s="4">
        <v>0</v>
      </c>
      <c r="G355" s="4"/>
      <c r="H355" s="4"/>
      <c r="I355" s="4"/>
      <c r="J355" s="4"/>
      <c r="K355" s="4"/>
      <c r="L355" s="4"/>
      <c r="M355" s="4"/>
      <c r="N355" s="4"/>
      <c r="O355" s="4"/>
      <c r="P355" s="4">
        <f>SUM(Tabla3[[#This Row],[Enero]:[Diciembre]])</f>
        <v>0</v>
      </c>
    </row>
    <row r="356" spans="1:19">
      <c r="A356" s="30" t="s">
        <v>2443</v>
      </c>
      <c r="B356" s="30" t="s">
        <v>2466</v>
      </c>
      <c r="C356" s="133" t="s">
        <v>2467</v>
      </c>
      <c r="D356" s="4">
        <v>0</v>
      </c>
      <c r="E356" s="4">
        <v>0</v>
      </c>
      <c r="F356" s="4">
        <v>0</v>
      </c>
      <c r="G356" s="4"/>
      <c r="H356" s="4"/>
      <c r="I356" s="4"/>
      <c r="J356" s="4"/>
      <c r="K356" s="4"/>
      <c r="L356" s="4"/>
      <c r="M356" s="4"/>
      <c r="N356" s="4"/>
      <c r="O356" s="4"/>
      <c r="P356" s="4">
        <f>SUM(Tabla3[[#This Row],[Enero]:[Diciembre]])</f>
        <v>0</v>
      </c>
    </row>
    <row r="357" spans="1:19">
      <c r="A357" s="30" t="s">
        <v>2443</v>
      </c>
      <c r="B357" s="30" t="s">
        <v>294</v>
      </c>
      <c r="C357" s="27" t="s">
        <v>2468</v>
      </c>
      <c r="D357" s="4">
        <v>0</v>
      </c>
      <c r="E357" s="4">
        <v>0</v>
      </c>
      <c r="F357" s="4">
        <v>15</v>
      </c>
      <c r="G357" s="87">
        <v>15</v>
      </c>
      <c r="H357" s="4"/>
      <c r="I357" s="4"/>
      <c r="J357" s="4"/>
      <c r="K357" s="4"/>
      <c r="L357" s="4"/>
      <c r="M357" s="4"/>
      <c r="N357" s="4"/>
      <c r="O357" s="4"/>
      <c r="P357" s="4">
        <f>SUM(Tabla3[[#This Row],[Enero]:[Diciembre]])</f>
        <v>30</v>
      </c>
    </row>
    <row r="358" spans="1:19">
      <c r="A358" s="30" t="s">
        <v>2443</v>
      </c>
      <c r="B358" s="30" t="s">
        <v>731</v>
      </c>
      <c r="C358" s="27" t="s">
        <v>2469</v>
      </c>
      <c r="D358" s="4">
        <v>0</v>
      </c>
      <c r="E358" s="4">
        <v>0</v>
      </c>
      <c r="F358" s="4">
        <v>0</v>
      </c>
      <c r="G358" s="4"/>
      <c r="H358" s="4"/>
      <c r="I358" s="4"/>
      <c r="J358" s="4"/>
      <c r="K358" s="4"/>
      <c r="L358" s="4"/>
      <c r="M358" s="4"/>
      <c r="N358" s="4"/>
      <c r="O358" s="4"/>
      <c r="P358" s="4">
        <f>SUM(Tabla3[[#This Row],[Enero]:[Diciembre]])</f>
        <v>0</v>
      </c>
    </row>
    <row r="359" spans="1:19">
      <c r="A359" s="30" t="s">
        <v>2443</v>
      </c>
      <c r="B359" s="30" t="s">
        <v>2470</v>
      </c>
      <c r="C359" s="27" t="s">
        <v>3017</v>
      </c>
      <c r="D359" s="4">
        <v>0</v>
      </c>
      <c r="E359" s="4">
        <v>0</v>
      </c>
      <c r="F359" s="4">
        <v>0</v>
      </c>
      <c r="G359" s="4"/>
      <c r="H359" s="4"/>
      <c r="I359" s="4"/>
      <c r="J359" s="4"/>
      <c r="K359" s="4"/>
      <c r="L359" s="4"/>
      <c r="M359" s="4"/>
      <c r="N359" s="4"/>
      <c r="O359" s="4"/>
      <c r="P359" s="4">
        <f>SUM(Tabla3[[#This Row],[Enero]:[Diciembre]])</f>
        <v>0</v>
      </c>
    </row>
    <row r="360" spans="1:19">
      <c r="A360" s="30" t="s">
        <v>2443</v>
      </c>
      <c r="B360" s="30" t="s">
        <v>1035</v>
      </c>
      <c r="C360" s="27" t="s">
        <v>3018</v>
      </c>
      <c r="D360" s="4">
        <v>0</v>
      </c>
      <c r="E360" s="4">
        <v>0</v>
      </c>
      <c r="F360" s="4">
        <v>0</v>
      </c>
      <c r="G360" s="4"/>
      <c r="H360" s="4"/>
      <c r="I360" s="4"/>
      <c r="J360" s="4"/>
      <c r="K360" s="4"/>
      <c r="L360" s="4"/>
      <c r="M360" s="4"/>
      <c r="N360" s="4"/>
      <c r="O360" s="4"/>
      <c r="P360" s="4">
        <f>SUM(Tabla3[[#This Row],[Enero]:[Diciembre]])</f>
        <v>0</v>
      </c>
    </row>
    <row r="361" spans="1:19">
      <c r="A361" s="30" t="s">
        <v>2443</v>
      </c>
      <c r="B361" s="30" t="s">
        <v>2473</v>
      </c>
      <c r="C361" s="27" t="s">
        <v>3019</v>
      </c>
      <c r="D361" s="4">
        <v>0</v>
      </c>
      <c r="E361" s="4">
        <v>0</v>
      </c>
      <c r="F361" s="4">
        <v>0</v>
      </c>
      <c r="G361" s="4"/>
      <c r="H361" s="4"/>
      <c r="I361" s="4"/>
      <c r="J361" s="4"/>
      <c r="K361" s="4"/>
      <c r="L361" s="4"/>
      <c r="M361" s="4"/>
      <c r="N361" s="4"/>
      <c r="O361" s="4"/>
      <c r="P361" s="4">
        <f>SUM(Tabla3[[#This Row],[Enero]:[Diciembre]])</f>
        <v>0</v>
      </c>
    </row>
    <row r="362" spans="1:19">
      <c r="A362" s="30" t="s">
        <v>2443</v>
      </c>
      <c r="B362" s="30" t="s">
        <v>106</v>
      </c>
      <c r="C362" s="28" t="s">
        <v>2475</v>
      </c>
      <c r="D362" s="4">
        <v>15</v>
      </c>
      <c r="E362" s="4">
        <v>15</v>
      </c>
      <c r="F362" s="4">
        <v>15</v>
      </c>
      <c r="G362" s="87">
        <v>15</v>
      </c>
      <c r="H362" s="4"/>
      <c r="I362" s="4"/>
      <c r="J362" s="4"/>
      <c r="K362" s="4"/>
      <c r="L362" s="4"/>
      <c r="M362" s="4"/>
      <c r="N362" s="4"/>
      <c r="O362" s="4"/>
      <c r="P362" s="4">
        <f>SUM(Tabla3[[#This Row],[Enero]:[Diciembre]])</f>
        <v>60</v>
      </c>
    </row>
    <row r="363" spans="1:19">
      <c r="A363" s="162" t="s">
        <v>2476</v>
      </c>
      <c r="B363" s="56"/>
      <c r="C363" s="163"/>
      <c r="D363" s="165">
        <f t="shared" ref="D363:O363" si="0">SUM(D4:D361)</f>
        <v>2915</v>
      </c>
      <c r="E363" s="165">
        <f t="shared" si="0"/>
        <v>3235</v>
      </c>
      <c r="F363" s="165">
        <f t="shared" si="0"/>
        <v>2990</v>
      </c>
      <c r="G363" s="165">
        <f t="shared" si="0"/>
        <v>2048</v>
      </c>
      <c r="H363" s="165">
        <f t="shared" si="0"/>
        <v>455</v>
      </c>
      <c r="I363" s="165">
        <f t="shared" si="0"/>
        <v>210</v>
      </c>
      <c r="J363" s="165">
        <f t="shared" si="0"/>
        <v>30</v>
      </c>
      <c r="K363" s="165">
        <f t="shared" si="0"/>
        <v>30</v>
      </c>
      <c r="L363" s="165">
        <f t="shared" si="0"/>
        <v>30</v>
      </c>
      <c r="M363" s="165">
        <f t="shared" si="0"/>
        <v>30</v>
      </c>
      <c r="N363" s="165">
        <f t="shared" si="0"/>
        <v>30</v>
      </c>
      <c r="O363" s="165">
        <f t="shared" si="0"/>
        <v>50</v>
      </c>
      <c r="P363" s="166">
        <f>SUM(Tabla3[[#This Row],[Enero]:[Diciembre]])</f>
        <v>12053</v>
      </c>
    </row>
    <row r="364" spans="1:19">
      <c r="A364" s="715"/>
      <c r="B364" s="77"/>
      <c r="C364" s="164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>
        <f>SUM(Tabla3[[#This Row],[Enero]:[Diciembre]])</f>
        <v>0</v>
      </c>
    </row>
    <row r="365" spans="1:19">
      <c r="A365" s="715"/>
      <c r="B365" s="6"/>
      <c r="C365" s="27"/>
      <c r="P365" s="5">
        <f>15+15+45+45+30+15</f>
        <v>165</v>
      </c>
      <c r="Q365" t="s">
        <v>2477</v>
      </c>
    </row>
    <row r="366" spans="1:19">
      <c r="A366" s="715"/>
      <c r="B366" s="6"/>
      <c r="C366" s="27"/>
      <c r="O366" t="s">
        <v>3020</v>
      </c>
      <c r="P366" s="31">
        <f>0.56+3.42+5.36</f>
        <v>9.34</v>
      </c>
    </row>
    <row r="367" spans="1:19">
      <c r="A367" s="715"/>
      <c r="B367" s="6"/>
      <c r="C367" s="2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 t="s">
        <v>2479</v>
      </c>
      <c r="P367" s="4">
        <v>52</v>
      </c>
    </row>
    <row r="368" spans="1:19">
      <c r="A368" s="715"/>
      <c r="B368" s="6"/>
      <c r="C368" s="27"/>
      <c r="N368" s="4"/>
      <c r="O368" s="4" t="s">
        <v>2487</v>
      </c>
      <c r="P368" s="31">
        <f>-eeff!B33</f>
        <v>-553.14</v>
      </c>
    </row>
    <row r="369" spans="2:16">
      <c r="B369" s="6"/>
      <c r="C369" s="27"/>
      <c r="O369" t="s">
        <v>2488</v>
      </c>
      <c r="P369" s="31">
        <f>-eeff!C33-eeff!C46</f>
        <v>-3413.9100000000003</v>
      </c>
    </row>
    <row r="370" spans="2:16">
      <c r="B370" s="6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 t="s">
        <v>2489</v>
      </c>
      <c r="P370" s="4">
        <f>-21.35-90.19-22.68-60-50.5-64.2-191.1-90-63.62</f>
        <v>-653.64</v>
      </c>
    </row>
    <row r="371" spans="2:16">
      <c r="B371" s="6"/>
      <c r="C371" s="27"/>
      <c r="P371" s="98">
        <f>+P363+P365+P368+P369+P370+P366+P367</f>
        <v>7658.6500000000005</v>
      </c>
    </row>
    <row r="372" spans="2:16">
      <c r="B372" s="6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2:16">
      <c r="B373" s="6"/>
      <c r="C373" s="27"/>
      <c r="O373" s="180" t="s">
        <v>2497</v>
      </c>
      <c r="P373" s="181">
        <f>+'abril Saraliz'!G166</f>
        <v>7943.65</v>
      </c>
    </row>
    <row r="374" spans="2:16">
      <c r="B374" s="6"/>
      <c r="C374" s="27"/>
    </row>
    <row r="375" spans="2:16">
      <c r="B375" s="715"/>
      <c r="P375" s="5"/>
    </row>
    <row r="376" spans="2:16">
      <c r="B376" s="715"/>
      <c r="P376" s="31">
        <f>+P371-P373</f>
        <v>-284.99999999999909</v>
      </c>
    </row>
    <row r="377" spans="2:16">
      <c r="B377" s="715"/>
      <c r="P377" s="31"/>
    </row>
    <row r="378" spans="2:16">
      <c r="B378" s="715"/>
      <c r="P378" s="31"/>
    </row>
    <row r="379" spans="2:16">
      <c r="B379" s="715"/>
      <c r="P379" s="31"/>
    </row>
    <row r="383" spans="2:16">
      <c r="B383" s="715"/>
      <c r="P383" s="31"/>
    </row>
  </sheetData>
  <mergeCells count="2">
    <mergeCell ref="B1:P1"/>
    <mergeCell ref="B2:P2"/>
  </mergeCells>
  <phoneticPr fontId="11" type="noConversion"/>
  <pageMargins left="0.23622047244094491" right="0.23622047244094491" top="0.74803149606299213" bottom="0.74803149606299213" header="0.31496062992125984" footer="0.31496062992125984"/>
  <pageSetup scale="80" orientation="landscape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Hernandez</dc:creator>
  <cp:keywords/>
  <dc:description/>
  <cp:lastModifiedBy>Dayra Canales</cp:lastModifiedBy>
  <cp:revision/>
  <dcterms:created xsi:type="dcterms:W3CDTF">2025-02-07T13:33:16Z</dcterms:created>
  <dcterms:modified xsi:type="dcterms:W3CDTF">2026-01-29T01:58:43Z</dcterms:modified>
  <cp:category/>
  <cp:contentStatus/>
</cp:coreProperties>
</file>