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ak Mehrotra\Desktop\IIM Research 2020\"/>
    </mc:Choice>
  </mc:AlternateContent>
  <xr:revisionPtr revIDLastSave="0" documentId="13_ncr:1_{7A4CE33C-18E7-44C9-892D-D5330EC900BA}" xr6:coauthVersionLast="46" xr6:coauthVersionMax="46" xr10:uidLastSave="{00000000-0000-0000-0000-000000000000}"/>
  <bookViews>
    <workbookView xWindow="-108" yWindow="-108" windowWidth="23256" windowHeight="12576" firstSheet="7" activeTab="9" xr2:uid="{C5C6F6F0-1632-4A44-8299-31EFBC51088F}"/>
  </bookViews>
  <sheets>
    <sheet name="GVA Agri" sheetId="1" r:id="rId1"/>
    <sheet name="GFCF Public" sheetId="2" r:id="rId2"/>
    <sheet name="GFCF Private" sheetId="3" r:id="rId3"/>
    <sheet name="Cropped Area" sheetId="4" r:id="rId4"/>
    <sheet name="Irrigated Area" sheetId="5" r:id="rId5"/>
    <sheet name="Fertilizer" sheetId="6" r:id="rId6"/>
    <sheet name="Electricity" sheetId="7" r:id="rId7"/>
    <sheet name="Agricultural Imports and Export" sheetId="8" r:id="rId8"/>
    <sheet name="Institutional Credit" sheetId="11" r:id="rId9"/>
    <sheet name="WPI_PA" sheetId="13" r:id="rId10"/>
    <sheet name="PA_2nd Method" sheetId="15" r:id="rId11"/>
    <sheet name="WPI_FA" sheetId="14" r:id="rId12"/>
    <sheet name="FA_2nd Method" sheetId="16" r:id="rId13"/>
    <sheet name="Per Capita Foodgrains" sheetId="9" r:id="rId14"/>
    <sheet name="Annual Rainfall" sheetId="10" r:id="rId15"/>
    <sheet name="Terms of Trade" sheetId="12" r:id="rId1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" i="6"/>
  <c r="X51" i="11"/>
  <c r="Y51" i="11" s="1"/>
  <c r="Z51" i="11" s="1"/>
  <c r="X47" i="11"/>
  <c r="Y47" i="11" s="1"/>
  <c r="Z47" i="11" s="1"/>
  <c r="X43" i="11"/>
  <c r="Y43" i="11" s="1"/>
  <c r="Z43" i="11" s="1"/>
  <c r="X39" i="11"/>
  <c r="Y39" i="11" s="1"/>
  <c r="Z39" i="11" s="1"/>
  <c r="X27" i="11"/>
  <c r="Y27" i="11" s="1"/>
  <c r="Z27" i="11" s="1"/>
  <c r="X23" i="11"/>
  <c r="Y23" i="11" s="1"/>
  <c r="Z23" i="11" s="1"/>
  <c r="X19" i="11"/>
  <c r="Y19" i="11" s="1"/>
  <c r="Z19" i="11" s="1"/>
  <c r="X15" i="11"/>
  <c r="Y15" i="11" s="1"/>
  <c r="Z15" i="11" s="1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1" i="16"/>
  <c r="AB1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1" i="16"/>
  <c r="U1" i="16"/>
  <c r="P1" i="16"/>
  <c r="N1" i="16"/>
  <c r="P7" i="16"/>
  <c r="P8" i="16"/>
  <c r="P11" i="16"/>
  <c r="P12" i="16"/>
  <c r="P15" i="16"/>
  <c r="P16" i="16"/>
  <c r="P19" i="16"/>
  <c r="P20" i="16"/>
  <c r="P23" i="16"/>
  <c r="P24" i="16"/>
  <c r="P2" i="16"/>
  <c r="I2" i="16"/>
  <c r="I3" i="16"/>
  <c r="I4" i="16"/>
  <c r="I5" i="16"/>
  <c r="I6" i="16"/>
  <c r="I7" i="16"/>
  <c r="I8" i="16"/>
  <c r="I9" i="16"/>
  <c r="I10" i="16"/>
  <c r="I11" i="16"/>
  <c r="I12" i="16"/>
  <c r="I1" i="16"/>
  <c r="G1" i="16"/>
  <c r="K12" i="15"/>
  <c r="K1" i="15"/>
  <c r="AF2" i="15"/>
  <c r="AF3" i="15"/>
  <c r="AF4" i="15"/>
  <c r="AF5" i="15"/>
  <c r="AF6" i="15"/>
  <c r="AF7" i="15"/>
  <c r="AF8" i="15"/>
  <c r="AF9" i="15"/>
  <c r="AF10" i="15"/>
  <c r="AF11" i="15"/>
  <c r="AF12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1" i="15"/>
  <c r="AA1" i="15"/>
  <c r="Y2" i="15"/>
  <c r="Y3" i="15"/>
  <c r="Y4" i="15"/>
  <c r="Y5" i="15"/>
  <c r="Y6" i="15"/>
  <c r="Y7" i="15"/>
  <c r="Y8" i="15"/>
  <c r="Y9" i="15"/>
  <c r="Y10" i="15"/>
  <c r="Y11" i="15"/>
  <c r="Y12" i="15"/>
  <c r="Y25" i="15"/>
  <c r="Y26" i="15"/>
  <c r="Y27" i="15"/>
  <c r="Y28" i="15"/>
  <c r="Y29" i="15"/>
  <c r="Y30" i="15"/>
  <c r="Y31" i="15"/>
  <c r="Y32" i="15"/>
  <c r="Y33" i="15"/>
  <c r="Y34" i="15"/>
  <c r="Y35" i="15"/>
  <c r="Y1" i="15"/>
  <c r="T1" i="15"/>
  <c r="R24" i="15"/>
  <c r="Y24" i="15" s="1"/>
  <c r="AF24" i="15" s="1"/>
  <c r="R2" i="15"/>
  <c r="R3" i="15"/>
  <c r="R4" i="15"/>
  <c r="R5" i="15"/>
  <c r="R6" i="15"/>
  <c r="R7" i="15"/>
  <c r="R8" i="15"/>
  <c r="R9" i="15"/>
  <c r="R10" i="15"/>
  <c r="R11" i="15"/>
  <c r="R12" i="15"/>
  <c r="R13" i="15"/>
  <c r="Y13" i="15" s="1"/>
  <c r="AF13" i="15" s="1"/>
  <c r="R14" i="15"/>
  <c r="Y14" i="15" s="1"/>
  <c r="AF14" i="15" s="1"/>
  <c r="R15" i="15"/>
  <c r="Y15" i="15" s="1"/>
  <c r="AF15" i="15" s="1"/>
  <c r="R16" i="15"/>
  <c r="Y16" i="15" s="1"/>
  <c r="AF16" i="15" s="1"/>
  <c r="R17" i="15"/>
  <c r="Y17" i="15" s="1"/>
  <c r="AF17" i="15" s="1"/>
  <c r="R18" i="15"/>
  <c r="Y18" i="15" s="1"/>
  <c r="AF18" i="15" s="1"/>
  <c r="R19" i="15"/>
  <c r="Y19" i="15" s="1"/>
  <c r="AF19" i="15" s="1"/>
  <c r="R20" i="15"/>
  <c r="Y20" i="15" s="1"/>
  <c r="AF20" i="15" s="1"/>
  <c r="R21" i="15"/>
  <c r="Y21" i="15" s="1"/>
  <c r="AF21" i="15" s="1"/>
  <c r="R22" i="15"/>
  <c r="Y22" i="15" s="1"/>
  <c r="AF22" i="15" s="1"/>
  <c r="R23" i="15"/>
  <c r="Y23" i="15" s="1"/>
  <c r="AF23" i="15" s="1"/>
  <c r="R1" i="15"/>
  <c r="M1" i="15"/>
  <c r="K2" i="15"/>
  <c r="K3" i="15"/>
  <c r="K4" i="15"/>
  <c r="K5" i="15"/>
  <c r="K6" i="15"/>
  <c r="K7" i="15"/>
  <c r="K8" i="15"/>
  <c r="K9" i="15"/>
  <c r="K10" i="15"/>
  <c r="K11" i="15"/>
  <c r="H1" i="15"/>
  <c r="J19" i="13"/>
  <c r="X58" i="11"/>
  <c r="Y58" i="11" s="1"/>
  <c r="Z58" i="11" s="1"/>
  <c r="X54" i="11"/>
  <c r="Y54" i="11" s="1"/>
  <c r="Z54" i="11" s="1"/>
  <c r="X46" i="11"/>
  <c r="Y46" i="11" s="1"/>
  <c r="Z46" i="11" s="1"/>
  <c r="X42" i="11"/>
  <c r="Y42" i="11" s="1"/>
  <c r="Z42" i="11" s="1"/>
  <c r="X38" i="11"/>
  <c r="Y38" i="11" s="1"/>
  <c r="Z38" i="11" s="1"/>
  <c r="X30" i="11"/>
  <c r="Y30" i="11" s="1"/>
  <c r="Z30" i="11" s="1"/>
  <c r="X26" i="11"/>
  <c r="Y26" i="11" s="1"/>
  <c r="Z26" i="11" s="1"/>
  <c r="X22" i="11"/>
  <c r="Y22" i="11" s="1"/>
  <c r="Z22" i="11" s="1"/>
  <c r="X14" i="11"/>
  <c r="Y14" i="11" s="1"/>
  <c r="Z14" i="11" s="1"/>
  <c r="X61" i="11"/>
  <c r="Y61" i="11" s="1"/>
  <c r="Z61" i="11" s="1"/>
  <c r="X60" i="11"/>
  <c r="Y60" i="11" s="1"/>
  <c r="Z60" i="11" s="1"/>
  <c r="X59" i="11"/>
  <c r="Y59" i="11" s="1"/>
  <c r="Z59" i="11" s="1"/>
  <c r="X57" i="11"/>
  <c r="Y57" i="11" s="1"/>
  <c r="Z57" i="11" s="1"/>
  <c r="X56" i="11"/>
  <c r="Y56" i="11" s="1"/>
  <c r="Z56" i="11" s="1"/>
  <c r="X55" i="11"/>
  <c r="Y55" i="11" s="1"/>
  <c r="Z55" i="11" s="1"/>
  <c r="X53" i="11"/>
  <c r="Y53" i="11" s="1"/>
  <c r="Z53" i="11" s="1"/>
  <c r="X52" i="11"/>
  <c r="Y52" i="11" s="1"/>
  <c r="Z52" i="11" s="1"/>
  <c r="X50" i="11"/>
  <c r="Y50" i="11" s="1"/>
  <c r="Z50" i="11" s="1"/>
  <c r="X49" i="11"/>
  <c r="Y49" i="11" s="1"/>
  <c r="Z49" i="11" s="1"/>
  <c r="X48" i="11"/>
  <c r="Y48" i="11" s="1"/>
  <c r="Z48" i="11" s="1"/>
  <c r="X45" i="11"/>
  <c r="Y45" i="11" s="1"/>
  <c r="Z45" i="11" s="1"/>
  <c r="X44" i="11"/>
  <c r="Y44" i="11" s="1"/>
  <c r="Z44" i="11" s="1"/>
  <c r="X41" i="11"/>
  <c r="Y41" i="11" s="1"/>
  <c r="Z41" i="11" s="1"/>
  <c r="X40" i="11"/>
  <c r="Y40" i="11" s="1"/>
  <c r="Z40" i="11" s="1"/>
  <c r="X37" i="11"/>
  <c r="Y37" i="11" s="1"/>
  <c r="Z37" i="11" s="1"/>
  <c r="X36" i="11"/>
  <c r="Y36" i="11" s="1"/>
  <c r="Z36" i="11" s="1"/>
  <c r="X35" i="11"/>
  <c r="Y35" i="11" s="1"/>
  <c r="Z35" i="11" s="1"/>
  <c r="X34" i="11"/>
  <c r="Y34" i="11" s="1"/>
  <c r="Z34" i="11" s="1"/>
  <c r="X33" i="11"/>
  <c r="Y33" i="11" s="1"/>
  <c r="Z33" i="11" s="1"/>
  <c r="X32" i="11"/>
  <c r="Y32" i="11" s="1"/>
  <c r="Z32" i="11" s="1"/>
  <c r="X31" i="11"/>
  <c r="Y31" i="11" s="1"/>
  <c r="Z31" i="11" s="1"/>
  <c r="X29" i="11"/>
  <c r="Y29" i="11" s="1"/>
  <c r="Z29" i="11" s="1"/>
  <c r="X28" i="11"/>
  <c r="Y28" i="11" s="1"/>
  <c r="Z28" i="11" s="1"/>
  <c r="X25" i="11"/>
  <c r="Y25" i="11" s="1"/>
  <c r="Z25" i="11" s="1"/>
  <c r="X24" i="11"/>
  <c r="Y24" i="11" s="1"/>
  <c r="Z24" i="11" s="1"/>
  <c r="X21" i="11"/>
  <c r="Y21" i="11" s="1"/>
  <c r="Z21" i="11" s="1"/>
  <c r="X20" i="11"/>
  <c r="Y20" i="11" s="1"/>
  <c r="Z20" i="11" s="1"/>
  <c r="X18" i="11"/>
  <c r="Y18" i="11" s="1"/>
  <c r="Z18" i="11" s="1"/>
  <c r="X17" i="11"/>
  <c r="Y17" i="11" s="1"/>
  <c r="Z17" i="11" s="1"/>
  <c r="X16" i="11"/>
  <c r="Y16" i="11" s="1"/>
  <c r="Z16" i="11" s="1"/>
  <c r="X13" i="11"/>
  <c r="Y13" i="11" s="1"/>
  <c r="Z13" i="11" s="1"/>
  <c r="J62" i="14"/>
  <c r="J63" i="14"/>
  <c r="J64" i="14"/>
  <c r="J65" i="14"/>
  <c r="J66" i="14"/>
  <c r="J67" i="14"/>
  <c r="J68" i="14"/>
  <c r="J61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19" i="14"/>
  <c r="J62" i="13"/>
  <c r="J63" i="13"/>
  <c r="J64" i="13"/>
  <c r="J65" i="13"/>
  <c r="J66" i="13"/>
  <c r="J67" i="13"/>
  <c r="J68" i="13"/>
  <c r="J61" i="13"/>
  <c r="P22" i="16" l="1"/>
  <c r="P18" i="16"/>
  <c r="P14" i="16"/>
  <c r="P10" i="16"/>
  <c r="P6" i="16"/>
  <c r="P21" i="16"/>
  <c r="P17" i="16"/>
  <c r="P13" i="16"/>
  <c r="P9" i="16"/>
  <c r="P5" i="16"/>
  <c r="P4" i="16"/>
  <c r="P3" i="16"/>
  <c r="P13" i="11"/>
  <c r="Q13" i="11" s="1"/>
  <c r="R13" i="11" s="1"/>
  <c r="P14" i="11"/>
  <c r="Q14" i="11" s="1"/>
  <c r="R14" i="11" s="1"/>
  <c r="P15" i="11"/>
  <c r="Q15" i="11" s="1"/>
  <c r="R15" i="11" s="1"/>
  <c r="P16" i="11"/>
  <c r="Q16" i="11" s="1"/>
  <c r="R16" i="11" s="1"/>
  <c r="P17" i="11"/>
  <c r="Q17" i="11" s="1"/>
  <c r="R17" i="11" s="1"/>
  <c r="P18" i="11"/>
  <c r="Q18" i="11" s="1"/>
  <c r="R18" i="11" s="1"/>
  <c r="P19" i="11"/>
  <c r="Q19" i="11" s="1"/>
  <c r="R19" i="11" s="1"/>
  <c r="P20" i="11"/>
  <c r="Q20" i="11" s="1"/>
  <c r="R20" i="11" s="1"/>
  <c r="P21" i="11"/>
  <c r="Q21" i="11" s="1"/>
  <c r="R21" i="11" s="1"/>
  <c r="P22" i="11"/>
  <c r="Q22" i="11" s="1"/>
  <c r="R22" i="11" s="1"/>
  <c r="P23" i="11"/>
  <c r="Q23" i="11" s="1"/>
  <c r="R23" i="11" s="1"/>
  <c r="P24" i="11"/>
  <c r="Q24" i="11" s="1"/>
  <c r="R24" i="11" s="1"/>
  <c r="P25" i="11"/>
  <c r="Q25" i="11" s="1"/>
  <c r="R25" i="11" s="1"/>
  <c r="P26" i="11"/>
  <c r="Q26" i="11" s="1"/>
  <c r="R26" i="11" s="1"/>
  <c r="P27" i="11"/>
  <c r="Q27" i="11" s="1"/>
  <c r="R27" i="11" s="1"/>
  <c r="P28" i="11"/>
  <c r="Q28" i="11" s="1"/>
  <c r="R28" i="11" s="1"/>
  <c r="P29" i="11"/>
  <c r="Q29" i="11" s="1"/>
  <c r="R29" i="11" s="1"/>
  <c r="P30" i="11"/>
  <c r="Q30" i="11" s="1"/>
  <c r="R30" i="11" s="1"/>
  <c r="P31" i="11"/>
  <c r="Q31" i="11" s="1"/>
  <c r="R31" i="11" s="1"/>
  <c r="P32" i="11"/>
  <c r="Q32" i="11" s="1"/>
  <c r="R32" i="11" s="1"/>
  <c r="P33" i="11"/>
  <c r="Q33" i="11" s="1"/>
  <c r="R33" i="11" s="1"/>
  <c r="P34" i="11"/>
  <c r="Q34" i="11" s="1"/>
  <c r="R34" i="11" s="1"/>
  <c r="P35" i="11"/>
  <c r="Q35" i="11" s="1"/>
  <c r="R35" i="11" s="1"/>
  <c r="P36" i="11"/>
  <c r="Q36" i="11" s="1"/>
  <c r="R36" i="11" s="1"/>
  <c r="P37" i="11"/>
  <c r="Q37" i="11" s="1"/>
  <c r="R37" i="11" s="1"/>
  <c r="P38" i="11"/>
  <c r="Q38" i="11" s="1"/>
  <c r="R38" i="11" s="1"/>
  <c r="P39" i="11"/>
  <c r="Q39" i="11" s="1"/>
  <c r="R39" i="11" s="1"/>
  <c r="P40" i="11"/>
  <c r="Q40" i="11" s="1"/>
  <c r="R40" i="11" s="1"/>
  <c r="P41" i="11"/>
  <c r="Q41" i="11" s="1"/>
  <c r="R41" i="11" s="1"/>
  <c r="P42" i="11"/>
  <c r="Q42" i="11" s="1"/>
  <c r="R42" i="11" s="1"/>
  <c r="P43" i="11"/>
  <c r="Q43" i="11" s="1"/>
  <c r="R43" i="11" s="1"/>
  <c r="P44" i="11"/>
  <c r="Q44" i="11" s="1"/>
  <c r="R44" i="11" s="1"/>
  <c r="P45" i="11"/>
  <c r="Q45" i="11" s="1"/>
  <c r="R45" i="11" s="1"/>
  <c r="P46" i="11"/>
  <c r="Q46" i="11" s="1"/>
  <c r="R46" i="11" s="1"/>
  <c r="P47" i="11"/>
  <c r="Q47" i="11" s="1"/>
  <c r="R47" i="11" s="1"/>
  <c r="P48" i="11"/>
  <c r="Q48" i="11" s="1"/>
  <c r="R48" i="11" s="1"/>
  <c r="P49" i="11"/>
  <c r="Q49" i="11" s="1"/>
  <c r="R49" i="11" s="1"/>
  <c r="P50" i="11"/>
  <c r="Q50" i="11" s="1"/>
  <c r="R50" i="11" s="1"/>
  <c r="P51" i="11"/>
  <c r="Q51" i="11" s="1"/>
  <c r="R51" i="11" s="1"/>
  <c r="P52" i="11"/>
  <c r="Q52" i="11" s="1"/>
  <c r="R52" i="11" s="1"/>
  <c r="P53" i="11"/>
  <c r="Q53" i="11" s="1"/>
  <c r="R53" i="11" s="1"/>
  <c r="P54" i="11"/>
  <c r="Q54" i="11" s="1"/>
  <c r="R54" i="11" s="1"/>
  <c r="P55" i="11"/>
  <c r="Q55" i="11" s="1"/>
  <c r="R55" i="11" s="1"/>
  <c r="P56" i="11"/>
  <c r="Q56" i="11" s="1"/>
  <c r="R56" i="11" s="1"/>
  <c r="P57" i="11"/>
  <c r="Q57" i="11" s="1"/>
  <c r="R57" i="11" s="1"/>
  <c r="P58" i="11"/>
  <c r="Q58" i="11" s="1"/>
  <c r="R58" i="11" s="1"/>
  <c r="P59" i="11"/>
  <c r="Q59" i="11" s="1"/>
  <c r="R59" i="11" s="1"/>
  <c r="P60" i="11"/>
  <c r="Q60" i="11" s="1"/>
  <c r="R60" i="11" s="1"/>
  <c r="P61" i="11"/>
  <c r="Q61" i="11" s="1"/>
  <c r="R61" i="11" s="1"/>
  <c r="J20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21" i="13"/>
</calcChain>
</file>

<file path=xl/sharedStrings.xml><?xml version="1.0" encoding="utf-8"?>
<sst xmlns="http://schemas.openxmlformats.org/spreadsheetml/2006/main" count="1544" uniqueCount="216">
  <si>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</si>
  <si>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</si>
  <si>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</si>
  <si>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</si>
  <si>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</si>
  <si>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</si>
  <si>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</si>
  <si>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</si>
  <si>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</si>
  <si>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</si>
  <si>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</si>
  <si>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</si>
  <si>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</si>
  <si>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</si>
  <si>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</si>
  <si>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</si>
  <si>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</si>
  <si>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</si>
  <si>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</si>
  <si>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</si>
  <si>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</si>
  <si>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</si>
  <si>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</si>
  <si>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</si>
  <si>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</si>
  <si>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</si>
  <si>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</si>
  <si>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</si>
  <si>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</si>
  <si>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</si>
  <si>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</si>
  <si>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</si>
  <si>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</si>
  <si>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</si>
  <si>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</si>
  <si>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</si>
  <si>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</si>
  <si>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</si>
  <si>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</si>
  <si>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</si>
  <si>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</si>
  <si>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</si>
  <si>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</si>
  <si>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 xml:space="preserve"> 1993-94</t>
  </si>
  <si>
    <t xml:space="preserve"> 1994-95</t>
  </si>
  <si>
    <t xml:space="preserve"> 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</si>
  <si>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</si>
  <si>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</si>
  <si>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</si>
  <si>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</si>
  <si>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</si>
  <si>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</si>
  <si>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</si>
  <si>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</si>
  <si>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</si>
  <si>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</si>
  <si>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</si>
  <si>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</si>
  <si>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</si>
  <si>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</si>
  <si>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</si>
  <si>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</si>
  <si>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</si>
  <si>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</si>
  <si>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</si>
  <si>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</si>
  <si>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</si>
  <si>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</si>
  <si>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</si>
  <si>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GVA by Agriculture at 2011-12 Prices</t>
  </si>
  <si>
    <t>Year</t>
  </si>
  <si>
    <t>1993-94</t>
  </si>
  <si>
    <t>1994-95</t>
  </si>
  <si>
    <t>1995-96</t>
  </si>
  <si>
    <t>Public Sector</t>
  </si>
  <si>
    <t>GFCF in Agriculture by Public Sector at Constant 2011-2012 Prices</t>
  </si>
  <si>
    <t>(in Rupee Crore)</t>
  </si>
  <si>
    <t>GFCF in Agriculture by Private Sector at Constant 2011-2012 Prices</t>
  </si>
  <si>
    <t>Private+Household</t>
  </si>
  <si>
    <t>Institutional Credit</t>
  </si>
  <si>
    <t>DIRECT INSTITUTIONAL CREDIT FOR AGRICULTURE AND ALLIED ACTIVITIES -TOTAL (Short-term and Long-term)</t>
  </si>
  <si>
    <t>Note -</t>
  </si>
  <si>
    <t>1) SCB's, RRB's, Co-operatives form the Direct Institutional Credit flow (State Governements although a small amount till 2001-02)</t>
  </si>
  <si>
    <t>2) The data since 1999-2000 are strictly not comparable with the earlier years as it covers not only PACS but also SCARDBs and  PCARDBs, while the earlier period covers PACS only.</t>
  </si>
  <si>
    <t>3) Source : Till 2008-09 from RBI and From 2009-10 onwards from Agricultural Statistics 2019</t>
  </si>
  <si>
    <t xml:space="preserve">2013-14 </t>
  </si>
  <si>
    <t xml:space="preserve">Index of Terms of Trade between Agricultural and Non-agricultural sectors </t>
  </si>
  <si>
    <t>(Till 2006-07 Base =1990-91 and from 2007-08 to 2018-19, Base = 2011-12)</t>
  </si>
  <si>
    <t xml:space="preserve">Note- </t>
  </si>
  <si>
    <t xml:space="preserve">  Index of Terms of Trade (ITT)</t>
  </si>
  <si>
    <t xml:space="preserve">1997-98 </t>
  </si>
  <si>
    <t xml:space="preserve">2001-02 </t>
  </si>
  <si>
    <t>Base = 2011-12</t>
  </si>
  <si>
    <t>Base =1990-91</t>
  </si>
  <si>
    <t>(in mm)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</si>
  <si>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All India Area Weighted Annual Rainfall</t>
    </r>
  </si>
  <si>
    <t>Annual Rainfall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</si>
  <si>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Per Capita Net Availability of Foodgrains (Per Annum) in India</t>
    </r>
  </si>
  <si>
    <t>(kilograms per year)</t>
  </si>
  <si>
    <t xml:space="preserve">Year </t>
  </si>
  <si>
    <t>Foodgrains</t>
  </si>
  <si>
    <t>Note:</t>
  </si>
  <si>
    <t>Foodgrains include rice, wheat, other cereals and all pulses</t>
  </si>
  <si>
    <t>Rice</t>
  </si>
  <si>
    <t>Wheat</t>
  </si>
  <si>
    <t>Other
Cereals</t>
  </si>
  <si>
    <t>Pulses</t>
  </si>
  <si>
    <t>India's Imports and Exports of Principal Agricultural Commodities</t>
  </si>
  <si>
    <t>Agricultural Imports</t>
  </si>
  <si>
    <t>Agricultural Exports</t>
  </si>
  <si>
    <t>All-India Consumption of Fertilisers in Terms of Nutrients (N, P &amp; K)</t>
  </si>
  <si>
    <t>Total</t>
  </si>
  <si>
    <t xml:space="preserve"> Consumption of Electricity for Agricultural Purposes</t>
  </si>
  <si>
    <t>(in GWh)</t>
  </si>
  <si>
    <t>Consumption for Agricultural Purposes</t>
  </si>
  <si>
    <t>Total Cropped Area</t>
  </si>
  <si>
    <t>(in million hectare)</t>
  </si>
  <si>
    <t xml:space="preserve">2011-12 </t>
  </si>
  <si>
    <t xml:space="preserve">2012-13 </t>
  </si>
  <si>
    <t xml:space="preserve">2015-16 </t>
  </si>
  <si>
    <t>Gross Irrigated Area</t>
  </si>
  <si>
    <t xml:space="preserve">2009-10 </t>
  </si>
  <si>
    <t xml:space="preserve">2010-11 </t>
  </si>
  <si>
    <t xml:space="preserve">2014-15 </t>
  </si>
  <si>
    <t>Total Exports</t>
  </si>
  <si>
    <t>2019-20</t>
  </si>
  <si>
    <t>Table 1: Source- Agricultural Statistics 2019</t>
  </si>
  <si>
    <t>Table 2: Source- RBI</t>
  </si>
  <si>
    <t>Total Imports</t>
  </si>
  <si>
    <t xml:space="preserve"> WHOLESALE PRICE INDEX - ANNUAL AVERAGE</t>
  </si>
  <si>
    <t>of all commodities</t>
  </si>
  <si>
    <t>AC</t>
  </si>
  <si>
    <t>Base:1970-71=100</t>
  </si>
  <si>
    <t>Base: 1981-82=100</t>
  </si>
  <si>
    <t>Base: 1993-94=100</t>
  </si>
  <si>
    <t>Base: 2004-05 =100</t>
  </si>
  <si>
    <t>Linking the different series with the new series with base year 2011-12=100</t>
  </si>
  <si>
    <t>Base: 2011-12=100</t>
  </si>
  <si>
    <t xml:space="preserve">Step 1 - </t>
  </si>
  <si>
    <t>Step 2 -</t>
  </si>
  <si>
    <t>Hence, the new WPI series with base year as 2011-12 is:</t>
  </si>
  <si>
    <t>116.3*100/156.1 =</t>
  </si>
  <si>
    <t>139.7*100/156.1 =</t>
  </si>
  <si>
    <t>174.9*100/156.1 =</t>
  </si>
  <si>
    <t>173.0*100/156.1 =</t>
  </si>
  <si>
    <t>176.6*100/156.1 =</t>
  </si>
  <si>
    <t>185.8*100/156.1 =</t>
  </si>
  <si>
    <t>185.9*100/156.1 =</t>
  </si>
  <si>
    <t>217.6*100/156.1 =</t>
  </si>
  <si>
    <t>257.2*100/156.1 =</t>
  </si>
  <si>
    <t>281.3*100/156.1 =</t>
  </si>
  <si>
    <t>104.9*100/156.1 =</t>
  </si>
  <si>
    <t>112.8*100/156.1 =</t>
  </si>
  <si>
    <t>120.1*100/156.1 =</t>
  </si>
  <si>
    <t>125.4*100/156.1 =</t>
  </si>
  <si>
    <t>132.7*100/156.1 =</t>
  </si>
  <si>
    <t>143.5*100/156.1 =</t>
  </si>
  <si>
    <t>154.3*100/156.1 =</t>
  </si>
  <si>
    <t>165.7*100/156.1 =</t>
  </si>
  <si>
    <t>182.7*100/156.1 =</t>
  </si>
  <si>
    <t>207.8*100/156.1 =</t>
  </si>
  <si>
    <t>228.7*100/156.1 =</t>
  </si>
  <si>
    <t>247.8*100/156.1 =</t>
  </si>
  <si>
    <t>112.6*100/156.1 =</t>
  </si>
  <si>
    <t>121.6*100/156.1 =</t>
  </si>
  <si>
    <t>127.2*100/156.1 =</t>
  </si>
  <si>
    <t>132.8*100/156.1 =</t>
  </si>
  <si>
    <t>140.7*100/156.1  =</t>
  </si>
  <si>
    <t>145.3*100/156.1 =</t>
  </si>
  <si>
    <t>155.7*100/156.1 =</t>
  </si>
  <si>
    <t>161.3*100/156.1 =</t>
  </si>
  <si>
    <t>166.8*100/156.1 =</t>
  </si>
  <si>
    <t>175.9*100/156.1 =</t>
  </si>
  <si>
    <t>187.3*100/156.1 =</t>
  </si>
  <si>
    <t>104.5*100/156.1 =</t>
  </si>
  <si>
    <t>111.4*100/156.1 =</t>
  </si>
  <si>
    <t>116.6*100/156.1 =</t>
  </si>
  <si>
    <t>130.8*100/156.1 =</t>
  </si>
  <si>
    <t>143.3*100/156.1 =</t>
  </si>
  <si>
    <t>156.1*100/156.1 =</t>
  </si>
  <si>
    <t>106.9*100/156.1 =</t>
  </si>
  <si>
    <t>112.5*100/156.1 =</t>
  </si>
  <si>
    <t>113.9*100/156.1 =</t>
  </si>
  <si>
    <t>109.7*100/156.1 =</t>
  </si>
  <si>
    <t>111.6*100/156.1 =</t>
  </si>
  <si>
    <t>114.9*100/156.1 =</t>
  </si>
  <si>
    <t>119.8*100/156.1 =</t>
  </si>
  <si>
    <t>121.8*100/156.1 =</t>
  </si>
  <si>
    <t>126.0*100/156.1 =</t>
  </si>
  <si>
    <t>Deflating Nominal Values to Real Values</t>
  </si>
  <si>
    <t>Step 1-</t>
  </si>
  <si>
    <t xml:space="preserve">Having calculated the Wholesale Price Index with the base year of 2011-12, it can be used to deflate the nominal values of institutional credit flow to the agriculture and allied sector to real values. </t>
  </si>
  <si>
    <t>Firstly, we convert the WPI into its decimal equivalent as shown in column 4 of table 2 and then divide the nominal credit flow by WPI in decimal form to arrive at real credit flow.</t>
  </si>
  <si>
    <t xml:space="preserve">Table 2 </t>
  </si>
  <si>
    <t>Nominal Credit Flow</t>
  </si>
  <si>
    <t>Deflating Nominal Credit Flow</t>
  </si>
  <si>
    <t>WPI</t>
  </si>
  <si>
    <t>WPI (Decimal form)</t>
  </si>
  <si>
    <t xml:space="preserve">Table 3: Source - World Economic Outlook Database </t>
  </si>
  <si>
    <t>Volume of Imports of Goods (% Change)</t>
  </si>
  <si>
    <t>Volume of Exports of Goods (% Change)</t>
  </si>
  <si>
    <t>At 2011-12 Prices</t>
  </si>
  <si>
    <t>105.6*100/156.1 =</t>
  </si>
  <si>
    <t>The Index Number for 2011-12 in two series are: 200.3 in the old series and 100 in the new series respectively.</t>
  </si>
  <si>
    <t>Hence, the WPI in 2011-12 for old series is approximately 0.499th of the new series. That is, 100/200.3 = 0.499251123</t>
  </si>
  <si>
    <t>Therefore, to link the old series numbers with new series such that they have the same base year, we multiply each old number by 0.499251123. For example,</t>
  </si>
  <si>
    <t>The value for 1972-73 in the new series is 110.8*100/200.3 = 110.8*0.499251123 = 55.317.</t>
  </si>
  <si>
    <t>The Index Number for 2011-12 in two series are: 192.7 in the old series and 100 in the new series respectively.</t>
  </si>
  <si>
    <t>Hence, the WPI in 2011-12 for old series is approximately 0.519th of the new series. That is, 100/200.3 = 0.518941</t>
  </si>
  <si>
    <t>Therefore, to link the old series numbers with new series such that they have the same base year, we multiply each old number by 0.518941. For example,</t>
  </si>
  <si>
    <t>The value for 1972-73 in the new series is 111.3*100/192.7 = 111.3*0.518941 = 57.758.</t>
  </si>
  <si>
    <t>WPI_FA</t>
  </si>
  <si>
    <t>ln(Institutional_Credit)</t>
  </si>
  <si>
    <t>( thousand Tonnes)</t>
  </si>
  <si>
    <t>(million tonnes)</t>
  </si>
  <si>
    <t>Real Credit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</si>
</sst>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29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1"/>
      <name val="Times New Roman"/>
      <family val="1"/>
    </font>
    <font>
      <b/>
      <sz val="16"/>
      <color rgb="FF44546A"/>
      <name val="Calibri"/>
      <family val="2"/>
      <scheme val="minor"/>
    </font>
    <font>
      <b/>
      <sz val="16"/>
      <color rgb="FF595959"/>
      <name val="Calibri"/>
      <family val="2"/>
      <scheme val="minor"/>
    </font>
    <font>
      <b/>
      <sz val="13"/>
      <name val="Arial Narrow"/>
      <family val="2"/>
    </font>
    <font>
      <sz val="11"/>
      <name val="Arial Narrow"/>
      <family val="2"/>
    </font>
    <font>
      <u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12"/>
      <color theme="1"/>
      <name val="Calibri"/>
      <family val="2"/>
      <scheme val="minor"/>
    </font>
    <font>
      <sz val="7.5"/>
      <color rgb="FF231F20"/>
      <name val="Arial"/>
      <family val="2"/>
    </font>
    <font>
      <sz val="8.5"/>
      <color rgb="FF231F20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231F2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7" fillId="0" borderId="0"/>
    <xf numFmtId="0" fontId="28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4" fillId="0" borderId="0" xfId="0" applyFont="1" applyAlignment="1">
      <alignment vertical="center" readingOrder="1"/>
    </xf>
    <xf numFmtId="1" fontId="5" fillId="0" borderId="4" xfId="0" applyNumberFormat="1" applyFont="1" applyBorder="1" applyAlignment="1">
      <alignment vertical="center"/>
    </xf>
    <xf numFmtId="3" fontId="7" fillId="0" borderId="5" xfId="0" applyNumberFormat="1" applyFont="1" applyBorder="1" applyAlignment="1">
      <alignment vertical="top"/>
    </xf>
    <xf numFmtId="3" fontId="6" fillId="0" borderId="8" xfId="0" applyNumberFormat="1" applyFont="1" applyBorder="1" applyAlignment="1">
      <alignment horizontal="right" vertical="center" wrapText="1" indent="1"/>
    </xf>
    <xf numFmtId="3" fontId="6" fillId="0" borderId="9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vertical="top" wrapText="1"/>
    </xf>
    <xf numFmtId="3" fontId="8" fillId="0" borderId="11" xfId="0" applyNumberFormat="1" applyFont="1" applyBorder="1" applyAlignment="1">
      <alignment vertical="top" wrapText="1"/>
    </xf>
    <xf numFmtId="1" fontId="5" fillId="0" borderId="6" xfId="0" applyNumberFormat="1" applyFont="1" applyBorder="1" applyAlignment="1">
      <alignment vertical="center"/>
    </xf>
    <xf numFmtId="3" fontId="9" fillId="0" borderId="10" xfId="0" applyNumberFormat="1" applyFont="1" applyBorder="1" applyAlignment="1">
      <alignment vertical="top"/>
    </xf>
    <xf numFmtId="3" fontId="9" fillId="0" borderId="11" xfId="0" applyNumberFormat="1" applyFont="1" applyBorder="1" applyAlignment="1">
      <alignment vertical="top"/>
    </xf>
    <xf numFmtId="0" fontId="10" fillId="0" borderId="4" xfId="0" applyFont="1" applyBorder="1"/>
    <xf numFmtId="0" fontId="10" fillId="0" borderId="7" xfId="0" applyFont="1" applyBorder="1"/>
    <xf numFmtId="0" fontId="10" fillId="0" borderId="0" xfId="0" applyFont="1"/>
    <xf numFmtId="0" fontId="0" fillId="0" borderId="0" xfId="0" applyFont="1"/>
    <xf numFmtId="1" fontId="11" fillId="0" borderId="12" xfId="0" applyNumberFormat="1" applyFont="1" applyBorder="1" applyAlignment="1">
      <alignment horizontal="right" vertical="top" shrinkToFit="1"/>
    </xf>
    <xf numFmtId="1" fontId="12" fillId="0" borderId="12" xfId="0" applyNumberFormat="1" applyFont="1" applyBorder="1" applyAlignment="1">
      <alignment horizontal="right" vertical="top" shrinkToFit="1"/>
    </xf>
    <xf numFmtId="1" fontId="12" fillId="0" borderId="0" xfId="0" applyNumberFormat="1" applyFont="1" applyAlignment="1">
      <alignment horizontal="right" vertical="top" shrinkToFit="1"/>
    </xf>
    <xf numFmtId="1" fontId="14" fillId="0" borderId="13" xfId="0" applyNumberFormat="1" applyFont="1" applyBorder="1" applyAlignment="1">
      <alignment horizontal="right" vertical="top" shrinkToFit="1"/>
    </xf>
    <xf numFmtId="0" fontId="15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5"/>
    </xf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15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/>
    <xf numFmtId="164" fontId="0" fillId="0" borderId="0" xfId="0" applyNumberFormat="1" applyAlignment="1"/>
    <xf numFmtId="0" fontId="19" fillId="0" borderId="0" xfId="0" applyFont="1" applyAlignment="1"/>
    <xf numFmtId="0" fontId="24" fillId="2" borderId="15" xfId="0" applyFont="1" applyFill="1" applyBorder="1" applyAlignment="1">
      <alignment vertical="center" wrapText="1"/>
    </xf>
    <xf numFmtId="164" fontId="24" fillId="2" borderId="15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0" fillId="0" borderId="0" xfId="0" applyNumberFormat="1"/>
    <xf numFmtId="0" fontId="23" fillId="0" borderId="14" xfId="2"/>
    <xf numFmtId="0" fontId="22" fillId="0" borderId="0" xfId="1"/>
    <xf numFmtId="0" fontId="0" fillId="0" borderId="16" xfId="0" applyBorder="1"/>
    <xf numFmtId="0" fontId="25" fillId="3" borderId="0" xfId="0" applyFont="1" applyFill="1" applyAlignment="1">
      <alignment horizontal="right" vertical="center" wrapText="1" indent="1"/>
    </xf>
    <xf numFmtId="4" fontId="0" fillId="0" borderId="0" xfId="0" applyNumberFormat="1"/>
    <xf numFmtId="2" fontId="25" fillId="4" borderId="0" xfId="0" applyNumberFormat="1" applyFont="1" applyFill="1" applyAlignment="1">
      <alignment horizontal="right" vertical="center" wrapText="1" indent="1"/>
    </xf>
    <xf numFmtId="2" fontId="25" fillId="3" borderId="0" xfId="0" applyNumberFormat="1" applyFont="1" applyFill="1" applyAlignment="1">
      <alignment horizontal="right" vertical="center" wrapText="1" indent="1"/>
    </xf>
    <xf numFmtId="166" fontId="0" fillId="0" borderId="0" xfId="0" applyNumberFormat="1" applyAlignment="1"/>
    <xf numFmtId="0" fontId="26" fillId="0" borderId="15" xfId="0" applyFont="1" applyBorder="1" applyAlignment="1">
      <alignment horizontal="right" vertical="top" wrapText="1"/>
    </xf>
    <xf numFmtId="0" fontId="3" fillId="0" borderId="0" xfId="0" applyFont="1" applyAlignment="1">
      <alignment horizontal="center" vertical="center" readingOrder="1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1" fontId="11" fillId="0" borderId="15" xfId="0" applyNumberFormat="1" applyFont="1" applyBorder="1" applyAlignment="1">
      <alignment horizontal="right" vertical="top" shrinkToFit="1"/>
    </xf>
    <xf numFmtId="1" fontId="12" fillId="0" borderId="15" xfId="0" applyNumberFormat="1" applyFont="1" applyBorder="1" applyAlignment="1">
      <alignment horizontal="right" vertical="top" shrinkToFit="1"/>
    </xf>
    <xf numFmtId="1" fontId="14" fillId="0" borderId="15" xfId="0" applyNumberFormat="1" applyFont="1" applyBorder="1" applyAlignment="1">
      <alignment horizontal="right" vertical="top" shrinkToFit="1"/>
    </xf>
    <xf numFmtId="0" fontId="0" fillId="0" borderId="15" xfId="0" applyBorder="1"/>
    <xf numFmtId="166" fontId="0" fillId="0" borderId="15" xfId="0" applyNumberFormat="1" applyBorder="1"/>
    <xf numFmtId="2" fontId="0" fillId="0" borderId="15" xfId="0" applyNumberFormat="1" applyBorder="1"/>
  </cellXfs>
  <cellStyles count="5">
    <cellStyle name="Heading 1" xfId="2" builtinId="16"/>
    <cellStyle name="Normal" xfId="0" builtinId="0"/>
    <cellStyle name="Normal 2" xfId="3" xr:uid="{08CEF770-26A3-443B-BCD9-489716DD7E79}"/>
    <cellStyle name="Normal 3" xfId="4" xr:uid="{68D7CB11-0F1E-4C27-9204-D78F30FCEC47}"/>
    <cellStyle name="Title" xfId="1" builtinId="15"/>
  </cellStyles>
  <dxfs count="13">
    <dxf>
      <numFmt numFmtId="166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"/>
    </dxf>
    <dxf>
      <numFmt numFmtId="166" formatCode="0.000"/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F3445E-F273-43BE-A878-CC016851ACCF}" name="Table3" displayName="Table3" ref="M12:R61" totalsRowShown="0">
  <autoFilter ref="M12:R61" xr:uid="{FFC37B49-25AE-4444-B85F-4CB16BEB7B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3E7584-2B63-40C4-BB5C-9816F3779F34}" name="Year" dataDxfId="7"/>
    <tableColumn id="2" xr3:uid="{B87CE494-A294-43EB-B435-F66503773B09}" name="Nominal Credit Flow" dataDxfId="5"/>
    <tableColumn id="3" xr3:uid="{84F4BDAC-79E2-43DC-9E57-B977DD45CDB3}" name="WPI" dataDxfId="3"/>
    <tableColumn id="4" xr3:uid="{D82639D3-A252-4475-8340-02AAA9141CD8}" name="WPI (Decimal form)" dataDxfId="4">
      <calculatedColumnFormula>Table3[[#This Row],[WPI]]/100</calculatedColumnFormula>
    </tableColumn>
    <tableColumn id="5" xr3:uid="{9CA18320-3102-4FE7-931B-A19628459982}" name="Real Credit Flow" dataDxfId="6">
      <calculatedColumnFormula>Table3[[#This Row],[Nominal Credit Flow]]/Table3[[#This Row],[WPI (Decimal form)]]</calculatedColumnFormula>
    </tableColumn>
    <tableColumn id="6" xr3:uid="{A3FBC6F7-215F-4AEE-ADCD-F76D4CA0CD46}" name="ln(Institutional_Credit)" dataDxfId="11">
      <calculatedColumnFormula>LN(Table3[[#This Row],[Real Credit Flow]])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A4A15-8DFB-451D-93E3-D67DBFB681F1}" name="Table32" displayName="Table32" ref="U12:Z61" totalsRowShown="0">
  <autoFilter ref="U12:Z61" xr:uid="{3B2FCFBD-ED3B-4C06-BC22-3D188E5106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79CFA43-C62A-4F56-912F-FA9A4FFCBB56}" name="Year" dataDxfId="9"/>
    <tableColumn id="2" xr3:uid="{2EAD7142-6481-4888-9B9B-CFCACE55E518}" name="Nominal Credit Flow" dataDxfId="2"/>
    <tableColumn id="3" xr3:uid="{3C9DBAFF-70BE-4489-AB8B-500F8A29E74B}" name="WPI_FA" dataDxfId="0"/>
    <tableColumn id="4" xr3:uid="{A7A99F36-1214-4FB0-8CBE-97FB7B9E5211}" name="WPI (Decimal form)" dataDxfId="1">
      <calculatedColumnFormula>Table32[[#This Row],[WPI_FA]]/100</calculatedColumnFormula>
    </tableColumn>
    <tableColumn id="5" xr3:uid="{ADB497E2-1AD2-4387-A24B-E305476CD978}" name="Real Credit Flow" dataDxfId="8">
      <calculatedColumnFormula>Table32[[#This Row],[Nominal Credit Flow]]/Table32[[#This Row],[WPI (Decimal form)]]</calculatedColumnFormula>
    </tableColumn>
    <tableColumn id="6" xr3:uid="{27F8A68F-6075-4F5D-9CD1-031C7B6AC3F1}" name="ln(Institutional_Credit)" dataDxfId="10">
      <calculatedColumnFormula>LN(Table32[[#This Row],[Real Credit Flow]])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4C77-D0A2-4FB2-88BA-3957F4D337B1}">
  <dimension ref="A1:G71"/>
  <sheetViews>
    <sheetView topLeftCell="A56" workbookViewId="0">
      <selection activeCell="D64" sqref="D64"/>
    </sheetView>
  </sheetViews>
  <sheetFormatPr defaultRowHeight="14.4" x14ac:dyDescent="0.3"/>
  <cols>
    <col min="4" max="4" width="11.44140625" bestFit="1" customWidth="1"/>
  </cols>
  <sheetData>
    <row r="1" spans="1:7" ht="21" x14ac:dyDescent="0.3">
      <c r="A1" s="50" t="s">
        <v>69</v>
      </c>
      <c r="B1" s="50"/>
      <c r="C1" s="50"/>
      <c r="D1" s="50"/>
      <c r="E1" s="50"/>
      <c r="F1" s="50"/>
      <c r="G1" s="50"/>
    </row>
    <row r="2" spans="1:7" x14ac:dyDescent="0.3">
      <c r="F2" t="s">
        <v>76</v>
      </c>
    </row>
    <row r="3" spans="1:7" ht="15" thickBot="1" x14ac:dyDescent="0.35">
      <c r="C3" s="1" t="s">
        <v>0</v>
      </c>
      <c r="D3" s="45">
        <v>237306.72015188841</v>
      </c>
    </row>
    <row r="4" spans="1:7" ht="15" thickBot="1" x14ac:dyDescent="0.35">
      <c r="C4" s="3" t="s">
        <v>1</v>
      </c>
      <c r="D4" s="45">
        <v>241179.29251268407</v>
      </c>
    </row>
    <row r="5" spans="1:7" ht="15" thickBot="1" x14ac:dyDescent="0.35">
      <c r="C5" s="3" t="s">
        <v>2</v>
      </c>
      <c r="D5" s="45">
        <v>251222.67051954853</v>
      </c>
    </row>
    <row r="6" spans="1:7" ht="15" thickBot="1" x14ac:dyDescent="0.35">
      <c r="C6" s="3" t="s">
        <v>3</v>
      </c>
      <c r="D6" s="45">
        <v>273779.61039921048</v>
      </c>
    </row>
    <row r="7" spans="1:7" ht="15" thickBot="1" x14ac:dyDescent="0.35">
      <c r="C7" s="3" t="s">
        <v>4</v>
      </c>
      <c r="D7" s="45">
        <v>281412.74498341815</v>
      </c>
    </row>
    <row r="8" spans="1:7" ht="15" thickBot="1" x14ac:dyDescent="0.35">
      <c r="C8" s="3" t="s">
        <v>5</v>
      </c>
      <c r="D8" s="45">
        <v>277260.71009317774</v>
      </c>
    </row>
    <row r="9" spans="1:7" ht="15" thickBot="1" x14ac:dyDescent="0.35">
      <c r="C9" s="3" t="s">
        <v>6</v>
      </c>
      <c r="D9" s="45">
        <v>293828.97849431518</v>
      </c>
    </row>
    <row r="10" spans="1:7" ht="15" thickBot="1" x14ac:dyDescent="0.35">
      <c r="C10" s="3" t="s">
        <v>7</v>
      </c>
      <c r="D10" s="45">
        <v>278883.08631365217</v>
      </c>
    </row>
    <row r="11" spans="1:7" ht="15" thickBot="1" x14ac:dyDescent="0.35">
      <c r="C11" s="3" t="s">
        <v>8</v>
      </c>
      <c r="D11" s="45">
        <v>310199.18590786122</v>
      </c>
    </row>
    <row r="12" spans="1:7" ht="15" thickBot="1" x14ac:dyDescent="0.35">
      <c r="C12" s="3" t="s">
        <v>9</v>
      </c>
      <c r="D12" s="45">
        <v>305674.77810219157</v>
      </c>
    </row>
    <row r="13" spans="1:7" ht="15" thickBot="1" x14ac:dyDescent="0.35">
      <c r="C13" s="3" t="s">
        <v>10</v>
      </c>
      <c r="D13" s="45">
        <v>327951.36193320912</v>
      </c>
    </row>
    <row r="14" spans="1:7" ht="15" thickBot="1" x14ac:dyDescent="0.35">
      <c r="C14" s="3" t="s">
        <v>11</v>
      </c>
      <c r="D14" s="45">
        <v>326877.89942717145</v>
      </c>
    </row>
    <row r="15" spans="1:7" ht="15" thickBot="1" x14ac:dyDescent="0.35">
      <c r="C15" s="3" t="s">
        <v>12</v>
      </c>
      <c r="D15" s="45">
        <v>319896.66656935832</v>
      </c>
    </row>
    <row r="16" spans="1:7" ht="15" thickBot="1" x14ac:dyDescent="0.35">
      <c r="C16" s="3" t="s">
        <v>13</v>
      </c>
      <c r="D16" s="45">
        <v>325825.13998850971</v>
      </c>
    </row>
    <row r="17" spans="3:4" ht="15" thickBot="1" x14ac:dyDescent="0.35">
      <c r="C17" s="3" t="s">
        <v>14</v>
      </c>
      <c r="D17" s="45">
        <v>359433.26181136147</v>
      </c>
    </row>
    <row r="18" spans="3:4" ht="15" thickBot="1" x14ac:dyDescent="0.35">
      <c r="C18" s="3" t="s">
        <v>15</v>
      </c>
      <c r="D18" s="45">
        <v>311045.92931118113</v>
      </c>
    </row>
    <row r="19" spans="3:4" ht="15" thickBot="1" x14ac:dyDescent="0.35">
      <c r="C19" s="3" t="s">
        <v>16</v>
      </c>
      <c r="D19" s="45">
        <v>303947.81918389315</v>
      </c>
    </row>
    <row r="20" spans="3:4" ht="15" thickBot="1" x14ac:dyDescent="0.35">
      <c r="C20" s="3" t="s">
        <v>17</v>
      </c>
      <c r="D20" s="45">
        <v>355821.50498559896</v>
      </c>
    </row>
    <row r="21" spans="3:4" ht="15" thickBot="1" x14ac:dyDescent="0.35">
      <c r="C21" s="3" t="s">
        <v>18</v>
      </c>
      <c r="D21" s="45">
        <v>354533.69983947941</v>
      </c>
    </row>
    <row r="22" spans="3:4" ht="15" thickBot="1" x14ac:dyDescent="0.35">
      <c r="C22" s="3" t="s">
        <v>19</v>
      </c>
      <c r="D22" s="45">
        <v>380199.16561263893</v>
      </c>
    </row>
    <row r="23" spans="3:4" ht="15" thickBot="1" x14ac:dyDescent="0.35">
      <c r="C23" s="3" t="s">
        <v>20</v>
      </c>
      <c r="D23" s="45">
        <v>408256.54224081739</v>
      </c>
    </row>
    <row r="24" spans="3:4" ht="15" thickBot="1" x14ac:dyDescent="0.35">
      <c r="C24" s="3" t="s">
        <v>21</v>
      </c>
      <c r="D24" s="45">
        <v>397408.21142293693</v>
      </c>
    </row>
    <row r="25" spans="3:4" ht="15" thickBot="1" x14ac:dyDescent="0.35">
      <c r="C25" s="3" t="s">
        <v>22</v>
      </c>
      <c r="D25" s="45">
        <v>375004.96352766722</v>
      </c>
    </row>
    <row r="26" spans="3:4" ht="15" thickBot="1" x14ac:dyDescent="0.35">
      <c r="C26" s="3" t="s">
        <v>23</v>
      </c>
      <c r="D26" s="45">
        <v>406559.91741544032</v>
      </c>
    </row>
    <row r="27" spans="3:4" ht="15" thickBot="1" x14ac:dyDescent="0.35">
      <c r="C27" s="3" t="s">
        <v>24</v>
      </c>
      <c r="D27" s="45">
        <v>395400.63664297923</v>
      </c>
    </row>
    <row r="28" spans="3:4" ht="15" thickBot="1" x14ac:dyDescent="0.35">
      <c r="C28" s="3" t="s">
        <v>25</v>
      </c>
      <c r="D28" s="45">
        <v>451392.01773091522</v>
      </c>
    </row>
    <row r="29" spans="3:4" ht="15" thickBot="1" x14ac:dyDescent="0.35">
      <c r="C29" s="3" t="s">
        <v>26</v>
      </c>
      <c r="D29" s="45">
        <v>423879.74143286777</v>
      </c>
    </row>
    <row r="30" spans="3:4" ht="15" thickBot="1" x14ac:dyDescent="0.35">
      <c r="C30" s="3" t="s">
        <v>27</v>
      </c>
      <c r="D30" s="45">
        <v>476771.84703697579</v>
      </c>
    </row>
    <row r="31" spans="3:4" ht="15" thickBot="1" x14ac:dyDescent="0.35">
      <c r="C31" s="3" t="s">
        <v>28</v>
      </c>
      <c r="D31" s="45">
        <v>486154.23641833628</v>
      </c>
    </row>
    <row r="32" spans="3:4" ht="15" thickBot="1" x14ac:dyDescent="0.35">
      <c r="C32" s="3" t="s">
        <v>29</v>
      </c>
      <c r="D32" s="45">
        <v>421252.35391876561</v>
      </c>
    </row>
    <row r="33" spans="3:4" ht="15" thickBot="1" x14ac:dyDescent="0.35">
      <c r="C33" s="3" t="s">
        <v>30</v>
      </c>
      <c r="D33" s="45">
        <v>481403.5943265197</v>
      </c>
    </row>
    <row r="34" spans="3:4" ht="15" thickBot="1" x14ac:dyDescent="0.35">
      <c r="C34" s="3" t="s">
        <v>31</v>
      </c>
      <c r="D34" s="45">
        <v>504799.04354795732</v>
      </c>
    </row>
    <row r="35" spans="3:4" ht="15" thickBot="1" x14ac:dyDescent="0.35">
      <c r="C35" s="3" t="s">
        <v>32</v>
      </c>
      <c r="D35" s="45">
        <v>504056.99013148685</v>
      </c>
    </row>
    <row r="36" spans="3:4" ht="15" thickBot="1" x14ac:dyDescent="0.35">
      <c r="C36" s="3" t="s">
        <v>33</v>
      </c>
      <c r="D36" s="45">
        <v>558517.38037884177</v>
      </c>
    </row>
    <row r="37" spans="3:4" ht="15" thickBot="1" x14ac:dyDescent="0.35">
      <c r="C37" s="3" t="s">
        <v>34</v>
      </c>
      <c r="D37" s="45">
        <v>566811.46278785355</v>
      </c>
    </row>
    <row r="38" spans="3:4" ht="15" thickBot="1" x14ac:dyDescent="0.35">
      <c r="C38" s="3" t="s">
        <v>35</v>
      </c>
      <c r="D38" s="45">
        <v>567943.50100947276</v>
      </c>
    </row>
    <row r="39" spans="3:4" ht="15" thickBot="1" x14ac:dyDescent="0.35">
      <c r="C39" s="3" t="s">
        <v>36</v>
      </c>
      <c r="D39" s="45">
        <v>565600.35465377243</v>
      </c>
    </row>
    <row r="40" spans="3:4" ht="15" thickBot="1" x14ac:dyDescent="0.35">
      <c r="C40" s="3" t="s">
        <v>37</v>
      </c>
      <c r="D40" s="45">
        <v>555743.07459670096</v>
      </c>
    </row>
    <row r="41" spans="3:4" ht="15" thickBot="1" x14ac:dyDescent="0.35">
      <c r="C41" s="3" t="s">
        <v>38</v>
      </c>
      <c r="D41" s="45">
        <v>649673.39153195324</v>
      </c>
    </row>
    <row r="42" spans="3:4" ht="15" thickBot="1" x14ac:dyDescent="0.35">
      <c r="C42" s="3" t="s">
        <v>39</v>
      </c>
      <c r="D42" s="45">
        <v>652207.56145664444</v>
      </c>
    </row>
    <row r="43" spans="3:4" ht="15" thickBot="1" x14ac:dyDescent="0.35">
      <c r="C43" s="3" t="s">
        <v>40</v>
      </c>
      <c r="D43" s="45">
        <v>680256.33571899263</v>
      </c>
    </row>
    <row r="44" spans="3:4" ht="15" thickBot="1" x14ac:dyDescent="0.35">
      <c r="C44" s="3" t="s">
        <v>41</v>
      </c>
      <c r="D44" s="45">
        <v>664200.93292338599</v>
      </c>
    </row>
    <row r="45" spans="3:4" ht="15" thickBot="1" x14ac:dyDescent="0.35">
      <c r="C45" s="3" t="s">
        <v>42</v>
      </c>
      <c r="D45" s="45">
        <v>711332.33531820658</v>
      </c>
    </row>
    <row r="46" spans="3:4" ht="15" thickBot="1" x14ac:dyDescent="0.35">
      <c r="C46" s="3" t="s">
        <v>43</v>
      </c>
      <c r="D46" s="45">
        <v>733997.19423624687</v>
      </c>
    </row>
    <row r="47" spans="3:4" ht="15" thickBot="1" x14ac:dyDescent="0.35">
      <c r="C47" s="3" t="s">
        <v>44</v>
      </c>
      <c r="D47" s="45">
        <v>768922.72195983375</v>
      </c>
    </row>
    <row r="48" spans="3:4" ht="15" thickBot="1" x14ac:dyDescent="0.35">
      <c r="C48" s="3" t="s">
        <v>45</v>
      </c>
      <c r="D48" s="45">
        <v>761233.42141898221</v>
      </c>
    </row>
    <row r="49" spans="3:4" ht="15" thickBot="1" x14ac:dyDescent="0.35">
      <c r="C49" s="3" t="s">
        <v>46</v>
      </c>
      <c r="D49" s="45">
        <v>840849.02716088167</v>
      </c>
    </row>
    <row r="50" spans="3:4" ht="15" thickBot="1" x14ac:dyDescent="0.35">
      <c r="C50" s="3" t="s">
        <v>47</v>
      </c>
      <c r="D50" s="45">
        <v>815526.91470405553</v>
      </c>
    </row>
    <row r="51" spans="3:4" ht="15" thickBot="1" x14ac:dyDescent="0.35">
      <c r="C51" s="3" t="s">
        <v>48</v>
      </c>
      <c r="D51" s="45">
        <v>874004.45032969536</v>
      </c>
    </row>
    <row r="52" spans="3:4" ht="15" thickBot="1" x14ac:dyDescent="0.35">
      <c r="C52" s="3" t="s">
        <v>49</v>
      </c>
      <c r="D52" s="45">
        <v>895083.36324010906</v>
      </c>
    </row>
    <row r="53" spans="3:4" ht="15" thickBot="1" x14ac:dyDescent="0.35">
      <c r="C53" s="3" t="s">
        <v>50</v>
      </c>
      <c r="D53" s="45">
        <v>889097.10502632684</v>
      </c>
    </row>
    <row r="54" spans="3:4" ht="15" thickBot="1" x14ac:dyDescent="0.35">
      <c r="C54" s="3" t="s">
        <v>51</v>
      </c>
      <c r="D54" s="45">
        <v>946891.72785400483</v>
      </c>
    </row>
    <row r="55" spans="3:4" ht="15" thickBot="1" x14ac:dyDescent="0.35">
      <c r="C55" s="3" t="s">
        <v>52</v>
      </c>
      <c r="D55" s="45">
        <v>869336.73762759496</v>
      </c>
    </row>
    <row r="56" spans="3:4" ht="15" thickBot="1" x14ac:dyDescent="0.35">
      <c r="C56" s="3" t="s">
        <v>53</v>
      </c>
      <c r="D56" s="45">
        <v>964218.55806593515</v>
      </c>
    </row>
    <row r="57" spans="3:4" ht="15" thickBot="1" x14ac:dyDescent="0.35">
      <c r="C57" s="3" t="s">
        <v>54</v>
      </c>
      <c r="D57" s="45">
        <v>964751.43589891854</v>
      </c>
    </row>
    <row r="58" spans="3:4" ht="15" thickBot="1" x14ac:dyDescent="0.35">
      <c r="C58" s="3" t="s">
        <v>55</v>
      </c>
      <c r="D58" s="45">
        <v>1020718.1369066997</v>
      </c>
    </row>
    <row r="59" spans="3:4" ht="15" thickBot="1" x14ac:dyDescent="0.35">
      <c r="C59" s="3" t="s">
        <v>56</v>
      </c>
      <c r="D59" s="45">
        <v>1052993.2172401194</v>
      </c>
    </row>
    <row r="60" spans="3:4" ht="15" thickBot="1" x14ac:dyDescent="0.35">
      <c r="C60" s="3" t="s">
        <v>57</v>
      </c>
      <c r="D60" s="45">
        <v>1121724.5226847029</v>
      </c>
    </row>
    <row r="61" spans="3:4" ht="15" thickBot="1" x14ac:dyDescent="0.35">
      <c r="C61" s="3" t="s">
        <v>58</v>
      </c>
      <c r="D61" s="45">
        <v>1119183.5692051975</v>
      </c>
    </row>
    <row r="62" spans="3:4" ht="15" thickBot="1" x14ac:dyDescent="0.35">
      <c r="C62" s="3" t="s">
        <v>59</v>
      </c>
      <c r="D62" s="45">
        <v>1105962.8810726909</v>
      </c>
    </row>
    <row r="63" spans="3:4" ht="15" thickBot="1" x14ac:dyDescent="0.35">
      <c r="C63" s="3" t="s">
        <v>60</v>
      </c>
      <c r="D63" s="45">
        <v>1220690.9995843561</v>
      </c>
    </row>
    <row r="64" spans="3:4" ht="15" thickBot="1" x14ac:dyDescent="0.35">
      <c r="C64" s="4" t="s">
        <v>61</v>
      </c>
      <c r="D64" s="45">
        <v>1309485</v>
      </c>
    </row>
    <row r="65" spans="3:4" ht="15" thickBot="1" x14ac:dyDescent="0.35">
      <c r="C65" s="4" t="s">
        <v>62</v>
      </c>
      <c r="D65" s="45">
        <v>1328184</v>
      </c>
    </row>
    <row r="66" spans="3:4" ht="15" thickBot="1" x14ac:dyDescent="0.35">
      <c r="C66" s="4" t="s">
        <v>63</v>
      </c>
      <c r="D66" s="45">
        <v>1400618</v>
      </c>
    </row>
    <row r="67" spans="3:4" ht="15" thickBot="1" x14ac:dyDescent="0.35">
      <c r="C67" s="4" t="s">
        <v>64</v>
      </c>
      <c r="D67" s="45">
        <v>1388874</v>
      </c>
    </row>
    <row r="68" spans="3:4" ht="15" thickBot="1" x14ac:dyDescent="0.35">
      <c r="C68" s="4" t="s">
        <v>65</v>
      </c>
      <c r="D68" s="45">
        <v>1388981</v>
      </c>
    </row>
    <row r="69" spans="3:4" ht="15" thickBot="1" x14ac:dyDescent="0.35">
      <c r="C69" s="4" t="s">
        <v>66</v>
      </c>
      <c r="D69" s="45">
        <v>1481830</v>
      </c>
    </row>
    <row r="70" spans="3:4" ht="15" thickBot="1" x14ac:dyDescent="0.35">
      <c r="C70" s="5" t="s">
        <v>67</v>
      </c>
      <c r="D70" s="45">
        <v>1560630</v>
      </c>
    </row>
    <row r="71" spans="3:4" ht="15" thickBot="1" x14ac:dyDescent="0.35">
      <c r="C71" s="5" t="s">
        <v>68</v>
      </c>
      <c r="D71" s="45">
        <v>1590214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DA99-A4DF-4AE2-B7A9-775651F3DDDE}">
  <dimension ref="A1:J68"/>
  <sheetViews>
    <sheetView tabSelected="1" zoomScaleNormal="100" workbookViewId="0">
      <selection activeCell="O22" sqref="O22"/>
    </sheetView>
  </sheetViews>
  <sheetFormatPr defaultRowHeight="14.4" x14ac:dyDescent="0.3"/>
  <cols>
    <col min="8" max="8" width="11.44140625" customWidth="1"/>
    <col min="9" max="9" width="16.44140625" bestFit="1" customWidth="1"/>
    <col min="10" max="10" width="10.5546875" bestFit="1" customWidth="1"/>
  </cols>
  <sheetData>
    <row r="1" spans="1:9" x14ac:dyDescent="0.3">
      <c r="A1" t="s">
        <v>129</v>
      </c>
      <c r="H1" t="s">
        <v>136</v>
      </c>
    </row>
    <row r="2" spans="1:9" x14ac:dyDescent="0.3">
      <c r="E2" t="s">
        <v>130</v>
      </c>
    </row>
    <row r="4" spans="1:9" x14ac:dyDescent="0.3">
      <c r="A4" t="s">
        <v>70</v>
      </c>
      <c r="B4" t="s">
        <v>131</v>
      </c>
      <c r="H4" t="s">
        <v>138</v>
      </c>
    </row>
    <row r="5" spans="1:9" x14ac:dyDescent="0.3">
      <c r="A5" t="s">
        <v>20</v>
      </c>
      <c r="B5" s="49">
        <v>100</v>
      </c>
      <c r="C5" t="s">
        <v>132</v>
      </c>
    </row>
    <row r="6" spans="1:9" x14ac:dyDescent="0.3">
      <c r="A6" t="s">
        <v>21</v>
      </c>
      <c r="B6" s="49">
        <v>100.9</v>
      </c>
      <c r="H6" t="s">
        <v>203</v>
      </c>
    </row>
    <row r="7" spans="1:9" x14ac:dyDescent="0.3">
      <c r="A7" s="37" t="s">
        <v>22</v>
      </c>
      <c r="B7" s="38">
        <v>110.8</v>
      </c>
    </row>
    <row r="8" spans="1:9" x14ac:dyDescent="0.3">
      <c r="A8" s="37" t="s">
        <v>23</v>
      </c>
      <c r="B8" s="38">
        <v>141.80000000000001</v>
      </c>
      <c r="H8" t="s">
        <v>204</v>
      </c>
    </row>
    <row r="9" spans="1:9" x14ac:dyDescent="0.3">
      <c r="A9" s="37" t="s">
        <v>24</v>
      </c>
      <c r="B9" s="38">
        <v>177.5</v>
      </c>
    </row>
    <row r="10" spans="1:9" x14ac:dyDescent="0.3">
      <c r="A10" s="37" t="s">
        <v>25</v>
      </c>
      <c r="B10" s="38">
        <v>165.8</v>
      </c>
      <c r="I10" s="39"/>
    </row>
    <row r="11" spans="1:9" x14ac:dyDescent="0.3">
      <c r="A11" s="37" t="s">
        <v>26</v>
      </c>
      <c r="B11" s="38">
        <v>167.2</v>
      </c>
    </row>
    <row r="12" spans="1:9" x14ac:dyDescent="0.3">
      <c r="A12" s="37" t="s">
        <v>27</v>
      </c>
      <c r="B12" s="38">
        <v>183.8</v>
      </c>
      <c r="H12" t="s">
        <v>139</v>
      </c>
    </row>
    <row r="13" spans="1:9" x14ac:dyDescent="0.3">
      <c r="A13" s="37" t="s">
        <v>28</v>
      </c>
      <c r="B13" s="38">
        <v>181.5</v>
      </c>
    </row>
    <row r="14" spans="1:9" x14ac:dyDescent="0.3">
      <c r="A14" s="37" t="s">
        <v>29</v>
      </c>
      <c r="B14" s="38">
        <v>206.5</v>
      </c>
      <c r="H14" t="s">
        <v>205</v>
      </c>
    </row>
    <row r="15" spans="1:9" x14ac:dyDescent="0.3">
      <c r="A15" s="37" t="s">
        <v>30</v>
      </c>
      <c r="B15" s="38">
        <v>237.5</v>
      </c>
    </row>
    <row r="16" spans="1:9" x14ac:dyDescent="0.3">
      <c r="A16" s="37" t="s">
        <v>31</v>
      </c>
      <c r="B16" s="38">
        <v>264.39999999999998</v>
      </c>
      <c r="H16" t="s">
        <v>206</v>
      </c>
    </row>
    <row r="17" spans="1:10" x14ac:dyDescent="0.3">
      <c r="A17" s="37" t="s">
        <v>32</v>
      </c>
      <c r="B17" s="38">
        <v>106.7</v>
      </c>
      <c r="C17" t="s">
        <v>133</v>
      </c>
    </row>
    <row r="18" spans="1:10" x14ac:dyDescent="0.3">
      <c r="A18" s="37" t="s">
        <v>33</v>
      </c>
      <c r="B18" s="38">
        <v>118.2</v>
      </c>
      <c r="H18" t="s">
        <v>140</v>
      </c>
    </row>
    <row r="19" spans="1:10" x14ac:dyDescent="0.3">
      <c r="A19" s="37" t="s">
        <v>34</v>
      </c>
      <c r="B19" s="38">
        <v>125.5</v>
      </c>
      <c r="H19" t="s">
        <v>20</v>
      </c>
      <c r="I19" t="s">
        <v>202</v>
      </c>
      <c r="J19" s="48">
        <f>B5*0.499251123</f>
        <v>49.925112300000002</v>
      </c>
    </row>
    <row r="20" spans="1:10" x14ac:dyDescent="0.3">
      <c r="A20" s="37" t="s">
        <v>35</v>
      </c>
      <c r="B20" s="38">
        <v>125.7</v>
      </c>
      <c r="H20" t="s">
        <v>21</v>
      </c>
      <c r="I20" t="s">
        <v>202</v>
      </c>
      <c r="J20" s="48">
        <f>B6*0.499251123</f>
        <v>50.374438310700008</v>
      </c>
    </row>
    <row r="21" spans="1:10" x14ac:dyDescent="0.3">
      <c r="A21" s="37" t="s">
        <v>36</v>
      </c>
      <c r="B21" s="38">
        <v>137.1</v>
      </c>
      <c r="H21" s="37" t="s">
        <v>22</v>
      </c>
      <c r="I21" t="s">
        <v>141</v>
      </c>
      <c r="J21" s="40">
        <f>B7*0.499251123</f>
        <v>55.317024428400003</v>
      </c>
    </row>
    <row r="22" spans="1:10" x14ac:dyDescent="0.3">
      <c r="A22" s="37" t="s">
        <v>37</v>
      </c>
      <c r="B22" s="38">
        <v>152.6</v>
      </c>
      <c r="H22" s="37" t="s">
        <v>23</v>
      </c>
      <c r="I22" t="s">
        <v>142</v>
      </c>
      <c r="J22" s="40">
        <f t="shared" ref="J22:J60" si="0">B8*0.499251123</f>
        <v>70.793809241400012</v>
      </c>
    </row>
    <row r="23" spans="1:10" x14ac:dyDescent="0.3">
      <c r="A23" s="37" t="s">
        <v>38</v>
      </c>
      <c r="B23" s="38">
        <v>160.1</v>
      </c>
      <c r="H23" s="37" t="s">
        <v>24</v>
      </c>
      <c r="I23" t="s">
        <v>143</v>
      </c>
      <c r="J23" s="40">
        <f t="shared" si="0"/>
        <v>88.61707433250001</v>
      </c>
    </row>
    <row r="24" spans="1:10" x14ac:dyDescent="0.3">
      <c r="A24" s="37" t="s">
        <v>39</v>
      </c>
      <c r="B24" s="38">
        <v>163.6</v>
      </c>
      <c r="H24" s="37" t="s">
        <v>25</v>
      </c>
      <c r="I24" t="s">
        <v>144</v>
      </c>
      <c r="J24" s="40">
        <f t="shared" si="0"/>
        <v>82.775836193400011</v>
      </c>
    </row>
    <row r="25" spans="1:10" x14ac:dyDescent="0.3">
      <c r="A25" s="37" t="s">
        <v>40</v>
      </c>
      <c r="B25" s="38">
        <v>184.9</v>
      </c>
      <c r="H25" s="37" t="s">
        <v>26</v>
      </c>
      <c r="I25" t="s">
        <v>145</v>
      </c>
      <c r="J25" s="40">
        <f t="shared" si="0"/>
        <v>83.474787765599999</v>
      </c>
    </row>
    <row r="26" spans="1:10" x14ac:dyDescent="0.3">
      <c r="A26" s="37" t="s">
        <v>41</v>
      </c>
      <c r="B26" s="38">
        <v>218.4</v>
      </c>
      <c r="H26" s="37" t="s">
        <v>27</v>
      </c>
      <c r="I26" t="s">
        <v>146</v>
      </c>
      <c r="J26" s="40">
        <f t="shared" si="0"/>
        <v>91.762356407400006</v>
      </c>
    </row>
    <row r="27" spans="1:10" x14ac:dyDescent="0.3">
      <c r="A27" s="37" t="s">
        <v>42</v>
      </c>
      <c r="B27" s="38">
        <v>234.6</v>
      </c>
      <c r="H27" s="37" t="s">
        <v>28</v>
      </c>
      <c r="I27" t="s">
        <v>147</v>
      </c>
      <c r="J27" s="40">
        <f t="shared" si="0"/>
        <v>90.614078824499998</v>
      </c>
    </row>
    <row r="28" spans="1:10" x14ac:dyDescent="0.3">
      <c r="A28" s="37" t="s">
        <v>71</v>
      </c>
      <c r="B28" s="38">
        <v>250.9</v>
      </c>
      <c r="H28" s="37" t="s">
        <v>29</v>
      </c>
      <c r="I28" t="s">
        <v>148</v>
      </c>
      <c r="J28" s="40">
        <f t="shared" si="0"/>
        <v>103.0953568995</v>
      </c>
    </row>
    <row r="29" spans="1:10" x14ac:dyDescent="0.3">
      <c r="A29" s="37" t="s">
        <v>72</v>
      </c>
      <c r="B29" s="38">
        <v>115.8</v>
      </c>
      <c r="C29" t="s">
        <v>134</v>
      </c>
      <c r="H29" s="37" t="s">
        <v>30</v>
      </c>
      <c r="I29" t="s">
        <v>149</v>
      </c>
      <c r="J29" s="40">
        <f t="shared" si="0"/>
        <v>118.5721417125</v>
      </c>
    </row>
    <row r="30" spans="1:10" x14ac:dyDescent="0.3">
      <c r="A30" s="37" t="s">
        <v>73</v>
      </c>
      <c r="B30" s="38">
        <v>125.3</v>
      </c>
      <c r="H30" s="37" t="s">
        <v>31</v>
      </c>
      <c r="I30" t="s">
        <v>150</v>
      </c>
      <c r="J30" s="40">
        <f t="shared" si="0"/>
        <v>132.0019969212</v>
      </c>
    </row>
    <row r="31" spans="1:10" x14ac:dyDescent="0.3">
      <c r="A31" s="37" t="s">
        <v>46</v>
      </c>
      <c r="B31" s="38">
        <v>135.80000000000001</v>
      </c>
      <c r="H31" s="37" t="s">
        <v>32</v>
      </c>
      <c r="I31" t="s">
        <v>151</v>
      </c>
      <c r="J31" s="40">
        <f t="shared" si="0"/>
        <v>53.270094824100006</v>
      </c>
    </row>
    <row r="32" spans="1:10" x14ac:dyDescent="0.3">
      <c r="A32" s="37" t="s">
        <v>47</v>
      </c>
      <c r="B32" s="38">
        <v>139.4</v>
      </c>
      <c r="H32" s="37" t="s">
        <v>33</v>
      </c>
      <c r="I32" t="s">
        <v>152</v>
      </c>
      <c r="J32" s="40">
        <f t="shared" si="0"/>
        <v>59.011482738600002</v>
      </c>
    </row>
    <row r="33" spans="1:10" x14ac:dyDescent="0.3">
      <c r="A33" s="37" t="s">
        <v>48</v>
      </c>
      <c r="B33" s="38">
        <v>156.19999999999999</v>
      </c>
      <c r="H33" s="37" t="s">
        <v>34</v>
      </c>
      <c r="I33" t="s">
        <v>153</v>
      </c>
      <c r="J33" s="40">
        <f t="shared" si="0"/>
        <v>62.656015936500005</v>
      </c>
    </row>
    <row r="34" spans="1:10" x14ac:dyDescent="0.3">
      <c r="A34" s="37" t="s">
        <v>49</v>
      </c>
      <c r="B34" s="38">
        <v>158</v>
      </c>
      <c r="H34" s="37" t="s">
        <v>35</v>
      </c>
      <c r="I34" t="s">
        <v>154</v>
      </c>
      <c r="J34" s="40">
        <f t="shared" si="0"/>
        <v>62.755866161100002</v>
      </c>
    </row>
    <row r="35" spans="1:10" x14ac:dyDescent="0.3">
      <c r="A35" s="37" t="s">
        <v>50</v>
      </c>
      <c r="B35" s="38">
        <v>162.5</v>
      </c>
      <c r="H35" s="37" t="s">
        <v>36</v>
      </c>
      <c r="I35" t="s">
        <v>155</v>
      </c>
      <c r="J35" s="40">
        <f t="shared" si="0"/>
        <v>68.447328963299995</v>
      </c>
    </row>
    <row r="36" spans="1:10" x14ac:dyDescent="0.3">
      <c r="A36" s="37" t="s">
        <v>51</v>
      </c>
      <c r="B36" s="38">
        <v>168.4</v>
      </c>
      <c r="H36" s="37" t="s">
        <v>37</v>
      </c>
      <c r="I36" t="s">
        <v>156</v>
      </c>
      <c r="J36" s="40">
        <f t="shared" si="0"/>
        <v>76.185721369800007</v>
      </c>
    </row>
    <row r="37" spans="1:10" x14ac:dyDescent="0.3">
      <c r="A37" s="37" t="s">
        <v>52</v>
      </c>
      <c r="B37" s="38">
        <v>174</v>
      </c>
      <c r="H37" s="37" t="s">
        <v>38</v>
      </c>
      <c r="I37" t="s">
        <v>157</v>
      </c>
      <c r="J37" s="40">
        <f t="shared" si="0"/>
        <v>79.9301047923</v>
      </c>
    </row>
    <row r="38" spans="1:10" x14ac:dyDescent="0.3">
      <c r="A38" s="37" t="s">
        <v>53</v>
      </c>
      <c r="B38" s="38">
        <v>181.5</v>
      </c>
      <c r="H38" s="37" t="s">
        <v>39</v>
      </c>
      <c r="I38" t="s">
        <v>158</v>
      </c>
      <c r="J38" s="40">
        <f t="shared" si="0"/>
        <v>81.677483722800005</v>
      </c>
    </row>
    <row r="39" spans="1:10" x14ac:dyDescent="0.3">
      <c r="A39" s="37" t="s">
        <v>54</v>
      </c>
      <c r="B39" s="38">
        <v>188.1</v>
      </c>
      <c r="H39" s="37" t="s">
        <v>40</v>
      </c>
      <c r="I39" t="s">
        <v>159</v>
      </c>
      <c r="J39" s="40">
        <f t="shared" si="0"/>
        <v>92.311532642700001</v>
      </c>
    </row>
    <row r="40" spans="1:10" x14ac:dyDescent="0.3">
      <c r="A40" s="37" t="s">
        <v>55</v>
      </c>
      <c r="B40" s="38">
        <v>104.3</v>
      </c>
      <c r="C40" t="s">
        <v>135</v>
      </c>
      <c r="H40" s="37" t="s">
        <v>41</v>
      </c>
      <c r="I40" t="s">
        <v>160</v>
      </c>
      <c r="J40" s="40">
        <f t="shared" si="0"/>
        <v>109.03644526320001</v>
      </c>
    </row>
    <row r="41" spans="1:10" x14ac:dyDescent="0.3">
      <c r="A41" s="37" t="s">
        <v>56</v>
      </c>
      <c r="B41" s="38">
        <v>114.3</v>
      </c>
      <c r="H41" s="37" t="s">
        <v>42</v>
      </c>
      <c r="I41" t="s">
        <v>161</v>
      </c>
      <c r="J41" s="40">
        <f t="shared" si="0"/>
        <v>117.12431345580001</v>
      </c>
    </row>
    <row r="42" spans="1:10" x14ac:dyDescent="0.3">
      <c r="A42" s="37" t="s">
        <v>57</v>
      </c>
      <c r="B42" s="38">
        <v>123.9</v>
      </c>
      <c r="H42" s="37" t="s">
        <v>71</v>
      </c>
      <c r="I42" t="s">
        <v>162</v>
      </c>
      <c r="J42" s="40">
        <f t="shared" si="0"/>
        <v>125.26210676070001</v>
      </c>
    </row>
    <row r="43" spans="1:10" x14ac:dyDescent="0.3">
      <c r="A43" s="37" t="s">
        <v>58</v>
      </c>
      <c r="B43" s="38">
        <v>137.5</v>
      </c>
      <c r="H43" s="37" t="s">
        <v>72</v>
      </c>
      <c r="I43" t="s">
        <v>163</v>
      </c>
      <c r="J43" s="40">
        <f t="shared" si="0"/>
        <v>57.813280043399999</v>
      </c>
    </row>
    <row r="44" spans="1:10" x14ac:dyDescent="0.3">
      <c r="A44" s="37" t="s">
        <v>59</v>
      </c>
      <c r="B44" s="38">
        <v>154.9</v>
      </c>
      <c r="H44" s="37" t="s">
        <v>73</v>
      </c>
      <c r="I44" t="s">
        <v>164</v>
      </c>
      <c r="J44" s="40">
        <f t="shared" si="0"/>
        <v>62.5561657119</v>
      </c>
    </row>
    <row r="45" spans="1:10" x14ac:dyDescent="0.3">
      <c r="A45" s="37" t="s">
        <v>60</v>
      </c>
      <c r="B45" s="38">
        <v>182.4</v>
      </c>
      <c r="H45" s="37" t="s">
        <v>46</v>
      </c>
      <c r="I45" t="s">
        <v>165</v>
      </c>
      <c r="J45" s="40">
        <f t="shared" si="0"/>
        <v>67.798302503400009</v>
      </c>
    </row>
    <row r="46" spans="1:10" x14ac:dyDescent="0.3">
      <c r="A46" s="37" t="s">
        <v>61</v>
      </c>
      <c r="B46" s="38">
        <v>200.3</v>
      </c>
      <c r="H46" s="37" t="s">
        <v>47</v>
      </c>
      <c r="I46" t="s">
        <v>166</v>
      </c>
      <c r="J46" s="40">
        <f t="shared" si="0"/>
        <v>69.595606546200003</v>
      </c>
    </row>
    <row r="47" spans="1:10" x14ac:dyDescent="0.3">
      <c r="A47" s="37" t="s">
        <v>62</v>
      </c>
      <c r="B47" s="38">
        <v>111.4</v>
      </c>
      <c r="C47" t="s">
        <v>137</v>
      </c>
      <c r="H47" s="37" t="s">
        <v>48</v>
      </c>
      <c r="I47" t="s">
        <v>167</v>
      </c>
      <c r="J47" s="40">
        <f t="shared" si="0"/>
        <v>77.9830254126</v>
      </c>
    </row>
    <row r="48" spans="1:10" x14ac:dyDescent="0.3">
      <c r="A48" s="37" t="s">
        <v>63</v>
      </c>
      <c r="B48" s="38">
        <v>122.4</v>
      </c>
      <c r="H48" s="37" t="s">
        <v>49</v>
      </c>
      <c r="I48" t="s">
        <v>168</v>
      </c>
      <c r="J48" s="40">
        <f t="shared" si="0"/>
        <v>78.881677433999997</v>
      </c>
    </row>
    <row r="49" spans="1:10" x14ac:dyDescent="0.3">
      <c r="A49" s="37" t="s">
        <v>64</v>
      </c>
      <c r="B49" s="38">
        <v>125.1</v>
      </c>
      <c r="H49" s="37" t="s">
        <v>50</v>
      </c>
      <c r="I49" t="s">
        <v>169</v>
      </c>
      <c r="J49" s="40">
        <f t="shared" si="0"/>
        <v>81.12830748750001</v>
      </c>
    </row>
    <row r="50" spans="1:10" x14ac:dyDescent="0.3">
      <c r="A50" s="37" t="s">
        <v>65</v>
      </c>
      <c r="B50" s="38">
        <v>124.6</v>
      </c>
      <c r="H50" s="37" t="s">
        <v>51</v>
      </c>
      <c r="I50" t="s">
        <v>170</v>
      </c>
      <c r="J50" s="40">
        <f t="shared" si="0"/>
        <v>84.073889113200011</v>
      </c>
    </row>
    <row r="51" spans="1:10" x14ac:dyDescent="0.3">
      <c r="A51" s="37" t="s">
        <v>66</v>
      </c>
      <c r="B51" s="38">
        <v>128.9</v>
      </c>
      <c r="H51" s="37" t="s">
        <v>52</v>
      </c>
      <c r="I51" t="s">
        <v>171</v>
      </c>
      <c r="J51" s="40">
        <f t="shared" si="0"/>
        <v>86.869695402000005</v>
      </c>
    </row>
    <row r="52" spans="1:10" x14ac:dyDescent="0.3">
      <c r="A52" s="37" t="s">
        <v>67</v>
      </c>
      <c r="B52" s="38">
        <v>130.6</v>
      </c>
      <c r="H52" s="37" t="s">
        <v>53</v>
      </c>
      <c r="I52" t="s">
        <v>172</v>
      </c>
      <c r="J52" s="40">
        <f t="shared" si="0"/>
        <v>90.614078824499998</v>
      </c>
    </row>
    <row r="53" spans="1:10" x14ac:dyDescent="0.3">
      <c r="A53" s="37" t="s">
        <v>68</v>
      </c>
      <c r="B53" s="38">
        <v>134.19999999999999</v>
      </c>
      <c r="H53" s="37" t="s">
        <v>54</v>
      </c>
      <c r="I53" t="s">
        <v>173</v>
      </c>
      <c r="J53" s="40">
        <f t="shared" si="0"/>
        <v>93.9091362363</v>
      </c>
    </row>
    <row r="54" spans="1:10" x14ac:dyDescent="0.3">
      <c r="A54" s="37" t="s">
        <v>125</v>
      </c>
      <c r="B54" s="38">
        <v>143.30000000000001</v>
      </c>
      <c r="H54" s="37" t="s">
        <v>55</v>
      </c>
      <c r="I54" t="s">
        <v>174</v>
      </c>
      <c r="J54" s="40">
        <f t="shared" si="0"/>
        <v>52.071892128900004</v>
      </c>
    </row>
    <row r="55" spans="1:10" x14ac:dyDescent="0.3">
      <c r="H55" s="37" t="s">
        <v>56</v>
      </c>
      <c r="I55" t="s">
        <v>175</v>
      </c>
      <c r="J55" s="40">
        <f t="shared" si="0"/>
        <v>57.064403358900002</v>
      </c>
    </row>
    <row r="56" spans="1:10" x14ac:dyDescent="0.3">
      <c r="H56" s="37" t="s">
        <v>57</v>
      </c>
      <c r="I56" t="s">
        <v>176</v>
      </c>
      <c r="J56" s="40">
        <f t="shared" si="0"/>
        <v>61.857214139700005</v>
      </c>
    </row>
    <row r="57" spans="1:10" x14ac:dyDescent="0.3">
      <c r="H57" s="37" t="s">
        <v>58</v>
      </c>
      <c r="I57" t="s">
        <v>188</v>
      </c>
      <c r="J57" s="40">
        <f t="shared" si="0"/>
        <v>68.647029412500004</v>
      </c>
    </row>
    <row r="58" spans="1:10" x14ac:dyDescent="0.3">
      <c r="H58" s="37" t="s">
        <v>59</v>
      </c>
      <c r="I58" t="s">
        <v>177</v>
      </c>
      <c r="J58" s="40">
        <f t="shared" si="0"/>
        <v>77.3339989527</v>
      </c>
    </row>
    <row r="59" spans="1:10" x14ac:dyDescent="0.3">
      <c r="H59" s="37" t="s">
        <v>60</v>
      </c>
      <c r="I59" t="s">
        <v>178</v>
      </c>
      <c r="J59" s="40">
        <f t="shared" si="0"/>
        <v>91.063404835200004</v>
      </c>
    </row>
    <row r="60" spans="1:10" x14ac:dyDescent="0.3">
      <c r="H60" s="37" t="s">
        <v>61</v>
      </c>
      <c r="I60" t="s">
        <v>179</v>
      </c>
      <c r="J60" s="40">
        <f t="shared" si="0"/>
        <v>99.999999936900011</v>
      </c>
    </row>
    <row r="61" spans="1:10" x14ac:dyDescent="0.3">
      <c r="H61" s="37" t="s">
        <v>62</v>
      </c>
      <c r="I61" t="s">
        <v>180</v>
      </c>
      <c r="J61" s="40">
        <f>B47</f>
        <v>111.4</v>
      </c>
    </row>
    <row r="62" spans="1:10" x14ac:dyDescent="0.3">
      <c r="H62" s="37" t="s">
        <v>63</v>
      </c>
      <c r="I62" t="s">
        <v>181</v>
      </c>
      <c r="J62" s="40">
        <f t="shared" ref="J62:J68" si="1">B48</f>
        <v>122.4</v>
      </c>
    </row>
    <row r="63" spans="1:10" x14ac:dyDescent="0.3">
      <c r="H63" s="37" t="s">
        <v>64</v>
      </c>
      <c r="I63" t="s">
        <v>182</v>
      </c>
      <c r="J63" s="40">
        <f t="shared" si="1"/>
        <v>125.1</v>
      </c>
    </row>
    <row r="64" spans="1:10" x14ac:dyDescent="0.3">
      <c r="H64" s="37" t="s">
        <v>65</v>
      </c>
      <c r="I64" t="s">
        <v>183</v>
      </c>
      <c r="J64" s="40">
        <f t="shared" si="1"/>
        <v>124.6</v>
      </c>
    </row>
    <row r="65" spans="8:10" x14ac:dyDescent="0.3">
      <c r="H65" s="37" t="s">
        <v>66</v>
      </c>
      <c r="I65" t="s">
        <v>184</v>
      </c>
      <c r="J65" s="40">
        <f t="shared" si="1"/>
        <v>128.9</v>
      </c>
    </row>
    <row r="66" spans="8:10" x14ac:dyDescent="0.3">
      <c r="H66" s="37" t="s">
        <v>67</v>
      </c>
      <c r="I66" t="s">
        <v>185</v>
      </c>
      <c r="J66" s="40">
        <f t="shared" si="1"/>
        <v>130.6</v>
      </c>
    </row>
    <row r="67" spans="8:10" x14ac:dyDescent="0.3">
      <c r="H67" s="37" t="s">
        <v>68</v>
      </c>
      <c r="I67" t="s">
        <v>186</v>
      </c>
      <c r="J67" s="40">
        <f t="shared" si="1"/>
        <v>134.19999999999999</v>
      </c>
    </row>
    <row r="68" spans="8:10" x14ac:dyDescent="0.3">
      <c r="H68" s="37" t="s">
        <v>125</v>
      </c>
      <c r="I68" t="s">
        <v>187</v>
      </c>
      <c r="J68" s="40">
        <f t="shared" si="1"/>
        <v>143.30000000000001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5FB5-BD9F-4F8A-A7D6-9D39C189D417}">
  <dimension ref="A1:AF50"/>
  <sheetViews>
    <sheetView topLeftCell="M1" workbookViewId="0">
      <selection activeCell="Y29" sqref="Y29"/>
    </sheetView>
  </sheetViews>
  <sheetFormatPr defaultRowHeight="14.4" x14ac:dyDescent="0.3"/>
  <sheetData>
    <row r="1" spans="1:32" x14ac:dyDescent="0.3">
      <c r="A1" t="s">
        <v>132</v>
      </c>
      <c r="D1" t="s">
        <v>133</v>
      </c>
      <c r="H1">
        <f>100/264.4</f>
        <v>0.37821482602118006</v>
      </c>
      <c r="J1" t="s">
        <v>20</v>
      </c>
      <c r="K1">
        <f>B2*$H$1</f>
        <v>37.821482602118003</v>
      </c>
      <c r="M1">
        <f>100/250.9</f>
        <v>0.39856516540454362</v>
      </c>
      <c r="N1" t="s">
        <v>134</v>
      </c>
      <c r="Q1" t="s">
        <v>20</v>
      </c>
      <c r="R1">
        <f>K1*$M$1</f>
        <v>15.07432546915823</v>
      </c>
      <c r="T1">
        <f>100/R35</f>
        <v>0.53163211057947901</v>
      </c>
      <c r="U1" t="s">
        <v>135</v>
      </c>
      <c r="X1" t="s">
        <v>20</v>
      </c>
      <c r="Y1">
        <f>R1*$T$1</f>
        <v>8.013995464730586</v>
      </c>
      <c r="AA1">
        <f>100/Y42</f>
        <v>0.49925112331502741</v>
      </c>
      <c r="AB1" t="s">
        <v>137</v>
      </c>
      <c r="AE1" t="s">
        <v>20</v>
      </c>
      <c r="AF1">
        <f>Y1*$AA$1</f>
        <v>4.0009962380082804</v>
      </c>
    </row>
    <row r="2" spans="1:32" x14ac:dyDescent="0.3">
      <c r="A2" t="s">
        <v>20</v>
      </c>
      <c r="B2" s="49">
        <v>100</v>
      </c>
      <c r="D2" s="37" t="s">
        <v>31</v>
      </c>
      <c r="E2" s="38">
        <v>100</v>
      </c>
      <c r="J2" t="s">
        <v>21</v>
      </c>
      <c r="K2">
        <f t="shared" ref="K2:K11" si="0">B3*$H$1</f>
        <v>38.161875945537069</v>
      </c>
      <c r="N2" s="37" t="s">
        <v>71</v>
      </c>
      <c r="O2" s="38">
        <v>100</v>
      </c>
      <c r="Q2" t="s">
        <v>21</v>
      </c>
      <c r="R2">
        <f t="shared" ref="R2:R23" si="1">K2*$M$1</f>
        <v>15.209994398380656</v>
      </c>
      <c r="U2" s="37" t="s">
        <v>54</v>
      </c>
      <c r="V2" s="38">
        <v>100</v>
      </c>
      <c r="X2" t="s">
        <v>21</v>
      </c>
      <c r="Y2">
        <f t="shared" ref="Y2:Y35" si="2">R2*$T$1</f>
        <v>8.0861214239131609</v>
      </c>
      <c r="AB2" s="37" t="s">
        <v>61</v>
      </c>
      <c r="AC2" s="38">
        <v>100</v>
      </c>
      <c r="AE2" t="s">
        <v>21</v>
      </c>
      <c r="AF2">
        <f t="shared" ref="AF2:AF42" si="3">Y2*$AA$1</f>
        <v>4.0370052041503541</v>
      </c>
    </row>
    <row r="3" spans="1:32" x14ac:dyDescent="0.3">
      <c r="A3" t="s">
        <v>21</v>
      </c>
      <c r="B3" s="49">
        <v>100.9</v>
      </c>
      <c r="D3" s="37" t="s">
        <v>32</v>
      </c>
      <c r="E3" s="38">
        <v>106.7</v>
      </c>
      <c r="J3" s="37" t="s">
        <v>22</v>
      </c>
      <c r="K3">
        <f t="shared" si="0"/>
        <v>41.906202723146748</v>
      </c>
      <c r="N3" s="37" t="s">
        <v>72</v>
      </c>
      <c r="O3" s="38">
        <v>115.8</v>
      </c>
      <c r="Q3" s="37" t="s">
        <v>22</v>
      </c>
      <c r="R3">
        <f t="shared" si="1"/>
        <v>16.70235261982732</v>
      </c>
      <c r="U3" s="37" t="s">
        <v>55</v>
      </c>
      <c r="V3" s="38">
        <v>104.3</v>
      </c>
      <c r="X3" s="37" t="s">
        <v>22</v>
      </c>
      <c r="Y3">
        <f t="shared" si="2"/>
        <v>8.8795069749214885</v>
      </c>
      <c r="AB3" s="37" t="s">
        <v>62</v>
      </c>
      <c r="AC3" s="38">
        <v>111.4</v>
      </c>
      <c r="AE3" s="37" t="s">
        <v>22</v>
      </c>
      <c r="AF3">
        <f t="shared" si="3"/>
        <v>4.4331038317131739</v>
      </c>
    </row>
    <row r="4" spans="1:32" x14ac:dyDescent="0.3">
      <c r="A4" s="37" t="s">
        <v>22</v>
      </c>
      <c r="B4" s="38">
        <v>110.8</v>
      </c>
      <c r="D4" s="37" t="s">
        <v>33</v>
      </c>
      <c r="E4" s="38">
        <v>118.2</v>
      </c>
      <c r="J4" s="37" t="s">
        <v>23</v>
      </c>
      <c r="K4">
        <f t="shared" si="0"/>
        <v>53.630862329803335</v>
      </c>
      <c r="N4" s="37" t="s">
        <v>73</v>
      </c>
      <c r="O4" s="38">
        <v>125.3</v>
      </c>
      <c r="Q4" s="37" t="s">
        <v>23</v>
      </c>
      <c r="R4">
        <f t="shared" si="1"/>
        <v>21.375393515266374</v>
      </c>
      <c r="U4" s="37" t="s">
        <v>56</v>
      </c>
      <c r="V4" s="38">
        <v>114.3</v>
      </c>
      <c r="X4" s="37" t="s">
        <v>23</v>
      </c>
      <c r="Y4">
        <f t="shared" si="2"/>
        <v>11.363845568987971</v>
      </c>
      <c r="AB4" s="37" t="s">
        <v>63</v>
      </c>
      <c r="AC4" s="38">
        <v>122.4</v>
      </c>
      <c r="AE4" s="37" t="s">
        <v>23</v>
      </c>
      <c r="AF4">
        <f t="shared" si="3"/>
        <v>5.6734126654957411</v>
      </c>
    </row>
    <row r="5" spans="1:32" x14ac:dyDescent="0.3">
      <c r="A5" s="37" t="s">
        <v>23</v>
      </c>
      <c r="B5" s="38">
        <v>141.80000000000001</v>
      </c>
      <c r="D5" s="37" t="s">
        <v>34</v>
      </c>
      <c r="E5" s="38">
        <v>125.5</v>
      </c>
      <c r="J5" s="37" t="s">
        <v>24</v>
      </c>
      <c r="K5">
        <f t="shared" si="0"/>
        <v>67.133131618759464</v>
      </c>
      <c r="N5" s="37" t="s">
        <v>46</v>
      </c>
      <c r="O5" s="38">
        <v>135.80000000000001</v>
      </c>
      <c r="Q5" s="37" t="s">
        <v>24</v>
      </c>
      <c r="R5">
        <f t="shared" si="1"/>
        <v>26.756927707755864</v>
      </c>
      <c r="U5" s="37" t="s">
        <v>57</v>
      </c>
      <c r="V5" s="38">
        <v>123.9</v>
      </c>
      <c r="X5" s="37" t="s">
        <v>24</v>
      </c>
      <c r="Y5">
        <f t="shared" si="2"/>
        <v>14.224841949896792</v>
      </c>
      <c r="AB5" s="37" t="s">
        <v>64</v>
      </c>
      <c r="AC5" s="38">
        <v>125.1</v>
      </c>
      <c r="AE5" s="37" t="s">
        <v>24</v>
      </c>
      <c r="AF5">
        <f t="shared" si="3"/>
        <v>7.1017683224646984</v>
      </c>
    </row>
    <row r="6" spans="1:32" x14ac:dyDescent="0.3">
      <c r="A6" s="37" t="s">
        <v>24</v>
      </c>
      <c r="B6" s="38">
        <v>177.5</v>
      </c>
      <c r="D6" s="37" t="s">
        <v>35</v>
      </c>
      <c r="E6" s="38">
        <v>125.7</v>
      </c>
      <c r="J6" s="37" t="s">
        <v>25</v>
      </c>
      <c r="K6">
        <f t="shared" si="0"/>
        <v>62.708018154311659</v>
      </c>
      <c r="N6" s="37" t="s">
        <v>47</v>
      </c>
      <c r="O6" s="38">
        <v>139.4</v>
      </c>
      <c r="Q6" s="37" t="s">
        <v>25</v>
      </c>
      <c r="R6">
        <f t="shared" si="1"/>
        <v>24.99323162786435</v>
      </c>
      <c r="U6" s="37" t="s">
        <v>58</v>
      </c>
      <c r="V6" s="38">
        <v>137.5</v>
      </c>
      <c r="X6" s="37" t="s">
        <v>25</v>
      </c>
      <c r="Y6">
        <f t="shared" si="2"/>
        <v>13.287204480523313</v>
      </c>
      <c r="AB6" s="37" t="s">
        <v>65</v>
      </c>
      <c r="AC6" s="38">
        <v>124.6</v>
      </c>
      <c r="AE6" s="37" t="s">
        <v>25</v>
      </c>
      <c r="AF6">
        <f t="shared" si="3"/>
        <v>6.6336517626177294</v>
      </c>
    </row>
    <row r="7" spans="1:32" x14ac:dyDescent="0.3">
      <c r="A7" s="37" t="s">
        <v>25</v>
      </c>
      <c r="B7" s="38">
        <v>165.8</v>
      </c>
      <c r="D7" s="37" t="s">
        <v>36</v>
      </c>
      <c r="E7" s="38">
        <v>137.1</v>
      </c>
      <c r="J7" s="37" t="s">
        <v>26</v>
      </c>
      <c r="K7">
        <f t="shared" si="0"/>
        <v>63.237518910741301</v>
      </c>
      <c r="N7" s="37" t="s">
        <v>48</v>
      </c>
      <c r="O7" s="38">
        <v>156.19999999999999</v>
      </c>
      <c r="Q7" s="37" t="s">
        <v>26</v>
      </c>
      <c r="R7">
        <f t="shared" si="1"/>
        <v>25.204272184432561</v>
      </c>
      <c r="U7" s="37" t="s">
        <v>59</v>
      </c>
      <c r="V7" s="38">
        <v>154.9</v>
      </c>
      <c r="X7" s="37" t="s">
        <v>26</v>
      </c>
      <c r="Y7">
        <f t="shared" si="2"/>
        <v>13.399400417029538</v>
      </c>
      <c r="AB7" s="37" t="s">
        <v>66</v>
      </c>
      <c r="AC7" s="38">
        <v>128.9</v>
      </c>
      <c r="AE7" s="37" t="s">
        <v>26</v>
      </c>
      <c r="AF7">
        <f t="shared" si="3"/>
        <v>6.6896657099498436</v>
      </c>
    </row>
    <row r="8" spans="1:32" x14ac:dyDescent="0.3">
      <c r="A8" s="37" t="s">
        <v>26</v>
      </c>
      <c r="B8" s="38">
        <v>167.2</v>
      </c>
      <c r="D8" s="37" t="s">
        <v>37</v>
      </c>
      <c r="E8" s="38">
        <v>152.6</v>
      </c>
      <c r="J8" s="37" t="s">
        <v>27</v>
      </c>
      <c r="K8">
        <f t="shared" si="0"/>
        <v>69.515885022692899</v>
      </c>
      <c r="N8" s="37" t="s">
        <v>49</v>
      </c>
      <c r="O8" s="38">
        <v>158</v>
      </c>
      <c r="Q8" s="37" t="s">
        <v>27</v>
      </c>
      <c r="R8">
        <f t="shared" si="1"/>
        <v>27.706610212312832</v>
      </c>
      <c r="U8" s="37" t="s">
        <v>60</v>
      </c>
      <c r="V8" s="38">
        <v>182.4</v>
      </c>
      <c r="X8" s="37" t="s">
        <v>27</v>
      </c>
      <c r="Y8">
        <f t="shared" si="2"/>
        <v>14.729723664174818</v>
      </c>
      <c r="AB8" s="37" t="s">
        <v>67</v>
      </c>
      <c r="AC8" s="38">
        <v>130.6</v>
      </c>
      <c r="AE8" s="37" t="s">
        <v>27</v>
      </c>
      <c r="AF8">
        <f t="shared" si="3"/>
        <v>7.3538310854592197</v>
      </c>
    </row>
    <row r="9" spans="1:32" x14ac:dyDescent="0.3">
      <c r="A9" s="37" t="s">
        <v>27</v>
      </c>
      <c r="B9" s="38">
        <v>183.8</v>
      </c>
      <c r="D9" s="37" t="s">
        <v>38</v>
      </c>
      <c r="E9" s="38">
        <v>160.1</v>
      </c>
      <c r="J9" s="37" t="s">
        <v>28</v>
      </c>
      <c r="K9">
        <f t="shared" si="0"/>
        <v>68.645990922844177</v>
      </c>
      <c r="N9" s="37" t="s">
        <v>50</v>
      </c>
      <c r="O9" s="38">
        <v>162.5</v>
      </c>
      <c r="Q9" s="37" t="s">
        <v>28</v>
      </c>
      <c r="R9">
        <f t="shared" si="1"/>
        <v>27.359900726522188</v>
      </c>
      <c r="U9" s="37" t="s">
        <v>61</v>
      </c>
      <c r="V9" s="38">
        <v>200.3</v>
      </c>
      <c r="X9" s="37" t="s">
        <v>28</v>
      </c>
      <c r="Y9">
        <f t="shared" si="2"/>
        <v>14.545401768486013</v>
      </c>
      <c r="AB9" s="37" t="s">
        <v>68</v>
      </c>
      <c r="AC9" s="38">
        <v>134.19999999999999</v>
      </c>
      <c r="AE9" s="37" t="s">
        <v>28</v>
      </c>
      <c r="AF9">
        <f t="shared" si="3"/>
        <v>7.2618081719850283</v>
      </c>
    </row>
    <row r="10" spans="1:32" x14ac:dyDescent="0.3">
      <c r="A10" s="37" t="s">
        <v>28</v>
      </c>
      <c r="B10" s="38">
        <v>181.5</v>
      </c>
      <c r="D10" s="37" t="s">
        <v>39</v>
      </c>
      <c r="E10" s="38">
        <v>163.6</v>
      </c>
      <c r="J10" s="37" t="s">
        <v>29</v>
      </c>
      <c r="K10">
        <f t="shared" si="0"/>
        <v>78.10136157337368</v>
      </c>
      <c r="N10" s="37" t="s">
        <v>51</v>
      </c>
      <c r="O10" s="38">
        <v>168.4</v>
      </c>
      <c r="Q10" s="37" t="s">
        <v>29</v>
      </c>
      <c r="R10">
        <f t="shared" si="1"/>
        <v>31.128482093811748</v>
      </c>
      <c r="X10" s="37" t="s">
        <v>29</v>
      </c>
      <c r="Y10">
        <f t="shared" si="2"/>
        <v>16.548900634668659</v>
      </c>
      <c r="AB10" s="37" t="s">
        <v>125</v>
      </c>
      <c r="AC10" s="38">
        <v>143.30000000000001</v>
      </c>
      <c r="AE10" s="37" t="s">
        <v>29</v>
      </c>
      <c r="AF10">
        <f t="shared" si="3"/>
        <v>8.2620572314870984</v>
      </c>
    </row>
    <row r="11" spans="1:32" x14ac:dyDescent="0.3">
      <c r="A11" s="37" t="s">
        <v>29</v>
      </c>
      <c r="B11" s="38">
        <v>206.5</v>
      </c>
      <c r="D11" s="37" t="s">
        <v>40</v>
      </c>
      <c r="E11" s="38">
        <v>184.9</v>
      </c>
      <c r="J11" s="37" t="s">
        <v>30</v>
      </c>
      <c r="K11">
        <f t="shared" si="0"/>
        <v>89.826021180030267</v>
      </c>
      <c r="N11" s="37" t="s">
        <v>52</v>
      </c>
      <c r="O11" s="38">
        <v>174</v>
      </c>
      <c r="Q11" s="37" t="s">
        <v>30</v>
      </c>
      <c r="R11">
        <f t="shared" si="1"/>
        <v>35.801522989250799</v>
      </c>
      <c r="X11" s="37" t="s">
        <v>30</v>
      </c>
      <c r="Y11">
        <f t="shared" si="2"/>
        <v>19.033239228735141</v>
      </c>
      <c r="AE11" s="37" t="s">
        <v>30</v>
      </c>
      <c r="AF11">
        <f t="shared" si="3"/>
        <v>9.5023660652696655</v>
      </c>
    </row>
    <row r="12" spans="1:32" x14ac:dyDescent="0.3">
      <c r="A12" s="37" t="s">
        <v>30</v>
      </c>
      <c r="B12" s="38">
        <v>237.5</v>
      </c>
      <c r="D12" s="37" t="s">
        <v>41</v>
      </c>
      <c r="E12" s="38">
        <v>218.4</v>
      </c>
      <c r="J12" s="37" t="s">
        <v>31</v>
      </c>
      <c r="K12">
        <f>B13*$H$1</f>
        <v>100</v>
      </c>
      <c r="N12" s="37" t="s">
        <v>53</v>
      </c>
      <c r="O12" s="38">
        <v>181.5</v>
      </c>
      <c r="Q12" s="37" t="s">
        <v>31</v>
      </c>
      <c r="R12">
        <f t="shared" si="1"/>
        <v>39.856516540454365</v>
      </c>
      <c r="X12" s="37" t="s">
        <v>31</v>
      </c>
      <c r="Y12">
        <f t="shared" si="2"/>
        <v>21.18900400874767</v>
      </c>
      <c r="AE12" s="37" t="s">
        <v>31</v>
      </c>
      <c r="AF12">
        <f t="shared" si="3"/>
        <v>10.578634053293893</v>
      </c>
    </row>
    <row r="13" spans="1:32" x14ac:dyDescent="0.3">
      <c r="A13" s="37" t="s">
        <v>31</v>
      </c>
      <c r="B13" s="38">
        <v>264.39999999999998</v>
      </c>
      <c r="D13" s="37" t="s">
        <v>42</v>
      </c>
      <c r="E13" s="38">
        <v>234.6</v>
      </c>
      <c r="J13" s="37" t="s">
        <v>32</v>
      </c>
      <c r="K13" s="38">
        <v>106.7</v>
      </c>
      <c r="N13" s="37" t="s">
        <v>54</v>
      </c>
      <c r="O13" s="38">
        <v>188.1</v>
      </c>
      <c r="Q13" s="37" t="s">
        <v>32</v>
      </c>
      <c r="R13">
        <f t="shared" si="1"/>
        <v>42.526903148664807</v>
      </c>
      <c r="X13" s="37" t="s">
        <v>32</v>
      </c>
      <c r="Y13">
        <f t="shared" si="2"/>
        <v>22.608667277333762</v>
      </c>
      <c r="AE13" s="37" t="s">
        <v>32</v>
      </c>
      <c r="AF13">
        <f t="shared" si="3"/>
        <v>11.287402534864583</v>
      </c>
    </row>
    <row r="14" spans="1:32" x14ac:dyDescent="0.3">
      <c r="D14" s="37" t="s">
        <v>71</v>
      </c>
      <c r="E14" s="38">
        <v>250.9</v>
      </c>
      <c r="J14" s="37" t="s">
        <v>33</v>
      </c>
      <c r="K14" s="38">
        <v>118.2</v>
      </c>
      <c r="Q14" s="37" t="s">
        <v>33</v>
      </c>
      <c r="R14">
        <f t="shared" si="1"/>
        <v>47.110402550817057</v>
      </c>
      <c r="X14" s="37" t="s">
        <v>33</v>
      </c>
      <c r="Y14">
        <f t="shared" si="2"/>
        <v>25.045402738339742</v>
      </c>
      <c r="AE14" s="37" t="s">
        <v>33</v>
      </c>
      <c r="AF14">
        <f t="shared" si="3"/>
        <v>12.503945450993379</v>
      </c>
    </row>
    <row r="15" spans="1:32" x14ac:dyDescent="0.3">
      <c r="J15" s="37" t="s">
        <v>34</v>
      </c>
      <c r="K15" s="38">
        <v>125.5</v>
      </c>
      <c r="Q15" s="37" t="s">
        <v>34</v>
      </c>
      <c r="R15">
        <f t="shared" si="1"/>
        <v>50.019928258270227</v>
      </c>
      <c r="X15" s="37" t="s">
        <v>34</v>
      </c>
      <c r="Y15">
        <f t="shared" si="2"/>
        <v>26.592200030978326</v>
      </c>
      <c r="AE15" s="37" t="s">
        <v>34</v>
      </c>
      <c r="AF15">
        <f t="shared" si="3"/>
        <v>13.276185736883836</v>
      </c>
    </row>
    <row r="16" spans="1:32" x14ac:dyDescent="0.3">
      <c r="J16" s="37" t="s">
        <v>35</v>
      </c>
      <c r="K16" s="38">
        <v>125.7</v>
      </c>
      <c r="Q16" s="37" t="s">
        <v>35</v>
      </c>
      <c r="R16">
        <f t="shared" si="1"/>
        <v>50.099641291351134</v>
      </c>
      <c r="X16" s="37" t="s">
        <v>35</v>
      </c>
      <c r="Y16">
        <f t="shared" si="2"/>
        <v>26.634578038995819</v>
      </c>
      <c r="AE16" s="37" t="s">
        <v>35</v>
      </c>
      <c r="AF16">
        <f t="shared" si="3"/>
        <v>13.297343004990422</v>
      </c>
    </row>
    <row r="17" spans="10:32" x14ac:dyDescent="0.3">
      <c r="J17" s="37" t="s">
        <v>36</v>
      </c>
      <c r="K17" s="38">
        <v>137.1</v>
      </c>
      <c r="Q17" s="37" t="s">
        <v>36</v>
      </c>
      <c r="R17">
        <f t="shared" si="1"/>
        <v>54.643284176962929</v>
      </c>
      <c r="X17" s="37" t="s">
        <v>36</v>
      </c>
      <c r="Y17">
        <f t="shared" si="2"/>
        <v>29.050124495993053</v>
      </c>
      <c r="AE17" s="37" t="s">
        <v>36</v>
      </c>
      <c r="AF17">
        <f t="shared" si="3"/>
        <v>14.503307287065926</v>
      </c>
    </row>
    <row r="18" spans="10:32" x14ac:dyDescent="0.3">
      <c r="J18" s="37" t="s">
        <v>37</v>
      </c>
      <c r="K18" s="38">
        <v>152.6</v>
      </c>
      <c r="Q18" s="37" t="s">
        <v>37</v>
      </c>
      <c r="R18">
        <f t="shared" si="1"/>
        <v>60.821044240733357</v>
      </c>
      <c r="X18" s="37" t="s">
        <v>37</v>
      </c>
      <c r="Y18">
        <f t="shared" si="2"/>
        <v>32.334420117348941</v>
      </c>
      <c r="AE18" s="37" t="s">
        <v>37</v>
      </c>
      <c r="AF18">
        <f t="shared" si="3"/>
        <v>16.14299556532648</v>
      </c>
    </row>
    <row r="19" spans="10:32" x14ac:dyDescent="0.3">
      <c r="J19" s="37" t="s">
        <v>38</v>
      </c>
      <c r="K19" s="38">
        <v>160.1</v>
      </c>
      <c r="Q19" s="37" t="s">
        <v>38</v>
      </c>
      <c r="R19">
        <f t="shared" si="1"/>
        <v>63.810282981267434</v>
      </c>
      <c r="X19" s="37" t="s">
        <v>38</v>
      </c>
      <c r="Y19">
        <f t="shared" si="2"/>
        <v>33.923595418005014</v>
      </c>
      <c r="AE19" s="37" t="s">
        <v>38</v>
      </c>
      <c r="AF19">
        <f t="shared" si="3"/>
        <v>16.936393119323519</v>
      </c>
    </row>
    <row r="20" spans="10:32" x14ac:dyDescent="0.3">
      <c r="J20" s="37" t="s">
        <v>39</v>
      </c>
      <c r="K20" s="38">
        <v>163.6</v>
      </c>
      <c r="Q20" s="37" t="s">
        <v>39</v>
      </c>
      <c r="R20">
        <f t="shared" si="1"/>
        <v>65.205261060183332</v>
      </c>
      <c r="X20" s="37" t="s">
        <v>39</v>
      </c>
      <c r="Y20">
        <f t="shared" si="2"/>
        <v>34.66521055831118</v>
      </c>
      <c r="AE20" s="37" t="s">
        <v>39</v>
      </c>
      <c r="AF20">
        <f t="shared" si="3"/>
        <v>17.306645311188806</v>
      </c>
    </row>
    <row r="21" spans="10:32" x14ac:dyDescent="0.3">
      <c r="J21" s="37" t="s">
        <v>40</v>
      </c>
      <c r="K21" s="38">
        <v>184.9</v>
      </c>
      <c r="Q21" s="37" t="s">
        <v>40</v>
      </c>
      <c r="R21">
        <f t="shared" si="1"/>
        <v>73.694699083300122</v>
      </c>
      <c r="X21" s="37" t="s">
        <v>40</v>
      </c>
      <c r="Y21">
        <f t="shared" si="2"/>
        <v>39.178468412174439</v>
      </c>
      <c r="AE21" s="37" t="s">
        <v>40</v>
      </c>
      <c r="AF21">
        <f t="shared" si="3"/>
        <v>19.559894364540408</v>
      </c>
    </row>
    <row r="22" spans="10:32" x14ac:dyDescent="0.3">
      <c r="J22" s="37" t="s">
        <v>41</v>
      </c>
      <c r="K22" s="38">
        <v>218.4</v>
      </c>
      <c r="Q22" s="37" t="s">
        <v>41</v>
      </c>
      <c r="R22">
        <f t="shared" si="1"/>
        <v>87.046632124352328</v>
      </c>
      <c r="X22" s="37" t="s">
        <v>41</v>
      </c>
      <c r="Y22">
        <f t="shared" si="2"/>
        <v>46.276784755104906</v>
      </c>
      <c r="AE22" s="37" t="s">
        <v>41</v>
      </c>
      <c r="AF22">
        <f t="shared" si="3"/>
        <v>23.103736772393859</v>
      </c>
    </row>
    <row r="23" spans="10:32" x14ac:dyDescent="0.3">
      <c r="J23" s="37" t="s">
        <v>42</v>
      </c>
      <c r="K23" s="38">
        <v>234.6</v>
      </c>
      <c r="Q23" s="37" t="s">
        <v>42</v>
      </c>
      <c r="R23">
        <f t="shared" si="1"/>
        <v>93.503387803905937</v>
      </c>
      <c r="X23" s="37" t="s">
        <v>42</v>
      </c>
      <c r="Y23">
        <f t="shared" si="2"/>
        <v>49.709403404522028</v>
      </c>
      <c r="AE23" s="37" t="s">
        <v>42</v>
      </c>
      <c r="AF23">
        <f t="shared" si="3"/>
        <v>24.817475489027469</v>
      </c>
    </row>
    <row r="24" spans="10:32" x14ac:dyDescent="0.3">
      <c r="J24" s="37" t="s">
        <v>71</v>
      </c>
      <c r="K24" s="38">
        <v>250.9</v>
      </c>
      <c r="Q24" s="37" t="s">
        <v>71</v>
      </c>
      <c r="R24">
        <f>K24*$M$1</f>
        <v>100</v>
      </c>
      <c r="X24" s="37" t="s">
        <v>71</v>
      </c>
      <c r="Y24">
        <f t="shared" si="2"/>
        <v>53.163211057947905</v>
      </c>
      <c r="AE24" s="37" t="s">
        <v>71</v>
      </c>
      <c r="AF24">
        <f t="shared" si="3"/>
        <v>26.541792839714379</v>
      </c>
    </row>
    <row r="25" spans="10:32" x14ac:dyDescent="0.3">
      <c r="Q25" s="37" t="s">
        <v>72</v>
      </c>
      <c r="R25" s="38">
        <v>115.8</v>
      </c>
      <c r="X25" s="37" t="s">
        <v>72</v>
      </c>
      <c r="Y25">
        <f t="shared" si="2"/>
        <v>61.56299840510367</v>
      </c>
      <c r="AE25" s="37" t="s">
        <v>72</v>
      </c>
      <c r="AF25">
        <f t="shared" si="3"/>
        <v>30.735396108389249</v>
      </c>
    </row>
    <row r="26" spans="10:32" x14ac:dyDescent="0.3">
      <c r="Q26" s="37" t="s">
        <v>73</v>
      </c>
      <c r="R26" s="38">
        <v>125.3</v>
      </c>
      <c r="X26" s="37" t="s">
        <v>73</v>
      </c>
      <c r="Y26">
        <f t="shared" si="2"/>
        <v>66.613503455608722</v>
      </c>
      <c r="AE26" s="37" t="s">
        <v>73</v>
      </c>
      <c r="AF26">
        <f t="shared" si="3"/>
        <v>33.256866428162112</v>
      </c>
    </row>
    <row r="27" spans="10:32" x14ac:dyDescent="0.3">
      <c r="Q27" s="37" t="s">
        <v>46</v>
      </c>
      <c r="R27" s="38">
        <v>135.80000000000001</v>
      </c>
      <c r="X27" s="37" t="s">
        <v>46</v>
      </c>
      <c r="Y27">
        <f t="shared" si="2"/>
        <v>72.195640616693254</v>
      </c>
      <c r="AE27" s="37" t="s">
        <v>46</v>
      </c>
      <c r="AF27">
        <f t="shared" si="3"/>
        <v>36.043754676332128</v>
      </c>
    </row>
    <row r="28" spans="10:32" x14ac:dyDescent="0.3">
      <c r="Q28" s="37" t="s">
        <v>47</v>
      </c>
      <c r="R28" s="38">
        <v>139.4</v>
      </c>
      <c r="X28" s="37" t="s">
        <v>47</v>
      </c>
      <c r="Y28">
        <f t="shared" si="2"/>
        <v>74.109516214779376</v>
      </c>
      <c r="AE28" s="37" t="s">
        <v>47</v>
      </c>
      <c r="AF28">
        <f t="shared" si="3"/>
        <v>36.999259218561839</v>
      </c>
    </row>
    <row r="29" spans="10:32" x14ac:dyDescent="0.3">
      <c r="Q29" s="37" t="s">
        <v>48</v>
      </c>
      <c r="R29" s="38">
        <v>156.19999999999999</v>
      </c>
      <c r="X29" s="37" t="s">
        <v>48</v>
      </c>
      <c r="Y29">
        <f t="shared" si="2"/>
        <v>83.040935672514621</v>
      </c>
      <c r="AE29" s="37" t="s">
        <v>48</v>
      </c>
      <c r="AF29">
        <f t="shared" si="3"/>
        <v>41.458280415633858</v>
      </c>
    </row>
    <row r="30" spans="10:32" x14ac:dyDescent="0.3">
      <c r="Q30" s="37" t="s">
        <v>49</v>
      </c>
      <c r="R30" s="38">
        <v>158</v>
      </c>
      <c r="X30" s="37" t="s">
        <v>49</v>
      </c>
      <c r="Y30">
        <f t="shared" si="2"/>
        <v>83.997873471557682</v>
      </c>
      <c r="AE30" s="37" t="s">
        <v>49</v>
      </c>
      <c r="AF30">
        <f t="shared" si="3"/>
        <v>41.936032686748717</v>
      </c>
    </row>
    <row r="31" spans="10:32" x14ac:dyDescent="0.3">
      <c r="Q31" s="37" t="s">
        <v>50</v>
      </c>
      <c r="R31" s="38">
        <v>162.5</v>
      </c>
      <c r="X31" s="37" t="s">
        <v>50</v>
      </c>
      <c r="Y31">
        <f t="shared" si="2"/>
        <v>86.390217969165334</v>
      </c>
      <c r="AE31" s="37" t="s">
        <v>50</v>
      </c>
      <c r="AF31">
        <f t="shared" si="3"/>
        <v>43.130413364535862</v>
      </c>
    </row>
    <row r="32" spans="10:32" x14ac:dyDescent="0.3">
      <c r="Q32" s="37" t="s">
        <v>51</v>
      </c>
      <c r="R32" s="38">
        <v>168.4</v>
      </c>
      <c r="X32" s="37" t="s">
        <v>51</v>
      </c>
      <c r="Y32">
        <f t="shared" si="2"/>
        <v>89.526847421584264</v>
      </c>
      <c r="AE32" s="37" t="s">
        <v>51</v>
      </c>
      <c r="AF32">
        <f t="shared" si="3"/>
        <v>44.69637914207901</v>
      </c>
    </row>
    <row r="33" spans="17:32" x14ac:dyDescent="0.3">
      <c r="Q33" s="37" t="s">
        <v>52</v>
      </c>
      <c r="R33" s="38">
        <v>174</v>
      </c>
      <c r="X33" s="37" t="s">
        <v>52</v>
      </c>
      <c r="Y33">
        <f t="shared" si="2"/>
        <v>92.503987240829346</v>
      </c>
      <c r="AE33" s="37" t="s">
        <v>52</v>
      </c>
      <c r="AF33">
        <f t="shared" si="3"/>
        <v>46.182719541103012</v>
      </c>
    </row>
    <row r="34" spans="17:32" x14ac:dyDescent="0.3">
      <c r="Q34" s="37" t="s">
        <v>53</v>
      </c>
      <c r="R34" s="38">
        <v>181.5</v>
      </c>
      <c r="X34" s="37" t="s">
        <v>53</v>
      </c>
      <c r="Y34">
        <f t="shared" si="2"/>
        <v>96.491228070175438</v>
      </c>
      <c r="AE34" s="37" t="s">
        <v>53</v>
      </c>
      <c r="AF34">
        <f t="shared" si="3"/>
        <v>48.173354004081595</v>
      </c>
    </row>
    <row r="35" spans="17:32" x14ac:dyDescent="0.3">
      <c r="Q35" s="37" t="s">
        <v>54</v>
      </c>
      <c r="R35" s="38">
        <v>188.1</v>
      </c>
      <c r="X35" s="37" t="s">
        <v>54</v>
      </c>
      <c r="Y35">
        <f t="shared" si="2"/>
        <v>100</v>
      </c>
      <c r="AE35" s="37" t="s">
        <v>54</v>
      </c>
      <c r="AF35">
        <f t="shared" si="3"/>
        <v>49.925112331502739</v>
      </c>
    </row>
    <row r="36" spans="17:32" x14ac:dyDescent="0.3">
      <c r="X36" s="37" t="s">
        <v>55</v>
      </c>
      <c r="Y36" s="38">
        <v>104.3</v>
      </c>
      <c r="AE36" s="37" t="s">
        <v>55</v>
      </c>
      <c r="AF36">
        <f t="shared" si="3"/>
        <v>52.071892161757354</v>
      </c>
    </row>
    <row r="37" spans="17:32" x14ac:dyDescent="0.3">
      <c r="X37" s="37" t="s">
        <v>56</v>
      </c>
      <c r="Y37" s="38">
        <v>114.3</v>
      </c>
      <c r="AE37" s="37" t="s">
        <v>56</v>
      </c>
      <c r="AF37">
        <f t="shared" si="3"/>
        <v>57.064403394907629</v>
      </c>
    </row>
    <row r="38" spans="17:32" x14ac:dyDescent="0.3">
      <c r="X38" s="37" t="s">
        <v>57</v>
      </c>
      <c r="Y38" s="38">
        <v>123.9</v>
      </c>
      <c r="AE38" s="37" t="s">
        <v>57</v>
      </c>
      <c r="AF38">
        <f t="shared" si="3"/>
        <v>61.857214178731901</v>
      </c>
    </row>
    <row r="39" spans="17:32" x14ac:dyDescent="0.3">
      <c r="X39" s="37" t="s">
        <v>58</v>
      </c>
      <c r="Y39" s="38">
        <v>137.5</v>
      </c>
      <c r="AE39" s="37" t="s">
        <v>58</v>
      </c>
      <c r="AF39">
        <f t="shared" si="3"/>
        <v>68.647029455816266</v>
      </c>
    </row>
    <row r="40" spans="17:32" x14ac:dyDescent="0.3">
      <c r="X40" s="37" t="s">
        <v>59</v>
      </c>
      <c r="Y40" s="38">
        <v>154.9</v>
      </c>
      <c r="AE40" s="37" t="s">
        <v>59</v>
      </c>
      <c r="AF40">
        <f t="shared" si="3"/>
        <v>77.333999001497745</v>
      </c>
    </row>
    <row r="41" spans="17:32" x14ac:dyDescent="0.3">
      <c r="X41" s="37" t="s">
        <v>60</v>
      </c>
      <c r="Y41" s="38">
        <v>182.4</v>
      </c>
      <c r="AE41" s="37" t="s">
        <v>60</v>
      </c>
      <c r="AF41">
        <f t="shared" si="3"/>
        <v>91.063404892660998</v>
      </c>
    </row>
    <row r="42" spans="17:32" x14ac:dyDescent="0.3">
      <c r="X42" s="37" t="s">
        <v>61</v>
      </c>
      <c r="Y42" s="38">
        <v>200.3</v>
      </c>
      <c r="AE42" s="37" t="s">
        <v>61</v>
      </c>
      <c r="AF42">
        <f t="shared" si="3"/>
        <v>100</v>
      </c>
    </row>
    <row r="43" spans="17:32" x14ac:dyDescent="0.3">
      <c r="AE43" s="37" t="s">
        <v>62</v>
      </c>
      <c r="AF43" s="38">
        <v>111.4</v>
      </c>
    </row>
    <row r="44" spans="17:32" x14ac:dyDescent="0.3">
      <c r="AE44" s="37" t="s">
        <v>63</v>
      </c>
      <c r="AF44" s="38">
        <v>122.4</v>
      </c>
    </row>
    <row r="45" spans="17:32" x14ac:dyDescent="0.3">
      <c r="AE45" s="37" t="s">
        <v>64</v>
      </c>
      <c r="AF45" s="38">
        <v>125.1</v>
      </c>
    </row>
    <row r="46" spans="17:32" x14ac:dyDescent="0.3">
      <c r="AE46" s="37" t="s">
        <v>65</v>
      </c>
      <c r="AF46" s="38">
        <v>124.6</v>
      </c>
    </row>
    <row r="47" spans="17:32" x14ac:dyDescent="0.3">
      <c r="AE47" s="37" t="s">
        <v>66</v>
      </c>
      <c r="AF47" s="38">
        <v>128.9</v>
      </c>
    </row>
    <row r="48" spans="17:32" x14ac:dyDescent="0.3">
      <c r="AE48" s="37" t="s">
        <v>67</v>
      </c>
      <c r="AF48" s="38">
        <v>130.6</v>
      </c>
    </row>
    <row r="49" spans="31:32" x14ac:dyDescent="0.3">
      <c r="AE49" s="37" t="s">
        <v>68</v>
      </c>
      <c r="AF49" s="38">
        <v>134.19999999999999</v>
      </c>
    </row>
    <row r="50" spans="31:32" x14ac:dyDescent="0.3">
      <c r="AE50" s="37" t="s">
        <v>125</v>
      </c>
      <c r="AF50" s="38">
        <v>143.30000000000001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7824-CE57-47D8-AAF1-DA236D05A0F0}">
  <dimension ref="A1:J68"/>
  <sheetViews>
    <sheetView workbookViewId="0">
      <selection activeCell="M10" sqref="M10"/>
    </sheetView>
  </sheetViews>
  <sheetFormatPr defaultRowHeight="14.4" x14ac:dyDescent="0.3"/>
  <cols>
    <col min="8" max="8" width="11.44140625" customWidth="1"/>
    <col min="9" max="9" width="16.44140625" bestFit="1" customWidth="1"/>
    <col min="10" max="10" width="10.5546875" bestFit="1" customWidth="1"/>
  </cols>
  <sheetData>
    <row r="1" spans="1:9" x14ac:dyDescent="0.3">
      <c r="A1" t="s">
        <v>129</v>
      </c>
      <c r="H1" t="s">
        <v>136</v>
      </c>
    </row>
    <row r="2" spans="1:9" x14ac:dyDescent="0.3">
      <c r="E2" t="s">
        <v>130</v>
      </c>
    </row>
    <row r="4" spans="1:9" x14ac:dyDescent="0.3">
      <c r="A4" t="s">
        <v>70</v>
      </c>
      <c r="B4" t="s">
        <v>131</v>
      </c>
      <c r="H4" t="s">
        <v>138</v>
      </c>
    </row>
    <row r="5" spans="1:9" x14ac:dyDescent="0.3">
      <c r="A5" t="s">
        <v>20</v>
      </c>
      <c r="B5" s="49">
        <v>100</v>
      </c>
      <c r="C5" t="s">
        <v>132</v>
      </c>
    </row>
    <row r="6" spans="1:9" x14ac:dyDescent="0.3">
      <c r="A6" t="s">
        <v>21</v>
      </c>
      <c r="B6" s="49">
        <v>101.1</v>
      </c>
      <c r="H6" t="s">
        <v>207</v>
      </c>
    </row>
    <row r="7" spans="1:9" x14ac:dyDescent="0.3">
      <c r="A7" s="37" t="s">
        <v>22</v>
      </c>
      <c r="B7" s="38">
        <v>111.3</v>
      </c>
    </row>
    <row r="8" spans="1:9" x14ac:dyDescent="0.3">
      <c r="A8" s="37" t="s">
        <v>23</v>
      </c>
      <c r="B8" s="38">
        <v>136.6</v>
      </c>
      <c r="H8" t="s">
        <v>208</v>
      </c>
    </row>
    <row r="9" spans="1:9" x14ac:dyDescent="0.3">
      <c r="A9" s="37" t="s">
        <v>24</v>
      </c>
      <c r="B9" s="38">
        <v>172.1</v>
      </c>
    </row>
    <row r="10" spans="1:9" x14ac:dyDescent="0.3">
      <c r="A10" s="37" t="s">
        <v>25</v>
      </c>
      <c r="B10" s="38">
        <v>163.69999999999999</v>
      </c>
      <c r="I10" s="39"/>
    </row>
    <row r="11" spans="1:9" x14ac:dyDescent="0.3">
      <c r="A11" s="37" t="s">
        <v>26</v>
      </c>
      <c r="B11" s="38">
        <v>155.30000000000001</v>
      </c>
    </row>
    <row r="12" spans="1:9" x14ac:dyDescent="0.3">
      <c r="A12" s="37" t="s">
        <v>27</v>
      </c>
      <c r="B12" s="38">
        <v>173.6</v>
      </c>
      <c r="H12" t="s">
        <v>139</v>
      </c>
    </row>
    <row r="13" spans="1:9" x14ac:dyDescent="0.3">
      <c r="A13" s="37" t="s">
        <v>28</v>
      </c>
      <c r="B13" s="38">
        <v>172.5</v>
      </c>
    </row>
    <row r="14" spans="1:9" x14ac:dyDescent="0.3">
      <c r="A14" s="37" t="s">
        <v>29</v>
      </c>
      <c r="B14" s="38">
        <v>186.6</v>
      </c>
      <c r="H14" t="s">
        <v>209</v>
      </c>
    </row>
    <row r="15" spans="1:9" x14ac:dyDescent="0.3">
      <c r="A15" s="37" t="s">
        <v>30</v>
      </c>
      <c r="B15" s="38">
        <v>208</v>
      </c>
    </row>
    <row r="16" spans="1:9" x14ac:dyDescent="0.3">
      <c r="A16" s="37" t="s">
        <v>31</v>
      </c>
      <c r="B16" s="38">
        <v>235.1</v>
      </c>
      <c r="H16" t="s">
        <v>210</v>
      </c>
    </row>
    <row r="17" spans="1:10" x14ac:dyDescent="0.3">
      <c r="A17" s="37" t="s">
        <v>32</v>
      </c>
      <c r="B17" s="38">
        <v>111.1</v>
      </c>
      <c r="C17" t="s">
        <v>133</v>
      </c>
    </row>
    <row r="18" spans="1:10" x14ac:dyDescent="0.3">
      <c r="A18" s="37" t="s">
        <v>33</v>
      </c>
      <c r="B18" s="38">
        <v>126.5</v>
      </c>
      <c r="H18" t="s">
        <v>140</v>
      </c>
    </row>
    <row r="19" spans="1:10" x14ac:dyDescent="0.3">
      <c r="A19" s="37" t="s">
        <v>34</v>
      </c>
      <c r="B19" s="38">
        <v>131.80000000000001</v>
      </c>
      <c r="H19" t="s">
        <v>20</v>
      </c>
      <c r="I19" t="s">
        <v>202</v>
      </c>
      <c r="J19" s="48">
        <f>B5*0.518941</f>
        <v>51.894100000000002</v>
      </c>
    </row>
    <row r="20" spans="1:10" x14ac:dyDescent="0.3">
      <c r="A20" s="37" t="s">
        <v>35</v>
      </c>
      <c r="B20" s="38">
        <v>134.1</v>
      </c>
      <c r="H20" t="s">
        <v>21</v>
      </c>
      <c r="I20" t="s">
        <v>202</v>
      </c>
      <c r="J20" s="48">
        <f t="shared" ref="J20:J60" si="0">B6*0.518941</f>
        <v>52.464935099999998</v>
      </c>
    </row>
    <row r="21" spans="1:10" x14ac:dyDescent="0.3">
      <c r="A21" s="37" t="s">
        <v>36</v>
      </c>
      <c r="B21" s="38">
        <v>147.80000000000001</v>
      </c>
      <c r="H21" s="37" t="s">
        <v>22</v>
      </c>
      <c r="I21" t="s">
        <v>141</v>
      </c>
      <c r="J21" s="48">
        <f t="shared" si="0"/>
        <v>57.758133299999997</v>
      </c>
    </row>
    <row r="22" spans="1:10" x14ac:dyDescent="0.3">
      <c r="A22" s="37" t="s">
        <v>37</v>
      </c>
      <c r="B22" s="38">
        <v>161.1</v>
      </c>
      <c r="H22" s="37" t="s">
        <v>23</v>
      </c>
      <c r="I22" t="s">
        <v>142</v>
      </c>
      <c r="J22" s="48">
        <f t="shared" si="0"/>
        <v>70.887340600000002</v>
      </c>
    </row>
    <row r="23" spans="1:10" x14ac:dyDescent="0.3">
      <c r="A23" s="37" t="s">
        <v>38</v>
      </c>
      <c r="B23" s="38">
        <v>177.1</v>
      </c>
      <c r="H23" s="37" t="s">
        <v>24</v>
      </c>
      <c r="I23" t="s">
        <v>143</v>
      </c>
      <c r="J23" s="48">
        <f t="shared" si="0"/>
        <v>89.309746099999998</v>
      </c>
    </row>
    <row r="24" spans="1:10" x14ac:dyDescent="0.3">
      <c r="A24" s="37" t="s">
        <v>39</v>
      </c>
      <c r="B24" s="38">
        <v>179.3</v>
      </c>
      <c r="H24" s="37" t="s">
        <v>25</v>
      </c>
      <c r="I24" t="s">
        <v>144</v>
      </c>
      <c r="J24" s="48">
        <f t="shared" si="0"/>
        <v>84.950641699999991</v>
      </c>
    </row>
    <row r="25" spans="1:10" x14ac:dyDescent="0.3">
      <c r="A25" s="37" t="s">
        <v>40</v>
      </c>
      <c r="B25" s="38">
        <v>200.6</v>
      </c>
      <c r="H25" s="37" t="s">
        <v>26</v>
      </c>
      <c r="I25" t="s">
        <v>145</v>
      </c>
      <c r="J25" s="48">
        <f t="shared" si="0"/>
        <v>80.591537299999999</v>
      </c>
    </row>
    <row r="26" spans="1:10" x14ac:dyDescent="0.3">
      <c r="A26" s="37" t="s">
        <v>41</v>
      </c>
      <c r="B26" s="38">
        <v>241.2</v>
      </c>
      <c r="H26" s="37" t="s">
        <v>27</v>
      </c>
      <c r="I26" t="s">
        <v>146</v>
      </c>
      <c r="J26" s="48">
        <f t="shared" si="0"/>
        <v>90.088157599999988</v>
      </c>
    </row>
    <row r="27" spans="1:10" x14ac:dyDescent="0.3">
      <c r="A27" s="37" t="s">
        <v>42</v>
      </c>
      <c r="B27" s="38">
        <v>271</v>
      </c>
      <c r="H27" s="37" t="s">
        <v>28</v>
      </c>
      <c r="I27" t="s">
        <v>147</v>
      </c>
      <c r="J27" s="48">
        <f t="shared" si="0"/>
        <v>89.517322499999992</v>
      </c>
    </row>
    <row r="28" spans="1:10" x14ac:dyDescent="0.3">
      <c r="A28" s="37" t="s">
        <v>71</v>
      </c>
      <c r="B28" s="38">
        <v>284.39999999999998</v>
      </c>
      <c r="H28" s="37" t="s">
        <v>29</v>
      </c>
      <c r="I28" t="s">
        <v>148</v>
      </c>
      <c r="J28" s="48">
        <f t="shared" si="0"/>
        <v>96.834390599999992</v>
      </c>
    </row>
    <row r="29" spans="1:10" x14ac:dyDescent="0.3">
      <c r="A29" s="37" t="s">
        <v>72</v>
      </c>
      <c r="B29" s="38">
        <v>112.8</v>
      </c>
      <c r="C29" t="s">
        <v>134</v>
      </c>
      <c r="H29" s="37" t="s">
        <v>30</v>
      </c>
      <c r="I29" t="s">
        <v>149</v>
      </c>
      <c r="J29" s="48">
        <f t="shared" si="0"/>
        <v>107.939728</v>
      </c>
    </row>
    <row r="30" spans="1:10" x14ac:dyDescent="0.3">
      <c r="A30" s="37" t="s">
        <v>73</v>
      </c>
      <c r="B30" s="38">
        <v>122.2</v>
      </c>
      <c r="H30" s="37" t="s">
        <v>31</v>
      </c>
      <c r="I30" t="s">
        <v>150</v>
      </c>
      <c r="J30" s="48">
        <f t="shared" si="0"/>
        <v>122.00302909999999</v>
      </c>
    </row>
    <row r="31" spans="1:10" x14ac:dyDescent="0.3">
      <c r="A31" s="37" t="s">
        <v>46</v>
      </c>
      <c r="B31" s="38">
        <v>137.30000000000001</v>
      </c>
      <c r="H31" s="37" t="s">
        <v>32</v>
      </c>
      <c r="I31" t="s">
        <v>151</v>
      </c>
      <c r="J31" s="48">
        <f t="shared" si="0"/>
        <v>57.654345099999993</v>
      </c>
    </row>
    <row r="32" spans="1:10" x14ac:dyDescent="0.3">
      <c r="A32" s="37" t="s">
        <v>47</v>
      </c>
      <c r="B32" s="38">
        <v>141.4</v>
      </c>
      <c r="H32" s="37" t="s">
        <v>33</v>
      </c>
      <c r="I32" t="s">
        <v>152</v>
      </c>
      <c r="J32" s="48">
        <f t="shared" si="0"/>
        <v>65.646036499999994</v>
      </c>
    </row>
    <row r="33" spans="1:10" x14ac:dyDescent="0.3">
      <c r="A33" s="37" t="s">
        <v>48</v>
      </c>
      <c r="B33" s="38">
        <v>159.4</v>
      </c>
      <c r="H33" s="37" t="s">
        <v>34</v>
      </c>
      <c r="I33" t="s">
        <v>153</v>
      </c>
      <c r="J33" s="48">
        <f t="shared" si="0"/>
        <v>68.396423800000008</v>
      </c>
    </row>
    <row r="34" spans="1:10" x14ac:dyDescent="0.3">
      <c r="A34" s="37" t="s">
        <v>49</v>
      </c>
      <c r="B34" s="38">
        <v>165.5</v>
      </c>
      <c r="H34" s="37" t="s">
        <v>35</v>
      </c>
      <c r="I34" t="s">
        <v>154</v>
      </c>
      <c r="J34" s="48">
        <f t="shared" si="0"/>
        <v>69.589988099999999</v>
      </c>
    </row>
    <row r="35" spans="1:10" x14ac:dyDescent="0.3">
      <c r="A35" s="37" t="s">
        <v>50</v>
      </c>
      <c r="B35" s="38">
        <v>170.5</v>
      </c>
      <c r="H35" s="37" t="s">
        <v>36</v>
      </c>
      <c r="I35" t="s">
        <v>155</v>
      </c>
      <c r="J35" s="48">
        <f t="shared" si="0"/>
        <v>76.699479800000006</v>
      </c>
    </row>
    <row r="36" spans="1:10" x14ac:dyDescent="0.3">
      <c r="A36" s="37" t="s">
        <v>51</v>
      </c>
      <c r="B36" s="38">
        <v>176.1</v>
      </c>
      <c r="H36" s="37" t="s">
        <v>37</v>
      </c>
      <c r="I36" t="s">
        <v>156</v>
      </c>
      <c r="J36" s="48">
        <f t="shared" si="0"/>
        <v>83.601395099999991</v>
      </c>
    </row>
    <row r="37" spans="1:10" x14ac:dyDescent="0.3">
      <c r="A37" s="37" t="s">
        <v>52</v>
      </c>
      <c r="B37" s="38">
        <v>179.2</v>
      </c>
      <c r="H37" s="37" t="s">
        <v>38</v>
      </c>
      <c r="I37" t="s">
        <v>157</v>
      </c>
      <c r="J37" s="48">
        <f t="shared" si="0"/>
        <v>91.904451099999989</v>
      </c>
    </row>
    <row r="38" spans="1:10" x14ac:dyDescent="0.3">
      <c r="A38" s="37" t="s">
        <v>53</v>
      </c>
      <c r="B38" s="38">
        <v>181.5</v>
      </c>
      <c r="H38" s="37" t="s">
        <v>39</v>
      </c>
      <c r="I38" t="s">
        <v>158</v>
      </c>
      <c r="J38" s="48">
        <f t="shared" si="0"/>
        <v>93.04612130000001</v>
      </c>
    </row>
    <row r="39" spans="1:10" x14ac:dyDescent="0.3">
      <c r="A39" s="37" t="s">
        <v>54</v>
      </c>
      <c r="B39" s="38">
        <v>186.3</v>
      </c>
      <c r="H39" s="37" t="s">
        <v>40</v>
      </c>
      <c r="I39" t="s">
        <v>159</v>
      </c>
      <c r="J39" s="48">
        <f t="shared" si="0"/>
        <v>104.09956459999999</v>
      </c>
    </row>
    <row r="40" spans="1:10" x14ac:dyDescent="0.3">
      <c r="A40" s="37" t="s">
        <v>55</v>
      </c>
      <c r="B40" s="38">
        <v>105.4</v>
      </c>
      <c r="C40" t="s">
        <v>135</v>
      </c>
      <c r="H40" s="37" t="s">
        <v>41</v>
      </c>
      <c r="I40" t="s">
        <v>160</v>
      </c>
      <c r="J40" s="48">
        <f t="shared" si="0"/>
        <v>125.16856919999999</v>
      </c>
    </row>
    <row r="41" spans="1:10" x14ac:dyDescent="0.3">
      <c r="A41" s="37" t="s">
        <v>56</v>
      </c>
      <c r="B41" s="38">
        <v>115.5</v>
      </c>
      <c r="H41" s="37" t="s">
        <v>42</v>
      </c>
      <c r="I41" t="s">
        <v>161</v>
      </c>
      <c r="J41" s="48">
        <f t="shared" si="0"/>
        <v>140.63301099999998</v>
      </c>
    </row>
    <row r="42" spans="1:10" x14ac:dyDescent="0.3">
      <c r="A42" s="37" t="s">
        <v>57</v>
      </c>
      <c r="B42" s="38">
        <v>123.6</v>
      </c>
      <c r="H42" s="37" t="s">
        <v>71</v>
      </c>
      <c r="I42" t="s">
        <v>162</v>
      </c>
      <c r="J42" s="48">
        <f t="shared" si="0"/>
        <v>147.58682039999999</v>
      </c>
    </row>
    <row r="43" spans="1:10" x14ac:dyDescent="0.3">
      <c r="A43" s="37" t="s">
        <v>58</v>
      </c>
      <c r="B43" s="38">
        <v>134.80000000000001</v>
      </c>
      <c r="H43" s="37" t="s">
        <v>72</v>
      </c>
      <c r="I43" t="s">
        <v>163</v>
      </c>
      <c r="J43" s="48">
        <f t="shared" si="0"/>
        <v>58.536544799999994</v>
      </c>
    </row>
    <row r="44" spans="1:10" x14ac:dyDescent="0.3">
      <c r="A44" s="37" t="s">
        <v>59</v>
      </c>
      <c r="B44" s="38">
        <v>155.4</v>
      </c>
      <c r="H44" s="37" t="s">
        <v>73</v>
      </c>
      <c r="I44" t="s">
        <v>164</v>
      </c>
      <c r="J44" s="48">
        <f t="shared" si="0"/>
        <v>63.414590199999999</v>
      </c>
    </row>
    <row r="45" spans="1:10" x14ac:dyDescent="0.3">
      <c r="A45" s="37" t="s">
        <v>60</v>
      </c>
      <c r="B45" s="38">
        <v>179.6</v>
      </c>
      <c r="H45" s="37" t="s">
        <v>46</v>
      </c>
      <c r="I45" t="s">
        <v>165</v>
      </c>
      <c r="J45" s="48">
        <f t="shared" si="0"/>
        <v>71.250599300000005</v>
      </c>
    </row>
    <row r="46" spans="1:10" x14ac:dyDescent="0.3">
      <c r="A46" s="37" t="s">
        <v>61</v>
      </c>
      <c r="B46" s="38">
        <v>192.7</v>
      </c>
      <c r="H46" s="37" t="s">
        <v>47</v>
      </c>
      <c r="I46" t="s">
        <v>166</v>
      </c>
      <c r="J46" s="48">
        <f t="shared" si="0"/>
        <v>73.378257399999995</v>
      </c>
    </row>
    <row r="47" spans="1:10" x14ac:dyDescent="0.3">
      <c r="A47" s="37" t="s">
        <v>62</v>
      </c>
      <c r="B47" s="38">
        <v>110.9</v>
      </c>
      <c r="C47" t="s">
        <v>137</v>
      </c>
      <c r="H47" s="37" t="s">
        <v>48</v>
      </c>
      <c r="I47" t="s">
        <v>167</v>
      </c>
      <c r="J47" s="48">
        <f t="shared" si="0"/>
        <v>82.719195400000004</v>
      </c>
    </row>
    <row r="48" spans="1:10" x14ac:dyDescent="0.3">
      <c r="A48" s="37" t="s">
        <v>63</v>
      </c>
      <c r="B48" s="38">
        <v>124.5</v>
      </c>
      <c r="H48" s="37" t="s">
        <v>49</v>
      </c>
      <c r="I48" t="s">
        <v>168</v>
      </c>
      <c r="J48" s="48">
        <f t="shared" si="0"/>
        <v>85.884735499999991</v>
      </c>
    </row>
    <row r="49" spans="1:10" x14ac:dyDescent="0.3">
      <c r="A49" s="37" t="s">
        <v>64</v>
      </c>
      <c r="B49" s="38">
        <v>131.5</v>
      </c>
      <c r="H49" s="37" t="s">
        <v>50</v>
      </c>
      <c r="I49" t="s">
        <v>169</v>
      </c>
      <c r="J49" s="48">
        <f t="shared" si="0"/>
        <v>88.479440499999995</v>
      </c>
    </row>
    <row r="50" spans="1:10" x14ac:dyDescent="0.3">
      <c r="A50" s="37" t="s">
        <v>65</v>
      </c>
      <c r="B50" s="38">
        <v>134.9</v>
      </c>
      <c r="H50" s="37" t="s">
        <v>51</v>
      </c>
      <c r="I50" t="s">
        <v>170</v>
      </c>
      <c r="J50" s="48">
        <f t="shared" si="0"/>
        <v>91.385510099999991</v>
      </c>
    </row>
    <row r="51" spans="1:10" x14ac:dyDescent="0.3">
      <c r="A51" s="37" t="s">
        <v>66</v>
      </c>
      <c r="B51" s="38">
        <v>140.30000000000001</v>
      </c>
      <c r="H51" s="37" t="s">
        <v>52</v>
      </c>
      <c r="I51" t="s">
        <v>171</v>
      </c>
      <c r="J51" s="48">
        <f t="shared" si="0"/>
        <v>92.994227199999997</v>
      </c>
    </row>
    <row r="52" spans="1:10" x14ac:dyDescent="0.3">
      <c r="A52" s="37" t="s">
        <v>67</v>
      </c>
      <c r="B52" s="38">
        <v>143.19999999999999</v>
      </c>
      <c r="H52" s="37" t="s">
        <v>53</v>
      </c>
      <c r="I52" t="s">
        <v>172</v>
      </c>
      <c r="J52" s="48">
        <f t="shared" si="0"/>
        <v>94.187791500000003</v>
      </c>
    </row>
    <row r="53" spans="1:10" x14ac:dyDescent="0.3">
      <c r="A53" s="37" t="s">
        <v>68</v>
      </c>
      <c r="B53" s="38">
        <v>143.69999999999999</v>
      </c>
      <c r="H53" s="37" t="s">
        <v>54</v>
      </c>
      <c r="I53" t="s">
        <v>173</v>
      </c>
      <c r="J53" s="48">
        <f t="shared" si="0"/>
        <v>96.678708299999997</v>
      </c>
    </row>
    <row r="54" spans="1:10" x14ac:dyDescent="0.3">
      <c r="A54" s="37" t="s">
        <v>125</v>
      </c>
      <c r="B54" s="38">
        <v>155.80000000000001</v>
      </c>
      <c r="H54" s="37" t="s">
        <v>55</v>
      </c>
      <c r="I54" t="s">
        <v>174</v>
      </c>
      <c r="J54" s="48">
        <f t="shared" si="0"/>
        <v>54.6963814</v>
      </c>
    </row>
    <row r="55" spans="1:10" x14ac:dyDescent="0.3">
      <c r="H55" s="37" t="s">
        <v>56</v>
      </c>
      <c r="I55" t="s">
        <v>175</v>
      </c>
      <c r="J55" s="48">
        <f t="shared" si="0"/>
        <v>59.937685500000001</v>
      </c>
    </row>
    <row r="56" spans="1:10" x14ac:dyDescent="0.3">
      <c r="H56" s="37" t="s">
        <v>57</v>
      </c>
      <c r="I56" t="s">
        <v>176</v>
      </c>
      <c r="J56" s="48">
        <f t="shared" si="0"/>
        <v>64.141107599999998</v>
      </c>
    </row>
    <row r="57" spans="1:10" x14ac:dyDescent="0.3">
      <c r="H57" s="37" t="s">
        <v>58</v>
      </c>
      <c r="I57" t="s">
        <v>188</v>
      </c>
      <c r="J57" s="48">
        <f t="shared" si="0"/>
        <v>69.953246800000002</v>
      </c>
    </row>
    <row r="58" spans="1:10" x14ac:dyDescent="0.3">
      <c r="H58" s="37" t="s">
        <v>59</v>
      </c>
      <c r="I58" t="s">
        <v>177</v>
      </c>
      <c r="J58" s="48">
        <f t="shared" si="0"/>
        <v>80.643431399999997</v>
      </c>
    </row>
    <row r="59" spans="1:10" x14ac:dyDescent="0.3">
      <c r="H59" s="37" t="s">
        <v>60</v>
      </c>
      <c r="I59" t="s">
        <v>178</v>
      </c>
      <c r="J59" s="48">
        <f t="shared" si="0"/>
        <v>93.201803599999991</v>
      </c>
    </row>
    <row r="60" spans="1:10" x14ac:dyDescent="0.3">
      <c r="H60" s="37" t="s">
        <v>61</v>
      </c>
      <c r="I60" t="s">
        <v>179</v>
      </c>
      <c r="J60" s="48">
        <f t="shared" si="0"/>
        <v>99.999930699999993</v>
      </c>
    </row>
    <row r="61" spans="1:10" x14ac:dyDescent="0.3">
      <c r="H61" s="37" t="s">
        <v>62</v>
      </c>
      <c r="I61" t="s">
        <v>180</v>
      </c>
      <c r="J61" s="48">
        <f>B47</f>
        <v>110.9</v>
      </c>
    </row>
    <row r="62" spans="1:10" x14ac:dyDescent="0.3">
      <c r="H62" s="37" t="s">
        <v>63</v>
      </c>
      <c r="I62" t="s">
        <v>181</v>
      </c>
      <c r="J62" s="48">
        <f t="shared" ref="J62:J68" si="1">B48</f>
        <v>124.5</v>
      </c>
    </row>
    <row r="63" spans="1:10" x14ac:dyDescent="0.3">
      <c r="H63" s="37" t="s">
        <v>64</v>
      </c>
      <c r="I63" t="s">
        <v>182</v>
      </c>
      <c r="J63" s="48">
        <f t="shared" si="1"/>
        <v>131.5</v>
      </c>
    </row>
    <row r="64" spans="1:10" x14ac:dyDescent="0.3">
      <c r="H64" s="37" t="s">
        <v>65</v>
      </c>
      <c r="I64" t="s">
        <v>183</v>
      </c>
      <c r="J64" s="48">
        <f t="shared" si="1"/>
        <v>134.9</v>
      </c>
    </row>
    <row r="65" spans="8:10" x14ac:dyDescent="0.3">
      <c r="H65" s="37" t="s">
        <v>66</v>
      </c>
      <c r="I65" t="s">
        <v>184</v>
      </c>
      <c r="J65" s="48">
        <f t="shared" si="1"/>
        <v>140.30000000000001</v>
      </c>
    </row>
    <row r="66" spans="8:10" x14ac:dyDescent="0.3">
      <c r="H66" s="37" t="s">
        <v>67</v>
      </c>
      <c r="I66" t="s">
        <v>185</v>
      </c>
      <c r="J66" s="48">
        <f t="shared" si="1"/>
        <v>143.19999999999999</v>
      </c>
    </row>
    <row r="67" spans="8:10" x14ac:dyDescent="0.3">
      <c r="H67" s="37" t="s">
        <v>68</v>
      </c>
      <c r="I67" t="s">
        <v>186</v>
      </c>
      <c r="J67" s="48">
        <f t="shared" si="1"/>
        <v>143.69999999999999</v>
      </c>
    </row>
    <row r="68" spans="8:10" x14ac:dyDescent="0.3">
      <c r="H68" s="37" t="s">
        <v>125</v>
      </c>
      <c r="I68" t="s">
        <v>187</v>
      </c>
      <c r="J68" s="48">
        <f t="shared" si="1"/>
        <v>155.80000000000001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F867-18DE-4449-BCB5-7D57E16A94C4}">
  <dimension ref="A1:AD50"/>
  <sheetViews>
    <sheetView workbookViewId="0">
      <selection activeCell="AD1" sqref="AD1:AD49"/>
    </sheetView>
  </sheetViews>
  <sheetFormatPr defaultRowHeight="14.4" x14ac:dyDescent="0.3"/>
  <sheetData>
    <row r="1" spans="1:30" x14ac:dyDescent="0.3">
      <c r="A1" t="s">
        <v>132</v>
      </c>
      <c r="D1" t="s">
        <v>133</v>
      </c>
      <c r="G1">
        <f>E2/B13</f>
        <v>0.42535091450446622</v>
      </c>
      <c r="H1" t="s">
        <v>20</v>
      </c>
      <c r="I1">
        <f>B2*$G$1</f>
        <v>42.535091450446622</v>
      </c>
      <c r="K1" t="s">
        <v>134</v>
      </c>
      <c r="N1">
        <f>L2/I24</f>
        <v>0.35161744022503522</v>
      </c>
      <c r="O1" t="s">
        <v>20</v>
      </c>
      <c r="P1">
        <f>$N$1*I1</f>
        <v>14.956079975543821</v>
      </c>
      <c r="R1" t="s">
        <v>135</v>
      </c>
      <c r="U1">
        <f>S2/P35</f>
        <v>0.53676865271068164</v>
      </c>
      <c r="V1" t="s">
        <v>20</v>
      </c>
      <c r="W1">
        <f>P1*$U$1</f>
        <v>8.0279548983058611</v>
      </c>
      <c r="Y1" t="s">
        <v>137</v>
      </c>
      <c r="AB1">
        <f>Z2/W42</f>
        <v>0.51894135962636223</v>
      </c>
      <c r="AC1" t="s">
        <v>20</v>
      </c>
      <c r="AD1">
        <f>W1*$AB$1</f>
        <v>4.1660378299459584</v>
      </c>
    </row>
    <row r="2" spans="1:30" x14ac:dyDescent="0.3">
      <c r="A2" t="s">
        <v>20</v>
      </c>
      <c r="B2" s="49">
        <v>100</v>
      </c>
      <c r="D2" s="37" t="s">
        <v>31</v>
      </c>
      <c r="E2" s="38">
        <v>100</v>
      </c>
      <c r="H2" t="s">
        <v>21</v>
      </c>
      <c r="I2">
        <f t="shared" ref="I2:I12" si="0">B3*$G$1</f>
        <v>43.002977456401531</v>
      </c>
      <c r="K2" s="37" t="s">
        <v>71</v>
      </c>
      <c r="L2" s="38">
        <v>100</v>
      </c>
      <c r="O2" t="s">
        <v>21</v>
      </c>
      <c r="P2">
        <f t="shared" ref="P2:P24" si="1">$N$1*I2</f>
        <v>15.120596855274803</v>
      </c>
      <c r="R2" s="37" t="s">
        <v>54</v>
      </c>
      <c r="S2" s="38">
        <v>100</v>
      </c>
      <c r="V2" t="s">
        <v>21</v>
      </c>
      <c r="W2">
        <f t="shared" ref="W2:W35" si="2">P2*$U$1</f>
        <v>8.1162624021872247</v>
      </c>
      <c r="Y2" s="37" t="s">
        <v>61</v>
      </c>
      <c r="Z2" s="38">
        <v>100</v>
      </c>
      <c r="AC2" t="s">
        <v>21</v>
      </c>
      <c r="AD2">
        <f t="shared" ref="AD2:AD42" si="3">W2*$AB$1</f>
        <v>4.211864246075363</v>
      </c>
    </row>
    <row r="3" spans="1:30" x14ac:dyDescent="0.3">
      <c r="A3" t="s">
        <v>21</v>
      </c>
      <c r="B3" s="49">
        <v>101.1</v>
      </c>
      <c r="D3" s="37" t="s">
        <v>32</v>
      </c>
      <c r="E3" s="38">
        <v>111.1</v>
      </c>
      <c r="H3" s="37" t="s">
        <v>22</v>
      </c>
      <c r="I3">
        <f t="shared" si="0"/>
        <v>47.341556784347091</v>
      </c>
      <c r="K3" s="37" t="s">
        <v>72</v>
      </c>
      <c r="L3" s="38">
        <v>112.8</v>
      </c>
      <c r="O3" s="37" t="s">
        <v>22</v>
      </c>
      <c r="P3">
        <f t="shared" si="1"/>
        <v>16.646117012780273</v>
      </c>
      <c r="R3" s="37" t="s">
        <v>55</v>
      </c>
      <c r="S3" s="38">
        <v>105.4</v>
      </c>
      <c r="V3" s="37" t="s">
        <v>22</v>
      </c>
      <c r="W3">
        <f t="shared" si="2"/>
        <v>8.9351138018144241</v>
      </c>
      <c r="Y3" s="37" t="s">
        <v>62</v>
      </c>
      <c r="Z3" s="38">
        <v>110.9</v>
      </c>
      <c r="AC3" s="37" t="s">
        <v>22</v>
      </c>
      <c r="AD3">
        <f t="shared" si="3"/>
        <v>4.6368001047298515</v>
      </c>
    </row>
    <row r="4" spans="1:30" x14ac:dyDescent="0.3">
      <c r="A4" s="37" t="s">
        <v>22</v>
      </c>
      <c r="B4" s="38">
        <v>111.3</v>
      </c>
      <c r="D4" s="37" t="s">
        <v>33</v>
      </c>
      <c r="E4" s="38">
        <v>126.5</v>
      </c>
      <c r="H4" s="37" t="s">
        <v>23</v>
      </c>
      <c r="I4">
        <f t="shared" si="0"/>
        <v>58.10293492131008</v>
      </c>
      <c r="K4" s="37" t="s">
        <v>73</v>
      </c>
      <c r="L4" s="38">
        <v>122.2</v>
      </c>
      <c r="O4" s="37" t="s">
        <v>23</v>
      </c>
      <c r="P4">
        <f t="shared" si="1"/>
        <v>20.430005246592859</v>
      </c>
      <c r="R4" s="37" t="s">
        <v>56</v>
      </c>
      <c r="S4" s="38">
        <v>115.5</v>
      </c>
      <c r="V4" s="37" t="s">
        <v>23</v>
      </c>
      <c r="W4">
        <f t="shared" si="2"/>
        <v>10.966186391085806</v>
      </c>
      <c r="Y4" s="37" t="s">
        <v>63</v>
      </c>
      <c r="Z4" s="38">
        <v>124.5</v>
      </c>
      <c r="AC4" s="37" t="s">
        <v>23</v>
      </c>
      <c r="AD4">
        <f t="shared" si="3"/>
        <v>5.6908076757061785</v>
      </c>
    </row>
    <row r="5" spans="1:30" x14ac:dyDescent="0.3">
      <c r="A5" s="37" t="s">
        <v>23</v>
      </c>
      <c r="B5" s="38">
        <v>136.6</v>
      </c>
      <c r="D5" s="37" t="s">
        <v>34</v>
      </c>
      <c r="E5" s="38">
        <v>131.80000000000001</v>
      </c>
      <c r="H5" s="37" t="s">
        <v>24</v>
      </c>
      <c r="I5">
        <f t="shared" si="0"/>
        <v>73.202892386218636</v>
      </c>
      <c r="K5" s="37" t="s">
        <v>46</v>
      </c>
      <c r="L5" s="38">
        <v>137.30000000000001</v>
      </c>
      <c r="O5" s="37" t="s">
        <v>24</v>
      </c>
      <c r="P5">
        <f t="shared" si="1"/>
        <v>25.739413637910918</v>
      </c>
      <c r="R5" s="37" t="s">
        <v>57</v>
      </c>
      <c r="S5" s="38">
        <v>123.6</v>
      </c>
      <c r="V5" s="37" t="s">
        <v>24</v>
      </c>
      <c r="W5">
        <f t="shared" si="2"/>
        <v>13.816110379984387</v>
      </c>
      <c r="Y5" s="37" t="s">
        <v>64</v>
      </c>
      <c r="Z5" s="38">
        <v>131.5</v>
      </c>
      <c r="AC5" s="37" t="s">
        <v>24</v>
      </c>
      <c r="AD5">
        <f t="shared" si="3"/>
        <v>7.169751105336994</v>
      </c>
    </row>
    <row r="6" spans="1:30" x14ac:dyDescent="0.3">
      <c r="A6" s="37" t="s">
        <v>24</v>
      </c>
      <c r="B6" s="38">
        <v>172.1</v>
      </c>
      <c r="D6" s="37" t="s">
        <v>35</v>
      </c>
      <c r="E6" s="38">
        <v>134.1</v>
      </c>
      <c r="H6" s="37" t="s">
        <v>25</v>
      </c>
      <c r="I6">
        <f t="shared" si="0"/>
        <v>69.629944704381117</v>
      </c>
      <c r="K6" s="37" t="s">
        <v>47</v>
      </c>
      <c r="L6" s="38">
        <v>141.4</v>
      </c>
      <c r="O6" s="37" t="s">
        <v>25</v>
      </c>
      <c r="P6">
        <f t="shared" si="1"/>
        <v>24.483102919965233</v>
      </c>
      <c r="R6" s="37" t="s">
        <v>58</v>
      </c>
      <c r="S6" s="38">
        <v>134.80000000000001</v>
      </c>
      <c r="V6" s="37" t="s">
        <v>25</v>
      </c>
      <c r="W6">
        <f t="shared" si="2"/>
        <v>13.141762168526695</v>
      </c>
      <c r="Y6" s="37" t="s">
        <v>65</v>
      </c>
      <c r="Z6" s="38">
        <v>134.9</v>
      </c>
      <c r="AC6" s="37" t="s">
        <v>25</v>
      </c>
      <c r="AD6">
        <f t="shared" si="3"/>
        <v>6.8198039276215336</v>
      </c>
    </row>
    <row r="7" spans="1:30" x14ac:dyDescent="0.3">
      <c r="A7" s="37" t="s">
        <v>25</v>
      </c>
      <c r="B7" s="38">
        <v>163.69999999999999</v>
      </c>
      <c r="D7" s="37" t="s">
        <v>36</v>
      </c>
      <c r="E7" s="38">
        <v>147.80000000000001</v>
      </c>
      <c r="H7" s="37" t="s">
        <v>26</v>
      </c>
      <c r="I7">
        <f t="shared" si="0"/>
        <v>66.056997022543612</v>
      </c>
      <c r="K7" s="37" t="s">
        <v>48</v>
      </c>
      <c r="L7" s="38">
        <v>159.4</v>
      </c>
      <c r="O7" s="37" t="s">
        <v>26</v>
      </c>
      <c r="P7">
        <f t="shared" si="1"/>
        <v>23.226792202019556</v>
      </c>
      <c r="R7" s="37" t="s">
        <v>59</v>
      </c>
      <c r="S7" s="38">
        <v>155.4</v>
      </c>
      <c r="V7" s="37" t="s">
        <v>26</v>
      </c>
      <c r="W7">
        <f t="shared" si="2"/>
        <v>12.467413957069004</v>
      </c>
      <c r="Y7" s="37" t="s">
        <v>66</v>
      </c>
      <c r="Z7" s="38">
        <v>140.30000000000001</v>
      </c>
      <c r="AC7" s="37" t="s">
        <v>26</v>
      </c>
      <c r="AD7">
        <f t="shared" si="3"/>
        <v>6.4698567499060742</v>
      </c>
    </row>
    <row r="8" spans="1:30" x14ac:dyDescent="0.3">
      <c r="A8" s="37" t="s">
        <v>26</v>
      </c>
      <c r="B8" s="38">
        <v>155.30000000000001</v>
      </c>
      <c r="D8" s="37" t="s">
        <v>37</v>
      </c>
      <c r="E8" s="38">
        <v>161.1</v>
      </c>
      <c r="H8" s="37" t="s">
        <v>27</v>
      </c>
      <c r="I8">
        <f t="shared" si="0"/>
        <v>73.840918757975331</v>
      </c>
      <c r="K8" s="37" t="s">
        <v>49</v>
      </c>
      <c r="L8" s="38">
        <v>165.5</v>
      </c>
      <c r="O8" s="37" t="s">
        <v>27</v>
      </c>
      <c r="P8">
        <f t="shared" si="1"/>
        <v>25.963754837544073</v>
      </c>
      <c r="R8" s="37" t="s">
        <v>60</v>
      </c>
      <c r="S8" s="38">
        <v>179.6</v>
      </c>
      <c r="V8" s="37" t="s">
        <v>27</v>
      </c>
      <c r="W8">
        <f t="shared" si="2"/>
        <v>13.936529703458975</v>
      </c>
      <c r="Y8" s="37" t="s">
        <v>67</v>
      </c>
      <c r="Z8" s="38">
        <v>143.19999999999999</v>
      </c>
      <c r="AC8" s="37" t="s">
        <v>27</v>
      </c>
      <c r="AD8">
        <f t="shared" si="3"/>
        <v>7.2322416727861834</v>
      </c>
    </row>
    <row r="9" spans="1:30" x14ac:dyDescent="0.3">
      <c r="A9" s="37" t="s">
        <v>27</v>
      </c>
      <c r="B9" s="38">
        <v>173.6</v>
      </c>
      <c r="D9" s="37" t="s">
        <v>38</v>
      </c>
      <c r="E9" s="38">
        <v>177.1</v>
      </c>
      <c r="H9" s="37" t="s">
        <v>28</v>
      </c>
      <c r="I9">
        <f t="shared" si="0"/>
        <v>73.373032752020421</v>
      </c>
      <c r="K9" s="37" t="s">
        <v>50</v>
      </c>
      <c r="L9" s="38">
        <v>170.5</v>
      </c>
      <c r="O9" s="37" t="s">
        <v>28</v>
      </c>
      <c r="P9">
        <f t="shared" si="1"/>
        <v>25.799237957813091</v>
      </c>
      <c r="R9" s="37" t="s">
        <v>61</v>
      </c>
      <c r="S9" s="38">
        <v>192.7</v>
      </c>
      <c r="V9" s="37" t="s">
        <v>28</v>
      </c>
      <c r="W9">
        <f t="shared" si="2"/>
        <v>13.848222199577611</v>
      </c>
      <c r="Y9" s="37" t="s">
        <v>68</v>
      </c>
      <c r="Z9" s="38">
        <v>143.69999999999999</v>
      </c>
      <c r="AC9" s="37" t="s">
        <v>28</v>
      </c>
      <c r="AD9">
        <f t="shared" si="3"/>
        <v>7.1864152566567778</v>
      </c>
    </row>
    <row r="10" spans="1:30" x14ac:dyDescent="0.3">
      <c r="A10" s="37" t="s">
        <v>28</v>
      </c>
      <c r="B10" s="38">
        <v>172.5</v>
      </c>
      <c r="D10" s="37" t="s">
        <v>39</v>
      </c>
      <c r="E10" s="38">
        <v>179.3</v>
      </c>
      <c r="H10" s="37" t="s">
        <v>29</v>
      </c>
      <c r="I10">
        <f t="shared" si="0"/>
        <v>79.370480646533395</v>
      </c>
      <c r="K10" s="37" t="s">
        <v>51</v>
      </c>
      <c r="L10" s="38">
        <v>176.1</v>
      </c>
      <c r="O10" s="37" t="s">
        <v>29</v>
      </c>
      <c r="P10">
        <f t="shared" si="1"/>
        <v>27.908045234364771</v>
      </c>
      <c r="V10" s="37" t="s">
        <v>29</v>
      </c>
      <c r="W10">
        <f t="shared" si="2"/>
        <v>14.980163840238736</v>
      </c>
      <c r="Y10" s="37" t="s">
        <v>125</v>
      </c>
      <c r="Z10" s="38">
        <v>155.80000000000001</v>
      </c>
      <c r="AC10" s="37" t="s">
        <v>29</v>
      </c>
      <c r="AD10">
        <f t="shared" si="3"/>
        <v>7.7738265906791577</v>
      </c>
    </row>
    <row r="11" spans="1:30" x14ac:dyDescent="0.3">
      <c r="A11" s="37" t="s">
        <v>29</v>
      </c>
      <c r="B11" s="38">
        <v>186.6</v>
      </c>
      <c r="D11" s="37" t="s">
        <v>40</v>
      </c>
      <c r="E11" s="38">
        <v>200.6</v>
      </c>
      <c r="H11" s="37" t="s">
        <v>30</v>
      </c>
      <c r="I11">
        <f t="shared" si="0"/>
        <v>88.472990216928977</v>
      </c>
      <c r="K11" s="37" t="s">
        <v>52</v>
      </c>
      <c r="L11" s="38">
        <v>179.2</v>
      </c>
      <c r="O11" s="37" t="s">
        <v>30</v>
      </c>
      <c r="P11">
        <f t="shared" si="1"/>
        <v>31.108646349131149</v>
      </c>
      <c r="V11" s="37" t="s">
        <v>30</v>
      </c>
      <c r="W11">
        <f t="shared" si="2"/>
        <v>16.698146188476191</v>
      </c>
      <c r="AC11" s="37" t="s">
        <v>30</v>
      </c>
      <c r="AD11">
        <f t="shared" si="3"/>
        <v>8.6653586862875933</v>
      </c>
    </row>
    <row r="12" spans="1:30" x14ac:dyDescent="0.3">
      <c r="A12" s="37" t="s">
        <v>30</v>
      </c>
      <c r="B12" s="38">
        <v>208</v>
      </c>
      <c r="D12" s="37" t="s">
        <v>41</v>
      </c>
      <c r="E12" s="38">
        <v>241.2</v>
      </c>
      <c r="H12" s="37" t="s">
        <v>31</v>
      </c>
      <c r="I12">
        <f t="shared" si="0"/>
        <v>100</v>
      </c>
      <c r="K12" s="37" t="s">
        <v>53</v>
      </c>
      <c r="L12" s="38">
        <v>181.5</v>
      </c>
      <c r="O12" s="37" t="s">
        <v>31</v>
      </c>
      <c r="P12">
        <f t="shared" si="1"/>
        <v>35.16174402250352</v>
      </c>
      <c r="V12" s="37" t="s">
        <v>31</v>
      </c>
      <c r="W12">
        <f t="shared" si="2"/>
        <v>18.873721965917078</v>
      </c>
      <c r="AC12" s="37" t="s">
        <v>31</v>
      </c>
      <c r="AD12">
        <f t="shared" si="3"/>
        <v>9.7943549382029467</v>
      </c>
    </row>
    <row r="13" spans="1:30" x14ac:dyDescent="0.3">
      <c r="A13" s="37" t="s">
        <v>31</v>
      </c>
      <c r="B13" s="38">
        <v>235.1</v>
      </c>
      <c r="D13" s="37" t="s">
        <v>42</v>
      </c>
      <c r="E13" s="38">
        <v>271</v>
      </c>
      <c r="H13" s="37" t="s">
        <v>32</v>
      </c>
      <c r="I13" s="38">
        <v>111.1</v>
      </c>
      <c r="K13" s="37" t="s">
        <v>54</v>
      </c>
      <c r="L13" s="38">
        <v>186.3</v>
      </c>
      <c r="O13" s="37" t="s">
        <v>32</v>
      </c>
      <c r="P13">
        <f t="shared" si="1"/>
        <v>39.064697609001414</v>
      </c>
      <c r="V13" s="37" t="s">
        <v>32</v>
      </c>
      <c r="W13">
        <f t="shared" si="2"/>
        <v>20.968705104133875</v>
      </c>
      <c r="AC13" s="37" t="s">
        <v>32</v>
      </c>
      <c r="AD13">
        <f t="shared" si="3"/>
        <v>10.881528336343475</v>
      </c>
    </row>
    <row r="14" spans="1:30" x14ac:dyDescent="0.3">
      <c r="D14" s="37" t="s">
        <v>71</v>
      </c>
      <c r="E14" s="38">
        <v>284.39999999999998</v>
      </c>
      <c r="H14" s="37" t="s">
        <v>33</v>
      </c>
      <c r="I14" s="38">
        <v>126.5</v>
      </c>
      <c r="O14" s="37" t="s">
        <v>33</v>
      </c>
      <c r="P14">
        <f t="shared" si="1"/>
        <v>44.479606188466953</v>
      </c>
      <c r="V14" s="37" t="s">
        <v>33</v>
      </c>
      <c r="W14">
        <f t="shared" si="2"/>
        <v>23.875258286885103</v>
      </c>
      <c r="AC14" s="37" t="s">
        <v>33</v>
      </c>
      <c r="AD14">
        <f t="shared" si="3"/>
        <v>12.389858996826728</v>
      </c>
    </row>
    <row r="15" spans="1:30" x14ac:dyDescent="0.3">
      <c r="H15" s="37" t="s">
        <v>34</v>
      </c>
      <c r="I15" s="38">
        <v>131.80000000000001</v>
      </c>
      <c r="O15" s="37" t="s">
        <v>34</v>
      </c>
      <c r="P15">
        <f t="shared" si="1"/>
        <v>46.343178621659646</v>
      </c>
      <c r="V15" s="37" t="s">
        <v>34</v>
      </c>
      <c r="W15">
        <f t="shared" si="2"/>
        <v>24.875565551078711</v>
      </c>
      <c r="AC15" s="37" t="s">
        <v>34</v>
      </c>
      <c r="AD15">
        <f t="shared" si="3"/>
        <v>12.908959808551485</v>
      </c>
    </row>
    <row r="16" spans="1:30" x14ac:dyDescent="0.3">
      <c r="H16" s="37" t="s">
        <v>35</v>
      </c>
      <c r="I16" s="38">
        <v>134.1</v>
      </c>
      <c r="O16" s="37" t="s">
        <v>35</v>
      </c>
      <c r="P16">
        <f t="shared" si="1"/>
        <v>47.151898734177223</v>
      </c>
      <c r="V16" s="37" t="s">
        <v>35</v>
      </c>
      <c r="W16">
        <f t="shared" si="2"/>
        <v>25.309661156294801</v>
      </c>
      <c r="AC16" s="37" t="s">
        <v>35</v>
      </c>
      <c r="AD16">
        <f t="shared" si="3"/>
        <v>13.134229972130152</v>
      </c>
    </row>
    <row r="17" spans="8:30" x14ac:dyDescent="0.3">
      <c r="H17" s="37" t="s">
        <v>36</v>
      </c>
      <c r="I17" s="38">
        <v>147.80000000000001</v>
      </c>
      <c r="O17" s="37" t="s">
        <v>36</v>
      </c>
      <c r="P17">
        <f t="shared" si="1"/>
        <v>51.969057665260209</v>
      </c>
      <c r="V17" s="37" t="s">
        <v>36</v>
      </c>
      <c r="W17">
        <f t="shared" si="2"/>
        <v>27.895361065625444</v>
      </c>
      <c r="AC17" s="37" t="s">
        <v>36</v>
      </c>
      <c r="AD17">
        <f t="shared" si="3"/>
        <v>14.476056598663957</v>
      </c>
    </row>
    <row r="18" spans="8:30" x14ac:dyDescent="0.3">
      <c r="H18" s="37" t="s">
        <v>37</v>
      </c>
      <c r="I18" s="38">
        <v>161.1</v>
      </c>
      <c r="O18" s="37" t="s">
        <v>37</v>
      </c>
      <c r="P18">
        <f t="shared" si="1"/>
        <v>56.64556962025317</v>
      </c>
      <c r="V18" s="37" t="s">
        <v>37</v>
      </c>
      <c r="W18">
        <f t="shared" si="2"/>
        <v>30.405566087092414</v>
      </c>
      <c r="AC18" s="37" t="s">
        <v>37</v>
      </c>
      <c r="AD18">
        <f t="shared" si="3"/>
        <v>15.778705805444948</v>
      </c>
    </row>
    <row r="19" spans="8:30" x14ac:dyDescent="0.3">
      <c r="H19" s="37" t="s">
        <v>38</v>
      </c>
      <c r="I19" s="38">
        <v>177.1</v>
      </c>
      <c r="O19" s="37" t="s">
        <v>38</v>
      </c>
      <c r="P19">
        <f t="shared" si="1"/>
        <v>62.271448663853732</v>
      </c>
      <c r="V19" s="37" t="s">
        <v>38</v>
      </c>
      <c r="W19">
        <f t="shared" si="2"/>
        <v>33.425361601639146</v>
      </c>
      <c r="AC19" s="37" t="s">
        <v>38</v>
      </c>
      <c r="AD19">
        <f t="shared" si="3"/>
        <v>17.345802595557419</v>
      </c>
    </row>
    <row r="20" spans="8:30" x14ac:dyDescent="0.3">
      <c r="H20" s="37" t="s">
        <v>39</v>
      </c>
      <c r="I20" s="38">
        <v>179.3</v>
      </c>
      <c r="O20" s="37" t="s">
        <v>39</v>
      </c>
      <c r="P20">
        <f t="shared" si="1"/>
        <v>63.045007032348821</v>
      </c>
      <c r="V20" s="37" t="s">
        <v>39</v>
      </c>
      <c r="W20">
        <f t="shared" si="2"/>
        <v>33.840583484889322</v>
      </c>
      <c r="AC20" s="37" t="s">
        <v>39</v>
      </c>
      <c r="AD20">
        <f t="shared" si="3"/>
        <v>17.561278404197886</v>
      </c>
    </row>
    <row r="21" spans="8:30" x14ac:dyDescent="0.3">
      <c r="H21" s="37" t="s">
        <v>40</v>
      </c>
      <c r="I21" s="38">
        <v>200.6</v>
      </c>
      <c r="O21" s="37" t="s">
        <v>40</v>
      </c>
      <c r="P21">
        <f t="shared" si="1"/>
        <v>70.534458509142056</v>
      </c>
      <c r="V21" s="37" t="s">
        <v>40</v>
      </c>
      <c r="W21">
        <f t="shared" si="2"/>
        <v>37.860686263629653</v>
      </c>
      <c r="AC21" s="37" t="s">
        <v>40</v>
      </c>
      <c r="AD21">
        <f t="shared" si="3"/>
        <v>19.647476006035109</v>
      </c>
    </row>
    <row r="22" spans="8:30" x14ac:dyDescent="0.3">
      <c r="H22" s="37" t="s">
        <v>41</v>
      </c>
      <c r="I22" s="38">
        <v>241.2</v>
      </c>
      <c r="O22" s="37" t="s">
        <v>41</v>
      </c>
      <c r="P22">
        <f t="shared" si="1"/>
        <v>84.810126582278485</v>
      </c>
      <c r="V22" s="37" t="s">
        <v>41</v>
      </c>
      <c r="W22">
        <f t="shared" si="2"/>
        <v>45.523417381791987</v>
      </c>
      <c r="AC22" s="37" t="s">
        <v>41</v>
      </c>
      <c r="AD22">
        <f t="shared" si="3"/>
        <v>23.623984110945504</v>
      </c>
    </row>
    <row r="23" spans="8:30" x14ac:dyDescent="0.3">
      <c r="H23" s="37" t="s">
        <v>42</v>
      </c>
      <c r="I23" s="38">
        <v>271</v>
      </c>
      <c r="O23" s="37" t="s">
        <v>42</v>
      </c>
      <c r="P23">
        <f t="shared" si="1"/>
        <v>95.288326300984536</v>
      </c>
      <c r="V23" s="37" t="s">
        <v>42</v>
      </c>
      <c r="W23">
        <f t="shared" si="2"/>
        <v>51.147786527635283</v>
      </c>
      <c r="AC23" s="37" t="s">
        <v>42</v>
      </c>
      <c r="AD23">
        <f t="shared" si="3"/>
        <v>26.542701882529986</v>
      </c>
    </row>
    <row r="24" spans="8:30" x14ac:dyDescent="0.3">
      <c r="H24" s="37" t="s">
        <v>71</v>
      </c>
      <c r="I24" s="38">
        <v>284.39999999999998</v>
      </c>
      <c r="O24" s="37" t="s">
        <v>71</v>
      </c>
      <c r="P24">
        <f t="shared" si="1"/>
        <v>100.00000000000001</v>
      </c>
      <c r="V24" s="37" t="s">
        <v>71</v>
      </c>
      <c r="W24">
        <f t="shared" si="2"/>
        <v>53.676865271068174</v>
      </c>
      <c r="AC24" s="37" t="s">
        <v>71</v>
      </c>
      <c r="AD24">
        <f t="shared" si="3"/>
        <v>27.855145444249182</v>
      </c>
    </row>
    <row r="25" spans="8:30" x14ac:dyDescent="0.3">
      <c r="O25" s="37" t="s">
        <v>72</v>
      </c>
      <c r="P25" s="38">
        <v>112.8</v>
      </c>
      <c r="V25" s="37" t="s">
        <v>72</v>
      </c>
      <c r="W25">
        <f t="shared" si="2"/>
        <v>60.547504025764887</v>
      </c>
      <c r="AC25" s="37" t="s">
        <v>72</v>
      </c>
      <c r="AD25">
        <f t="shared" si="3"/>
        <v>31.420604061113071</v>
      </c>
    </row>
    <row r="26" spans="8:30" x14ac:dyDescent="0.3">
      <c r="O26" s="37" t="s">
        <v>73</v>
      </c>
      <c r="P26" s="38">
        <v>122.2</v>
      </c>
      <c r="V26" s="37" t="s">
        <v>73</v>
      </c>
      <c r="W26">
        <f t="shared" si="2"/>
        <v>65.593129361245303</v>
      </c>
      <c r="AC26" s="37" t="s">
        <v>73</v>
      </c>
      <c r="AD26">
        <f t="shared" si="3"/>
        <v>34.038987732872499</v>
      </c>
    </row>
    <row r="27" spans="8:30" x14ac:dyDescent="0.3">
      <c r="O27" s="37" t="s">
        <v>46</v>
      </c>
      <c r="P27" s="38">
        <v>137.30000000000001</v>
      </c>
      <c r="V27" s="37" t="s">
        <v>46</v>
      </c>
      <c r="W27">
        <f t="shared" si="2"/>
        <v>73.698336017176601</v>
      </c>
      <c r="AC27" s="37" t="s">
        <v>46</v>
      </c>
      <c r="AD27">
        <f t="shared" si="3"/>
        <v>38.245114694954125</v>
      </c>
    </row>
    <row r="28" spans="8:30" x14ac:dyDescent="0.3">
      <c r="O28" s="37" t="s">
        <v>47</v>
      </c>
      <c r="P28" s="38">
        <v>141.4</v>
      </c>
      <c r="V28" s="37" t="s">
        <v>47</v>
      </c>
      <c r="W28">
        <f t="shared" si="2"/>
        <v>75.899087493290381</v>
      </c>
      <c r="AC28" s="37" t="s">
        <v>47</v>
      </c>
      <c r="AD28">
        <f t="shared" si="3"/>
        <v>39.387175658168339</v>
      </c>
    </row>
    <row r="29" spans="8:30" x14ac:dyDescent="0.3">
      <c r="O29" s="37" t="s">
        <v>48</v>
      </c>
      <c r="P29" s="38">
        <v>159.4</v>
      </c>
      <c r="V29" s="37" t="s">
        <v>48</v>
      </c>
      <c r="W29">
        <f t="shared" si="2"/>
        <v>85.560923242082652</v>
      </c>
      <c r="AC29" s="37" t="s">
        <v>48</v>
      </c>
      <c r="AD29">
        <f t="shared" si="3"/>
        <v>44.401101838133187</v>
      </c>
    </row>
    <row r="30" spans="8:30" x14ac:dyDescent="0.3">
      <c r="O30" s="37" t="s">
        <v>49</v>
      </c>
      <c r="P30" s="38">
        <v>165.5</v>
      </c>
      <c r="V30" s="37" t="s">
        <v>49</v>
      </c>
      <c r="W30">
        <f t="shared" si="2"/>
        <v>88.835212023617814</v>
      </c>
      <c r="AC30" s="37" t="s">
        <v>49</v>
      </c>
      <c r="AD30">
        <f t="shared" si="3"/>
        <v>46.100265710232392</v>
      </c>
    </row>
    <row r="31" spans="8:30" x14ac:dyDescent="0.3">
      <c r="O31" s="37" t="s">
        <v>50</v>
      </c>
      <c r="P31" s="38">
        <v>170.5</v>
      </c>
      <c r="V31" s="37" t="s">
        <v>50</v>
      </c>
      <c r="W31">
        <f t="shared" si="2"/>
        <v>91.519055287171213</v>
      </c>
      <c r="AC31" s="37" t="s">
        <v>50</v>
      </c>
      <c r="AD31">
        <f t="shared" si="3"/>
        <v>47.493022982444842</v>
      </c>
    </row>
    <row r="32" spans="8:30" x14ac:dyDescent="0.3">
      <c r="O32" s="37" t="s">
        <v>51</v>
      </c>
      <c r="P32" s="38">
        <v>176.1</v>
      </c>
      <c r="V32" s="37" t="s">
        <v>51</v>
      </c>
      <c r="W32">
        <f t="shared" si="2"/>
        <v>94.524959742351029</v>
      </c>
      <c r="AC32" s="37" t="s">
        <v>51</v>
      </c>
      <c r="AD32">
        <f t="shared" si="3"/>
        <v>49.052911127322801</v>
      </c>
    </row>
    <row r="33" spans="15:30" x14ac:dyDescent="0.3">
      <c r="O33" s="37" t="s">
        <v>52</v>
      </c>
      <c r="P33" s="38">
        <v>179.2</v>
      </c>
      <c r="V33" s="37" t="s">
        <v>52</v>
      </c>
      <c r="W33">
        <f t="shared" si="2"/>
        <v>96.188942565754147</v>
      </c>
      <c r="AC33" s="37" t="s">
        <v>52</v>
      </c>
      <c r="AD33">
        <f t="shared" si="3"/>
        <v>49.916420636094522</v>
      </c>
    </row>
    <row r="34" spans="15:30" x14ac:dyDescent="0.3">
      <c r="O34" s="37" t="s">
        <v>53</v>
      </c>
      <c r="P34" s="38">
        <v>181.5</v>
      </c>
      <c r="V34" s="37" t="s">
        <v>53</v>
      </c>
      <c r="W34">
        <f t="shared" si="2"/>
        <v>97.423510466988716</v>
      </c>
      <c r="AC34" s="37" t="s">
        <v>53</v>
      </c>
      <c r="AD34">
        <f t="shared" si="3"/>
        <v>50.557088981312255</v>
      </c>
    </row>
    <row r="35" spans="15:30" x14ac:dyDescent="0.3">
      <c r="O35" s="37" t="s">
        <v>54</v>
      </c>
      <c r="P35" s="38">
        <v>186.3</v>
      </c>
      <c r="V35" s="37" t="s">
        <v>54</v>
      </c>
      <c r="W35">
        <f t="shared" si="2"/>
        <v>100</v>
      </c>
      <c r="AC35" s="37" t="s">
        <v>54</v>
      </c>
      <c r="AD35">
        <f t="shared" si="3"/>
        <v>51.89413596263622</v>
      </c>
    </row>
    <row r="36" spans="15:30" x14ac:dyDescent="0.3">
      <c r="V36" s="37" t="s">
        <v>55</v>
      </c>
      <c r="W36" s="38">
        <v>105.4</v>
      </c>
      <c r="AC36" s="37" t="s">
        <v>55</v>
      </c>
      <c r="AD36">
        <f t="shared" si="3"/>
        <v>54.69641930461858</v>
      </c>
    </row>
    <row r="37" spans="15:30" x14ac:dyDescent="0.3">
      <c r="V37" s="37" t="s">
        <v>56</v>
      </c>
      <c r="W37" s="38">
        <v>115.5</v>
      </c>
      <c r="AC37" s="37" t="s">
        <v>56</v>
      </c>
      <c r="AD37">
        <f t="shared" si="3"/>
        <v>59.937727036844841</v>
      </c>
    </row>
    <row r="38" spans="15:30" x14ac:dyDescent="0.3">
      <c r="V38" s="37" t="s">
        <v>57</v>
      </c>
      <c r="W38" s="38">
        <v>123.6</v>
      </c>
      <c r="AC38" s="37" t="s">
        <v>57</v>
      </c>
      <c r="AD38">
        <f t="shared" si="3"/>
        <v>64.141152049818373</v>
      </c>
    </row>
    <row r="39" spans="15:30" x14ac:dyDescent="0.3">
      <c r="V39" s="37" t="s">
        <v>58</v>
      </c>
      <c r="W39" s="38">
        <v>134.80000000000001</v>
      </c>
      <c r="AC39" s="37" t="s">
        <v>58</v>
      </c>
      <c r="AD39">
        <f t="shared" si="3"/>
        <v>69.953295277633629</v>
      </c>
    </row>
    <row r="40" spans="15:30" x14ac:dyDescent="0.3">
      <c r="V40" s="37" t="s">
        <v>59</v>
      </c>
      <c r="W40" s="38">
        <v>155.4</v>
      </c>
      <c r="AC40" s="37" t="s">
        <v>59</v>
      </c>
      <c r="AD40">
        <f t="shared" si="3"/>
        <v>80.6434872859367</v>
      </c>
    </row>
    <row r="41" spans="15:30" x14ac:dyDescent="0.3">
      <c r="V41" s="37" t="s">
        <v>60</v>
      </c>
      <c r="W41" s="38">
        <v>179.6</v>
      </c>
      <c r="AC41" s="37" t="s">
        <v>60</v>
      </c>
      <c r="AD41">
        <f t="shared" si="3"/>
        <v>93.20186818889465</v>
      </c>
    </row>
    <row r="42" spans="15:30" x14ac:dyDescent="0.3">
      <c r="V42" s="37" t="s">
        <v>61</v>
      </c>
      <c r="W42" s="38">
        <v>192.7</v>
      </c>
      <c r="AC42" s="37" t="s">
        <v>61</v>
      </c>
      <c r="AD42">
        <f t="shared" si="3"/>
        <v>100</v>
      </c>
    </row>
    <row r="43" spans="15:30" x14ac:dyDescent="0.3">
      <c r="AC43" s="37" t="s">
        <v>62</v>
      </c>
      <c r="AD43" s="38">
        <v>110.9</v>
      </c>
    </row>
    <row r="44" spans="15:30" x14ac:dyDescent="0.3">
      <c r="AC44" s="37" t="s">
        <v>63</v>
      </c>
      <c r="AD44" s="38">
        <v>124.5</v>
      </c>
    </row>
    <row r="45" spans="15:30" x14ac:dyDescent="0.3">
      <c r="AC45" s="37" t="s">
        <v>64</v>
      </c>
      <c r="AD45" s="38">
        <v>131.5</v>
      </c>
    </row>
    <row r="46" spans="15:30" x14ac:dyDescent="0.3">
      <c r="AC46" s="37" t="s">
        <v>65</v>
      </c>
      <c r="AD46" s="38">
        <v>134.9</v>
      </c>
    </row>
    <row r="47" spans="15:30" x14ac:dyDescent="0.3">
      <c r="AC47" s="37" t="s">
        <v>66</v>
      </c>
      <c r="AD47" s="38">
        <v>140.30000000000001</v>
      </c>
    </row>
    <row r="48" spans="15:30" x14ac:dyDescent="0.3">
      <c r="AC48" s="37" t="s">
        <v>67</v>
      </c>
      <c r="AD48" s="38">
        <v>143.19999999999999</v>
      </c>
    </row>
    <row r="49" spans="29:30" x14ac:dyDescent="0.3">
      <c r="AC49" s="37" t="s">
        <v>68</v>
      </c>
      <c r="AD49" s="38">
        <v>143.69999999999999</v>
      </c>
    </row>
    <row r="50" spans="29:30" x14ac:dyDescent="0.3">
      <c r="AC50" s="37" t="s">
        <v>125</v>
      </c>
      <c r="AD50" s="38">
        <v>155.80000000000001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78D2-C979-48AB-9A5E-D8FC5A92BB63}">
  <dimension ref="A1:V60"/>
  <sheetViews>
    <sheetView workbookViewId="0"/>
  </sheetViews>
  <sheetFormatPr defaultRowHeight="14.4" x14ac:dyDescent="0.3"/>
  <cols>
    <col min="3" max="3" width="9.5546875" bestFit="1" customWidth="1"/>
    <col min="4" max="4" width="9.88671875" bestFit="1" customWidth="1"/>
    <col min="15" max="15" width="12.6640625" bestFit="1" customWidth="1"/>
  </cols>
  <sheetData>
    <row r="1" spans="1:22" ht="15" x14ac:dyDescent="0.3">
      <c r="A1" s="24" t="s">
        <v>97</v>
      </c>
      <c r="T1" s="33">
        <v>1976</v>
      </c>
      <c r="U1" s="30">
        <v>155.30000000000001</v>
      </c>
      <c r="V1">
        <v>155.30000000000001</v>
      </c>
    </row>
    <row r="2" spans="1:22" x14ac:dyDescent="0.3">
      <c r="G2" t="s">
        <v>98</v>
      </c>
      <c r="T2" s="34">
        <v>1981</v>
      </c>
      <c r="U2" s="30">
        <v>166</v>
      </c>
      <c r="V2">
        <v>166</v>
      </c>
    </row>
    <row r="3" spans="1:22" x14ac:dyDescent="0.3">
      <c r="T3" s="34">
        <v>1982</v>
      </c>
      <c r="U3" s="30"/>
      <c r="V3">
        <v>171.9</v>
      </c>
    </row>
    <row r="4" spans="1:22" x14ac:dyDescent="0.3">
      <c r="T4" s="34">
        <v>1983</v>
      </c>
      <c r="U4" s="30"/>
      <c r="V4">
        <v>173</v>
      </c>
    </row>
    <row r="5" spans="1:22" x14ac:dyDescent="0.3">
      <c r="T5" s="34">
        <v>1984</v>
      </c>
      <c r="U5" s="30"/>
      <c r="V5">
        <v>170.5</v>
      </c>
    </row>
    <row r="6" spans="1:22" x14ac:dyDescent="0.3">
      <c r="T6" s="33">
        <v>1985</v>
      </c>
      <c r="U6" s="30">
        <v>165.5</v>
      </c>
      <c r="V6">
        <v>165.5</v>
      </c>
    </row>
    <row r="7" spans="1:22" x14ac:dyDescent="0.3">
      <c r="T7" s="33">
        <v>1986</v>
      </c>
      <c r="U7" s="30"/>
      <c r="V7">
        <v>159.4</v>
      </c>
    </row>
    <row r="8" spans="1:22" x14ac:dyDescent="0.3">
      <c r="T8" s="33">
        <v>1987</v>
      </c>
      <c r="U8" s="30"/>
      <c r="V8">
        <v>154.6</v>
      </c>
    </row>
    <row r="9" spans="1:22" x14ac:dyDescent="0.3">
      <c r="T9" s="33">
        <v>1988</v>
      </c>
      <c r="U9" s="30"/>
      <c r="V9">
        <v>153.5</v>
      </c>
    </row>
    <row r="10" spans="1:22" x14ac:dyDescent="0.3">
      <c r="T10" s="33">
        <v>1989</v>
      </c>
      <c r="U10" s="30"/>
      <c r="V10">
        <v>158.6</v>
      </c>
    </row>
    <row r="11" spans="1:22" x14ac:dyDescent="0.3">
      <c r="T11" s="33">
        <v>1990</v>
      </c>
      <c r="U11" s="30">
        <v>172.5</v>
      </c>
      <c r="V11">
        <v>172.5</v>
      </c>
    </row>
    <row r="12" spans="1:22" x14ac:dyDescent="0.3">
      <c r="C12" t="s">
        <v>99</v>
      </c>
      <c r="D12" t="s">
        <v>100</v>
      </c>
      <c r="L12" t="s">
        <v>101</v>
      </c>
      <c r="T12" s="33">
        <v>1991</v>
      </c>
      <c r="U12" s="30">
        <v>186.2</v>
      </c>
      <c r="V12">
        <v>186.2</v>
      </c>
    </row>
    <row r="13" spans="1:22" x14ac:dyDescent="0.3">
      <c r="C13" s="33">
        <v>1951</v>
      </c>
      <c r="D13" s="30">
        <v>144.099999999999</v>
      </c>
      <c r="E13" s="30"/>
      <c r="L13" t="s">
        <v>102</v>
      </c>
      <c r="T13" s="33">
        <v>1992</v>
      </c>
      <c r="U13" s="30">
        <v>171.1</v>
      </c>
      <c r="V13">
        <v>171.1</v>
      </c>
    </row>
    <row r="14" spans="1:22" x14ac:dyDescent="0.3">
      <c r="C14" s="33">
        <v>1956</v>
      </c>
      <c r="D14" s="30">
        <v>157.6</v>
      </c>
      <c r="E14" s="30"/>
      <c r="T14" s="33">
        <v>1993</v>
      </c>
      <c r="U14" s="30">
        <v>169.4</v>
      </c>
      <c r="V14">
        <v>169.4</v>
      </c>
    </row>
    <row r="15" spans="1:22" x14ac:dyDescent="0.3">
      <c r="C15" s="33">
        <v>1961</v>
      </c>
      <c r="D15" s="30">
        <v>171.099999999999</v>
      </c>
      <c r="E15" s="30"/>
      <c r="L15" t="s">
        <v>70</v>
      </c>
      <c r="M15" t="s">
        <v>103</v>
      </c>
      <c r="N15" t="s">
        <v>104</v>
      </c>
      <c r="O15" t="s">
        <v>105</v>
      </c>
      <c r="P15" t="s">
        <v>106</v>
      </c>
      <c r="Q15" t="s">
        <v>100</v>
      </c>
      <c r="T15" s="33">
        <v>1994</v>
      </c>
      <c r="U15" s="30">
        <v>172</v>
      </c>
      <c r="V15">
        <v>172</v>
      </c>
    </row>
    <row r="16" spans="1:22" x14ac:dyDescent="0.3">
      <c r="C16" s="33">
        <v>1966</v>
      </c>
      <c r="D16" s="30">
        <v>149</v>
      </c>
      <c r="E16" s="30"/>
      <c r="L16" s="33">
        <v>1951</v>
      </c>
      <c r="M16" s="30">
        <v>58</v>
      </c>
      <c r="N16" s="30">
        <v>24</v>
      </c>
      <c r="O16" s="30">
        <v>40</v>
      </c>
      <c r="P16" s="30">
        <v>22.1</v>
      </c>
      <c r="Q16" s="35">
        <v>144.1</v>
      </c>
      <c r="R16" s="30"/>
      <c r="T16" s="33">
        <v>1995</v>
      </c>
      <c r="U16" s="30">
        <v>180.8</v>
      </c>
      <c r="V16">
        <v>180.8</v>
      </c>
    </row>
    <row r="17" spans="3:22" x14ac:dyDescent="0.3">
      <c r="C17" s="33">
        <v>1971</v>
      </c>
      <c r="D17" s="30">
        <v>171.099999999999</v>
      </c>
      <c r="E17" s="30"/>
      <c r="L17" s="33">
        <v>1956</v>
      </c>
      <c r="M17" s="30">
        <v>68.7</v>
      </c>
      <c r="N17" s="30">
        <v>22.5</v>
      </c>
      <c r="O17" s="30">
        <v>40.700000000000003</v>
      </c>
      <c r="P17" s="30">
        <v>25.7</v>
      </c>
      <c r="Q17" s="30">
        <v>157.6</v>
      </c>
      <c r="R17" s="30"/>
      <c r="T17" s="33">
        <v>1996</v>
      </c>
      <c r="U17" s="30">
        <v>173.5</v>
      </c>
      <c r="V17">
        <v>173.5</v>
      </c>
    </row>
    <row r="18" spans="3:22" x14ac:dyDescent="0.3">
      <c r="C18" s="33">
        <v>1976</v>
      </c>
      <c r="D18" s="30">
        <v>155.30000000000001</v>
      </c>
      <c r="E18" s="30"/>
      <c r="L18" s="33">
        <v>1961</v>
      </c>
      <c r="M18" s="30">
        <v>73.400000000000006</v>
      </c>
      <c r="N18" s="30">
        <v>28.9</v>
      </c>
      <c r="O18" s="30">
        <v>43.6</v>
      </c>
      <c r="P18" s="30">
        <v>25.2</v>
      </c>
      <c r="Q18" s="30">
        <v>171.1</v>
      </c>
      <c r="R18" s="30"/>
      <c r="T18" s="33">
        <v>1997</v>
      </c>
      <c r="U18" s="30">
        <v>183.6</v>
      </c>
      <c r="V18">
        <v>183.6</v>
      </c>
    </row>
    <row r="19" spans="3:22" x14ac:dyDescent="0.3">
      <c r="C19" s="34">
        <v>1981</v>
      </c>
      <c r="D19" s="30">
        <v>166</v>
      </c>
      <c r="E19" s="30"/>
      <c r="L19" s="33">
        <v>1966</v>
      </c>
      <c r="M19" s="30">
        <v>59.1</v>
      </c>
      <c r="N19" s="30">
        <v>34.799999999999997</v>
      </c>
      <c r="O19" s="30">
        <v>37.5</v>
      </c>
      <c r="P19" s="30">
        <v>17.600000000000001</v>
      </c>
      <c r="Q19" s="30">
        <v>149</v>
      </c>
      <c r="R19" s="30"/>
      <c r="T19" s="33">
        <v>1998</v>
      </c>
      <c r="U19" s="30">
        <v>163.19999999999999</v>
      </c>
      <c r="V19">
        <v>163.19999999999999</v>
      </c>
    </row>
    <row r="20" spans="3:22" x14ac:dyDescent="0.3">
      <c r="C20" s="34">
        <v>1982</v>
      </c>
      <c r="D20" s="30">
        <v>165.874858561651</v>
      </c>
      <c r="E20" s="30"/>
      <c r="L20" s="33"/>
      <c r="M20" s="30"/>
      <c r="N20" s="30"/>
      <c r="O20" s="30"/>
      <c r="P20" s="30"/>
      <c r="Q20" s="30"/>
      <c r="R20" s="30"/>
      <c r="T20" s="33">
        <v>1999</v>
      </c>
      <c r="U20" s="30">
        <v>170</v>
      </c>
      <c r="V20">
        <v>170</v>
      </c>
    </row>
    <row r="21" spans="3:22" x14ac:dyDescent="0.3">
      <c r="C21" s="34">
        <v>1983</v>
      </c>
      <c r="D21" s="30">
        <v>165.74981146293899</v>
      </c>
      <c r="E21" s="30"/>
      <c r="L21" s="33"/>
      <c r="M21" s="30"/>
      <c r="N21" s="30"/>
      <c r="O21" s="30"/>
      <c r="P21" s="30"/>
      <c r="Q21" s="30"/>
      <c r="R21" s="30"/>
      <c r="T21" s="33">
        <v>2000</v>
      </c>
      <c r="U21" s="30">
        <v>165.9</v>
      </c>
      <c r="V21">
        <v>165.9</v>
      </c>
    </row>
    <row r="22" spans="3:22" x14ac:dyDescent="0.3">
      <c r="C22" s="34">
        <v>1984</v>
      </c>
      <c r="D22" s="30">
        <v>165.62485863274401</v>
      </c>
      <c r="E22" s="30"/>
      <c r="L22" s="33"/>
      <c r="M22" s="30"/>
      <c r="N22" s="30"/>
      <c r="O22" s="30"/>
      <c r="P22" s="30"/>
      <c r="Q22" s="30"/>
      <c r="R22" s="30"/>
      <c r="T22" s="33">
        <v>2001</v>
      </c>
      <c r="U22" s="30">
        <v>151.9</v>
      </c>
      <c r="V22">
        <v>151.9</v>
      </c>
    </row>
    <row r="23" spans="3:22" x14ac:dyDescent="0.3">
      <c r="C23" s="33">
        <v>1985</v>
      </c>
      <c r="D23" s="30">
        <v>165.5</v>
      </c>
      <c r="E23" s="30"/>
      <c r="L23" s="33">
        <v>1971</v>
      </c>
      <c r="M23" s="30">
        <v>70.3</v>
      </c>
      <c r="N23" s="30">
        <v>37.799999999999997</v>
      </c>
      <c r="O23" s="30">
        <v>44.3</v>
      </c>
      <c r="P23" s="30">
        <v>18.7</v>
      </c>
      <c r="Q23" s="30">
        <v>171.1</v>
      </c>
      <c r="R23" s="30"/>
      <c r="T23" s="33">
        <v>2002</v>
      </c>
      <c r="U23" s="30">
        <v>180.4</v>
      </c>
      <c r="V23">
        <v>180.4</v>
      </c>
    </row>
    <row r="24" spans="3:22" x14ac:dyDescent="0.3">
      <c r="C24" s="34">
        <v>1986</v>
      </c>
      <c r="D24" s="30">
        <v>166.876898045953</v>
      </c>
      <c r="E24" s="30"/>
      <c r="L24" s="33"/>
      <c r="M24" s="30"/>
      <c r="N24" s="30"/>
      <c r="O24" s="30"/>
      <c r="P24" s="30"/>
      <c r="Q24" s="30"/>
      <c r="R24" s="30"/>
      <c r="T24" s="33">
        <v>2003</v>
      </c>
      <c r="U24" s="30">
        <v>159.69999999999999</v>
      </c>
      <c r="V24">
        <v>159.69999999999999</v>
      </c>
    </row>
    <row r="25" spans="3:22" x14ac:dyDescent="0.3">
      <c r="C25" s="33">
        <v>1987</v>
      </c>
      <c r="D25" s="30">
        <v>168.265251368214</v>
      </c>
      <c r="E25" s="30"/>
      <c r="L25" s="33"/>
      <c r="M25" s="30"/>
      <c r="N25" s="30"/>
      <c r="O25" s="30"/>
      <c r="P25" s="30"/>
      <c r="Q25" s="30"/>
      <c r="R25" s="30"/>
      <c r="T25" s="33">
        <v>2004</v>
      </c>
      <c r="U25" s="30">
        <v>168.9</v>
      </c>
      <c r="V25">
        <v>168.9</v>
      </c>
    </row>
    <row r="26" spans="3:22" x14ac:dyDescent="0.3">
      <c r="C26" s="34">
        <v>1988</v>
      </c>
      <c r="D26" s="30">
        <v>169.665155270394</v>
      </c>
      <c r="E26" s="30"/>
      <c r="L26" s="33"/>
      <c r="M26" s="30"/>
      <c r="N26" s="30"/>
      <c r="O26" s="30"/>
      <c r="P26" s="30"/>
      <c r="Q26" s="30"/>
      <c r="R26" s="30"/>
      <c r="T26" s="33">
        <v>2005</v>
      </c>
      <c r="U26" s="30">
        <v>154.19999999999999</v>
      </c>
      <c r="V26">
        <v>154.19999999999999</v>
      </c>
    </row>
    <row r="27" spans="3:22" x14ac:dyDescent="0.3">
      <c r="C27" s="33">
        <v>1989</v>
      </c>
      <c r="D27" s="30">
        <v>171.07670584899299</v>
      </c>
      <c r="E27" s="30"/>
      <c r="L27" s="33"/>
      <c r="M27" s="30"/>
      <c r="N27" s="30"/>
      <c r="O27" s="30"/>
      <c r="P27" s="30"/>
      <c r="Q27" s="30"/>
      <c r="R27" s="30"/>
      <c r="T27" s="33">
        <v>2006</v>
      </c>
      <c r="U27" s="30">
        <v>162.5</v>
      </c>
      <c r="V27">
        <v>162.5</v>
      </c>
    </row>
    <row r="28" spans="3:22" x14ac:dyDescent="0.3">
      <c r="C28" s="33">
        <v>1990</v>
      </c>
      <c r="D28" s="30">
        <v>172.5</v>
      </c>
      <c r="E28" s="30"/>
      <c r="L28" s="33">
        <v>1976</v>
      </c>
      <c r="M28" s="30">
        <v>68.5</v>
      </c>
      <c r="N28" s="30">
        <v>29.1</v>
      </c>
      <c r="O28" s="30">
        <v>39.200000000000003</v>
      </c>
      <c r="P28" s="30">
        <v>18.5</v>
      </c>
      <c r="Q28" s="30">
        <v>155.30000000000001</v>
      </c>
      <c r="R28" s="30"/>
      <c r="T28" s="33">
        <v>2007</v>
      </c>
      <c r="U28" s="30">
        <v>161.6</v>
      </c>
      <c r="V28">
        <v>161.6</v>
      </c>
    </row>
    <row r="29" spans="3:22" x14ac:dyDescent="0.3">
      <c r="C29" s="33">
        <v>1991</v>
      </c>
      <c r="D29" s="30">
        <v>186.2</v>
      </c>
      <c r="E29" s="30"/>
      <c r="L29" s="34">
        <v>1981</v>
      </c>
      <c r="M29" s="30">
        <v>72.2</v>
      </c>
      <c r="N29" s="30">
        <v>47.3</v>
      </c>
      <c r="O29" s="30">
        <v>32.799999999999997</v>
      </c>
      <c r="P29" s="30">
        <v>13.7</v>
      </c>
      <c r="Q29" s="30">
        <v>166</v>
      </c>
      <c r="R29" s="30"/>
      <c r="T29" s="33">
        <v>2008</v>
      </c>
      <c r="U29" s="30">
        <v>159.19999999999999</v>
      </c>
      <c r="V29">
        <v>159.19999999999999</v>
      </c>
    </row>
    <row r="30" spans="3:22" x14ac:dyDescent="0.3">
      <c r="C30" s="33">
        <v>1992</v>
      </c>
      <c r="D30" s="30">
        <v>171.099999999999</v>
      </c>
      <c r="E30" s="30"/>
      <c r="L30" s="33">
        <v>1985</v>
      </c>
      <c r="M30" s="30">
        <v>68.900000000000006</v>
      </c>
      <c r="N30" s="30">
        <v>50.6</v>
      </c>
      <c r="O30" s="30">
        <v>32.1</v>
      </c>
      <c r="P30" s="30">
        <v>13.9</v>
      </c>
      <c r="Q30" s="30">
        <v>165.5</v>
      </c>
      <c r="R30" s="30"/>
      <c r="T30" s="33">
        <v>2009</v>
      </c>
      <c r="U30" s="30">
        <v>162.1</v>
      </c>
      <c r="V30">
        <v>162.1</v>
      </c>
    </row>
    <row r="31" spans="3:22" x14ac:dyDescent="0.3">
      <c r="C31" s="33">
        <v>1993</v>
      </c>
      <c r="D31" s="30">
        <v>169.4</v>
      </c>
      <c r="E31" s="30"/>
      <c r="L31" s="33">
        <v>1990</v>
      </c>
      <c r="M31" s="30">
        <v>77.400000000000006</v>
      </c>
      <c r="N31" s="30">
        <v>48.4</v>
      </c>
      <c r="O31" s="30">
        <v>31.7</v>
      </c>
      <c r="P31" s="30">
        <v>15</v>
      </c>
      <c r="Q31" s="30">
        <v>172.5</v>
      </c>
      <c r="R31" s="30"/>
      <c r="T31" s="33">
        <v>2010</v>
      </c>
      <c r="U31" s="30">
        <v>159.5</v>
      </c>
      <c r="V31">
        <v>159.5</v>
      </c>
    </row>
    <row r="32" spans="3:22" x14ac:dyDescent="0.3">
      <c r="C32" s="33">
        <v>1994</v>
      </c>
      <c r="D32" s="30">
        <v>171.99999999999901</v>
      </c>
      <c r="E32" s="30"/>
      <c r="L32" s="33">
        <v>1991</v>
      </c>
      <c r="M32" s="30">
        <v>80.900000000000006</v>
      </c>
      <c r="N32" s="30">
        <v>60</v>
      </c>
      <c r="O32" s="30">
        <v>29.2</v>
      </c>
      <c r="P32" s="30">
        <v>15.2</v>
      </c>
      <c r="Q32" s="30">
        <v>186.2</v>
      </c>
      <c r="R32" s="30"/>
      <c r="T32" s="33">
        <v>2011</v>
      </c>
      <c r="U32" s="30">
        <v>170.9</v>
      </c>
      <c r="V32">
        <v>170.9</v>
      </c>
    </row>
    <row r="33" spans="3:22" x14ac:dyDescent="0.3">
      <c r="C33" s="33">
        <v>1995</v>
      </c>
      <c r="D33" s="30">
        <v>180.8</v>
      </c>
      <c r="E33" s="30"/>
      <c r="L33" s="33">
        <v>1992</v>
      </c>
      <c r="M33" s="30">
        <v>79.2</v>
      </c>
      <c r="N33" s="30">
        <v>57.9</v>
      </c>
      <c r="O33" s="30">
        <v>21.5</v>
      </c>
      <c r="P33" s="30">
        <v>12.5</v>
      </c>
      <c r="Q33" s="30">
        <v>171.1</v>
      </c>
      <c r="R33" s="30"/>
      <c r="T33" s="33">
        <v>2012</v>
      </c>
      <c r="U33" s="30">
        <v>169.3</v>
      </c>
      <c r="V33">
        <v>169.3</v>
      </c>
    </row>
    <row r="34" spans="3:22" x14ac:dyDescent="0.3">
      <c r="C34" s="33">
        <v>1996</v>
      </c>
      <c r="D34" s="30">
        <v>173.5</v>
      </c>
      <c r="E34" s="30"/>
      <c r="L34" s="33">
        <v>1993</v>
      </c>
      <c r="M34" s="30">
        <v>73.400000000000006</v>
      </c>
      <c r="N34" s="30">
        <v>51.2</v>
      </c>
      <c r="O34" s="30">
        <v>31.6</v>
      </c>
      <c r="P34" s="30">
        <v>13.2</v>
      </c>
      <c r="Q34" s="30">
        <v>169.4</v>
      </c>
      <c r="R34" s="30"/>
      <c r="T34" s="33">
        <v>2013</v>
      </c>
      <c r="U34" s="30">
        <v>179.5</v>
      </c>
      <c r="V34">
        <v>179.5</v>
      </c>
    </row>
    <row r="35" spans="3:22" x14ac:dyDescent="0.3">
      <c r="C35" s="33">
        <v>1997</v>
      </c>
      <c r="D35" s="30">
        <v>183.6</v>
      </c>
      <c r="E35" s="30"/>
      <c r="L35" s="33">
        <v>1994</v>
      </c>
      <c r="M35" s="30">
        <v>75.7</v>
      </c>
      <c r="N35" s="30">
        <v>58.2</v>
      </c>
      <c r="O35" s="30">
        <v>24.5</v>
      </c>
      <c r="P35" s="30">
        <v>13.6</v>
      </c>
      <c r="Q35" s="30">
        <v>172</v>
      </c>
      <c r="R35" s="30"/>
      <c r="T35" s="33">
        <v>2014</v>
      </c>
      <c r="U35" s="30">
        <v>178.6</v>
      </c>
      <c r="V35">
        <v>178.6</v>
      </c>
    </row>
    <row r="36" spans="3:22" x14ac:dyDescent="0.3">
      <c r="C36" s="33">
        <v>1998</v>
      </c>
      <c r="D36" s="30">
        <v>163.19999999999999</v>
      </c>
      <c r="E36" s="30"/>
      <c r="L36" s="33">
        <v>1995</v>
      </c>
      <c r="M36" s="30">
        <v>80.3</v>
      </c>
      <c r="N36" s="30">
        <v>63</v>
      </c>
      <c r="O36" s="30">
        <v>23.7</v>
      </c>
      <c r="P36" s="30">
        <v>13.8</v>
      </c>
      <c r="Q36" s="30">
        <v>180.8</v>
      </c>
      <c r="R36" s="30"/>
      <c r="T36" s="33">
        <v>2015</v>
      </c>
      <c r="U36" s="30">
        <v>169.8</v>
      </c>
      <c r="V36">
        <v>169.8</v>
      </c>
    </row>
    <row r="37" spans="3:22" x14ac:dyDescent="0.3">
      <c r="C37" s="33">
        <v>1999</v>
      </c>
      <c r="D37" s="30">
        <v>170</v>
      </c>
      <c r="E37" s="30"/>
      <c r="L37" s="33">
        <v>1996</v>
      </c>
      <c r="M37" s="30">
        <v>74.599999999999994</v>
      </c>
      <c r="N37" s="30">
        <v>64.3</v>
      </c>
      <c r="O37" s="30">
        <v>22.6</v>
      </c>
      <c r="P37" s="30">
        <v>12</v>
      </c>
      <c r="Q37" s="30">
        <v>173.5</v>
      </c>
      <c r="R37" s="30"/>
      <c r="T37" s="33">
        <v>2016</v>
      </c>
      <c r="U37" s="30">
        <v>177.7</v>
      </c>
      <c r="V37">
        <v>177.7</v>
      </c>
    </row>
    <row r="38" spans="3:22" x14ac:dyDescent="0.3">
      <c r="C38" s="33">
        <v>2000</v>
      </c>
      <c r="D38" s="30">
        <v>165.9</v>
      </c>
      <c r="E38" s="30"/>
      <c r="L38" s="33">
        <v>1997</v>
      </c>
      <c r="M38" s="30">
        <v>78.099999999999994</v>
      </c>
      <c r="N38" s="30">
        <v>65.400000000000006</v>
      </c>
      <c r="O38" s="30">
        <v>26.6</v>
      </c>
      <c r="P38" s="30">
        <v>13.5</v>
      </c>
      <c r="Q38" s="30">
        <v>183.6</v>
      </c>
      <c r="R38" s="30"/>
      <c r="T38" s="33">
        <v>2017</v>
      </c>
      <c r="U38" s="30">
        <v>178.4</v>
      </c>
      <c r="V38">
        <v>178.4</v>
      </c>
    </row>
    <row r="39" spans="3:22" x14ac:dyDescent="0.3">
      <c r="C39" s="33">
        <v>2001</v>
      </c>
      <c r="D39" s="30">
        <v>151.9</v>
      </c>
      <c r="E39" s="30"/>
      <c r="L39" s="33">
        <v>1998</v>
      </c>
      <c r="M39" s="30">
        <v>73.099999999999994</v>
      </c>
      <c r="N39" s="30">
        <v>55.3</v>
      </c>
      <c r="O39" s="30">
        <v>22.8</v>
      </c>
      <c r="P39" s="30">
        <v>12</v>
      </c>
      <c r="Q39" s="30">
        <v>163.19999999999999</v>
      </c>
      <c r="R39" s="30"/>
      <c r="T39" s="33">
        <v>2018</v>
      </c>
      <c r="U39" s="30">
        <v>180.1</v>
      </c>
      <c r="V39">
        <v>180.1</v>
      </c>
    </row>
    <row r="40" spans="3:22" x14ac:dyDescent="0.3">
      <c r="C40" s="33">
        <v>2002</v>
      </c>
      <c r="D40" s="30">
        <v>180.4</v>
      </c>
      <c r="E40" s="30"/>
      <c r="L40" s="33">
        <v>1999</v>
      </c>
      <c r="M40" s="30">
        <v>74.2</v>
      </c>
      <c r="N40" s="30">
        <v>59.2</v>
      </c>
      <c r="O40" s="30">
        <v>23.1</v>
      </c>
      <c r="P40" s="30">
        <v>13.3</v>
      </c>
      <c r="Q40" s="30">
        <v>170</v>
      </c>
      <c r="R40" s="30"/>
      <c r="T40" s="33">
        <v>2019</v>
      </c>
      <c r="U40" s="30">
        <v>179.6</v>
      </c>
      <c r="V40">
        <v>179.6</v>
      </c>
    </row>
    <row r="41" spans="3:22" x14ac:dyDescent="0.3">
      <c r="C41" s="33">
        <v>2003</v>
      </c>
      <c r="D41" s="30">
        <v>159.69999999999999</v>
      </c>
      <c r="E41" s="30"/>
      <c r="L41" s="33">
        <v>2000</v>
      </c>
      <c r="M41" s="30">
        <v>74.3</v>
      </c>
      <c r="N41" s="30">
        <v>58.4</v>
      </c>
      <c r="O41" s="30">
        <v>21.5</v>
      </c>
      <c r="P41" s="30">
        <v>11.6</v>
      </c>
      <c r="Q41" s="30">
        <v>165.9</v>
      </c>
      <c r="R41" s="30"/>
    </row>
    <row r="42" spans="3:22" x14ac:dyDescent="0.3">
      <c r="C42" s="33">
        <v>2004</v>
      </c>
      <c r="D42" s="30">
        <v>168.9</v>
      </c>
      <c r="E42" s="30"/>
      <c r="L42" s="33">
        <v>2001</v>
      </c>
      <c r="M42" s="30">
        <v>69.5</v>
      </c>
      <c r="N42" s="30">
        <v>49.6</v>
      </c>
      <c r="O42" s="30">
        <v>20.5</v>
      </c>
      <c r="P42" s="30">
        <v>10.9</v>
      </c>
      <c r="Q42" s="30">
        <v>151.9</v>
      </c>
      <c r="R42" s="30"/>
    </row>
    <row r="43" spans="3:22" x14ac:dyDescent="0.3">
      <c r="C43" s="33">
        <v>2005</v>
      </c>
      <c r="D43" s="30">
        <v>154.19999999999899</v>
      </c>
      <c r="E43" s="30"/>
      <c r="L43" s="33">
        <v>2002</v>
      </c>
      <c r="M43" s="30">
        <v>83.5</v>
      </c>
      <c r="N43" s="30">
        <v>60.8</v>
      </c>
      <c r="O43" s="30">
        <v>23.1</v>
      </c>
      <c r="P43" s="30">
        <v>12.9</v>
      </c>
      <c r="Q43" s="30">
        <v>180.4</v>
      </c>
      <c r="R43" s="30"/>
    </row>
    <row r="44" spans="3:22" x14ac:dyDescent="0.3">
      <c r="C44" s="33">
        <v>2006</v>
      </c>
      <c r="D44" s="30">
        <v>162.49999999999901</v>
      </c>
      <c r="E44" s="30"/>
      <c r="L44" s="33">
        <v>2003</v>
      </c>
      <c r="M44" s="30">
        <v>66.2</v>
      </c>
      <c r="N44" s="30">
        <v>65.8</v>
      </c>
      <c r="O44" s="30">
        <v>17.100000000000001</v>
      </c>
      <c r="P44" s="30">
        <v>10.6</v>
      </c>
      <c r="Q44" s="30">
        <v>159.69999999999999</v>
      </c>
      <c r="R44" s="30"/>
    </row>
    <row r="45" spans="3:22" x14ac:dyDescent="0.3">
      <c r="C45" s="33">
        <v>2007</v>
      </c>
      <c r="D45" s="30">
        <v>161.6</v>
      </c>
      <c r="E45" s="30"/>
      <c r="L45" s="33">
        <v>2004</v>
      </c>
      <c r="M45" s="30">
        <v>71.3</v>
      </c>
      <c r="N45" s="30">
        <v>59.2</v>
      </c>
      <c r="O45" s="30">
        <v>25.3</v>
      </c>
      <c r="P45" s="30">
        <v>13.1</v>
      </c>
      <c r="Q45" s="30">
        <v>168.9</v>
      </c>
      <c r="R45" s="30"/>
    </row>
    <row r="46" spans="3:22" x14ac:dyDescent="0.3">
      <c r="C46" s="33">
        <v>2008</v>
      </c>
      <c r="D46" s="30">
        <v>159.19999999999999</v>
      </c>
      <c r="E46" s="30"/>
      <c r="L46" s="33">
        <v>2005</v>
      </c>
      <c r="M46" s="30">
        <v>64.7</v>
      </c>
      <c r="N46" s="30">
        <v>56.3</v>
      </c>
      <c r="O46" s="30">
        <v>21.7</v>
      </c>
      <c r="P46" s="30">
        <v>11.5</v>
      </c>
      <c r="Q46" s="30">
        <v>154.19999999999999</v>
      </c>
      <c r="R46" s="30"/>
    </row>
    <row r="47" spans="3:22" x14ac:dyDescent="0.3">
      <c r="C47" s="33">
        <v>2009</v>
      </c>
      <c r="D47" s="30">
        <v>162.1</v>
      </c>
      <c r="E47" s="30"/>
      <c r="L47" s="33">
        <v>2006</v>
      </c>
      <c r="M47" s="30">
        <v>72.3</v>
      </c>
      <c r="N47" s="30">
        <v>56.3</v>
      </c>
      <c r="O47" s="30">
        <v>22.1</v>
      </c>
      <c r="P47" s="30">
        <v>11.8</v>
      </c>
      <c r="Q47" s="30">
        <v>162.5</v>
      </c>
      <c r="R47" s="30"/>
    </row>
    <row r="48" spans="3:22" x14ac:dyDescent="0.3">
      <c r="C48" s="33">
        <v>2010</v>
      </c>
      <c r="D48" s="30">
        <v>159.49999999999901</v>
      </c>
      <c r="E48" s="30"/>
      <c r="L48" s="33">
        <v>2007</v>
      </c>
      <c r="M48" s="30">
        <v>70.8</v>
      </c>
      <c r="N48" s="30">
        <v>57.6</v>
      </c>
      <c r="O48" s="30">
        <v>20.3</v>
      </c>
      <c r="P48" s="30">
        <v>12.9</v>
      </c>
      <c r="Q48" s="30">
        <v>161.6</v>
      </c>
      <c r="R48" s="30"/>
    </row>
    <row r="49" spans="3:18" x14ac:dyDescent="0.3">
      <c r="C49" s="33">
        <v>2011</v>
      </c>
      <c r="D49" s="30">
        <v>170.9</v>
      </c>
      <c r="E49" s="30"/>
      <c r="L49" s="33">
        <v>2008</v>
      </c>
      <c r="M49" s="30">
        <v>64</v>
      </c>
      <c r="N49" s="30">
        <v>53</v>
      </c>
      <c r="O49" s="30">
        <v>19.7</v>
      </c>
      <c r="P49" s="30">
        <v>15.3</v>
      </c>
      <c r="Q49" s="30">
        <v>159.19999999999999</v>
      </c>
      <c r="R49" s="30"/>
    </row>
    <row r="50" spans="3:18" x14ac:dyDescent="0.3">
      <c r="C50" s="33">
        <v>2012</v>
      </c>
      <c r="D50" s="30">
        <v>169.3</v>
      </c>
      <c r="E50" s="30"/>
      <c r="L50" s="33">
        <v>2009</v>
      </c>
      <c r="M50" s="30">
        <v>68.8</v>
      </c>
      <c r="N50" s="30">
        <v>56.5</v>
      </c>
      <c r="O50" s="30">
        <v>23.3</v>
      </c>
      <c r="P50" s="30">
        <v>13.5</v>
      </c>
      <c r="Q50" s="30">
        <v>162.1</v>
      </c>
      <c r="R50" s="30"/>
    </row>
    <row r="51" spans="3:18" x14ac:dyDescent="0.3">
      <c r="C51" s="33">
        <v>2013</v>
      </c>
      <c r="D51" s="30">
        <v>179.49999999999901</v>
      </c>
      <c r="E51" s="30"/>
      <c r="L51" s="33">
        <v>2010</v>
      </c>
      <c r="M51" s="30">
        <v>66.400000000000006</v>
      </c>
      <c r="N51" s="30">
        <v>61.4</v>
      </c>
      <c r="O51" s="30">
        <v>18.8</v>
      </c>
      <c r="P51" s="30">
        <v>12.9</v>
      </c>
      <c r="Q51" s="30">
        <v>159.5</v>
      </c>
      <c r="R51" s="30"/>
    </row>
    <row r="52" spans="3:18" x14ac:dyDescent="0.3">
      <c r="C52" s="33">
        <v>2014</v>
      </c>
      <c r="D52" s="30">
        <v>178.6</v>
      </c>
      <c r="E52" s="30"/>
      <c r="L52" s="33">
        <v>2011</v>
      </c>
      <c r="M52" s="30">
        <v>66.3</v>
      </c>
      <c r="N52" s="30">
        <v>59.7</v>
      </c>
      <c r="O52" s="30">
        <v>23.9</v>
      </c>
      <c r="P52" s="30">
        <v>15.7</v>
      </c>
      <c r="Q52" s="30">
        <v>170.9</v>
      </c>
      <c r="R52" s="30"/>
    </row>
    <row r="53" spans="3:18" x14ac:dyDescent="0.3">
      <c r="C53" s="33">
        <v>2015</v>
      </c>
      <c r="D53" s="30">
        <v>169.8</v>
      </c>
      <c r="E53" s="30"/>
      <c r="L53" s="33">
        <v>2012</v>
      </c>
      <c r="M53" s="30">
        <v>69.400000000000006</v>
      </c>
      <c r="N53" s="30">
        <v>57.8</v>
      </c>
      <c r="O53" s="30">
        <v>21.9</v>
      </c>
      <c r="P53" s="30">
        <v>15.2</v>
      </c>
      <c r="Q53" s="30">
        <v>169.3</v>
      </c>
      <c r="R53" s="30"/>
    </row>
    <row r="54" spans="3:18" x14ac:dyDescent="0.3">
      <c r="C54" s="33">
        <v>2016</v>
      </c>
      <c r="D54" s="30">
        <v>177.7</v>
      </c>
      <c r="E54" s="30"/>
      <c r="L54" s="33">
        <v>2013</v>
      </c>
      <c r="M54" s="30">
        <v>72.099999999999994</v>
      </c>
      <c r="N54" s="30">
        <v>66.8</v>
      </c>
      <c r="O54" s="30">
        <v>19.2</v>
      </c>
      <c r="P54" s="30">
        <v>15.8</v>
      </c>
      <c r="Q54" s="30">
        <v>179.5</v>
      </c>
      <c r="R54" s="30"/>
    </row>
    <row r="55" spans="3:18" x14ac:dyDescent="0.3">
      <c r="C55" s="33">
        <v>2017</v>
      </c>
      <c r="D55" s="30">
        <v>178.4</v>
      </c>
      <c r="E55" s="30"/>
      <c r="L55" s="33">
        <v>2014</v>
      </c>
      <c r="M55" s="30">
        <v>72.3</v>
      </c>
      <c r="N55" s="30">
        <v>66.8</v>
      </c>
      <c r="O55" s="30">
        <v>22.6</v>
      </c>
      <c r="P55" s="30">
        <v>16.899999999999999</v>
      </c>
      <c r="Q55" s="30">
        <v>178.6</v>
      </c>
      <c r="R55" s="30"/>
    </row>
    <row r="56" spans="3:18" x14ac:dyDescent="0.3">
      <c r="C56" s="33">
        <v>2018</v>
      </c>
      <c r="D56" s="30">
        <v>180.1</v>
      </c>
      <c r="E56" s="30"/>
      <c r="L56" s="33">
        <v>2015</v>
      </c>
      <c r="M56" s="30">
        <v>67.900000000000006</v>
      </c>
      <c r="N56" s="30">
        <v>61.3</v>
      </c>
      <c r="O56" s="30">
        <v>28.4</v>
      </c>
      <c r="P56" s="30">
        <v>16</v>
      </c>
      <c r="Q56" s="30">
        <v>169.8</v>
      </c>
      <c r="R56" s="30"/>
    </row>
    <row r="57" spans="3:18" x14ac:dyDescent="0.3">
      <c r="C57" s="33">
        <v>2019</v>
      </c>
      <c r="D57" s="30">
        <v>179.6</v>
      </c>
      <c r="E57" s="30"/>
      <c r="L57" s="33">
        <v>2016</v>
      </c>
      <c r="M57" s="30">
        <v>67.2</v>
      </c>
      <c r="N57" s="30">
        <v>72.900000000000006</v>
      </c>
      <c r="O57" s="30">
        <v>26.1</v>
      </c>
      <c r="P57" s="30">
        <v>15.7</v>
      </c>
      <c r="Q57" s="30">
        <v>177.7</v>
      </c>
      <c r="R57" s="30"/>
    </row>
    <row r="58" spans="3:18" x14ac:dyDescent="0.3">
      <c r="L58" s="33">
        <v>2017</v>
      </c>
      <c r="M58" s="30">
        <v>66.8</v>
      </c>
      <c r="N58" s="30">
        <v>66.7</v>
      </c>
      <c r="O58" s="30">
        <v>29.4</v>
      </c>
      <c r="P58" s="30">
        <v>20</v>
      </c>
      <c r="Q58" s="30">
        <v>178.4</v>
      </c>
      <c r="R58" s="30"/>
    </row>
    <row r="59" spans="3:18" x14ac:dyDescent="0.3">
      <c r="L59" s="33">
        <v>2018</v>
      </c>
      <c r="M59" s="30">
        <v>69.2</v>
      </c>
      <c r="N59" s="30">
        <v>61.5</v>
      </c>
      <c r="O59" s="30">
        <v>30.6</v>
      </c>
      <c r="P59" s="30">
        <v>18.7</v>
      </c>
      <c r="Q59" s="30">
        <v>180.1</v>
      </c>
      <c r="R59" s="30"/>
    </row>
    <row r="60" spans="3:18" x14ac:dyDescent="0.3">
      <c r="L60" s="33">
        <v>2019</v>
      </c>
      <c r="M60" s="30">
        <v>69.099999999999994</v>
      </c>
      <c r="N60" s="30">
        <v>65.2</v>
      </c>
      <c r="O60" s="30">
        <v>27.8</v>
      </c>
      <c r="P60" s="30">
        <v>17.5</v>
      </c>
      <c r="Q60" s="30">
        <v>179.6</v>
      </c>
      <c r="R60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59C6-1B88-4BF7-8505-F6E3C6D55AC0}">
  <dimension ref="A1:D40"/>
  <sheetViews>
    <sheetView workbookViewId="0">
      <selection activeCell="J39" sqref="J39"/>
    </sheetView>
  </sheetViews>
  <sheetFormatPr defaultRowHeight="14.4" x14ac:dyDescent="0.3"/>
  <cols>
    <col min="3" max="3" width="13.21875" bestFit="1" customWidth="1"/>
  </cols>
  <sheetData>
    <row r="1" spans="1:4" ht="15" x14ac:dyDescent="0.3">
      <c r="A1" s="32" t="s">
        <v>95</v>
      </c>
    </row>
    <row r="2" spans="1:4" x14ac:dyDescent="0.3">
      <c r="D2" t="s">
        <v>94</v>
      </c>
    </row>
    <row r="4" spans="1:4" x14ac:dyDescent="0.3">
      <c r="B4" t="s">
        <v>70</v>
      </c>
      <c r="C4" t="s">
        <v>96</v>
      </c>
    </row>
    <row r="5" spans="1:4" x14ac:dyDescent="0.3">
      <c r="B5">
        <v>1980</v>
      </c>
      <c r="C5">
        <v>1189.5</v>
      </c>
    </row>
    <row r="6" spans="1:4" x14ac:dyDescent="0.3">
      <c r="B6">
        <v>1981</v>
      </c>
      <c r="C6">
        <v>1171.5999999999999</v>
      </c>
    </row>
    <row r="7" spans="1:4" x14ac:dyDescent="0.3">
      <c r="B7">
        <v>1982</v>
      </c>
      <c r="C7">
        <v>1086.8</v>
      </c>
    </row>
    <row r="8" spans="1:4" x14ac:dyDescent="0.3">
      <c r="B8">
        <v>1983</v>
      </c>
      <c r="C8">
        <v>1331.5</v>
      </c>
    </row>
    <row r="9" spans="1:4" x14ac:dyDescent="0.3">
      <c r="B9">
        <v>1984</v>
      </c>
      <c r="C9">
        <v>1155.9000000000001</v>
      </c>
    </row>
    <row r="10" spans="1:4" x14ac:dyDescent="0.3">
      <c r="B10">
        <v>1985</v>
      </c>
      <c r="C10">
        <v>1140</v>
      </c>
    </row>
    <row r="11" spans="1:4" x14ac:dyDescent="0.3">
      <c r="B11">
        <v>1986</v>
      </c>
      <c r="C11">
        <v>1126.5999999999999</v>
      </c>
    </row>
    <row r="12" spans="1:4" x14ac:dyDescent="0.3">
      <c r="B12">
        <v>1987</v>
      </c>
      <c r="C12">
        <v>1078.9000000000001</v>
      </c>
    </row>
    <row r="13" spans="1:4" x14ac:dyDescent="0.3">
      <c r="B13">
        <v>1988</v>
      </c>
      <c r="C13">
        <v>1351</v>
      </c>
    </row>
    <row r="14" spans="1:4" x14ac:dyDescent="0.3">
      <c r="B14">
        <v>1989</v>
      </c>
      <c r="C14">
        <v>1122.4000000000001</v>
      </c>
    </row>
    <row r="15" spans="1:4" x14ac:dyDescent="0.3">
      <c r="B15">
        <v>1990</v>
      </c>
      <c r="C15">
        <v>1400.6</v>
      </c>
    </row>
    <row r="16" spans="1:4" x14ac:dyDescent="0.3">
      <c r="B16">
        <v>1991</v>
      </c>
      <c r="C16">
        <v>1159.9000000000001</v>
      </c>
    </row>
    <row r="17" spans="2:3" x14ac:dyDescent="0.3">
      <c r="B17">
        <v>1992</v>
      </c>
      <c r="C17">
        <v>1121.3</v>
      </c>
    </row>
    <row r="18" spans="2:3" x14ac:dyDescent="0.3">
      <c r="B18">
        <v>1993</v>
      </c>
      <c r="C18">
        <v>1201.9000000000001</v>
      </c>
    </row>
    <row r="19" spans="2:3" x14ac:dyDescent="0.3">
      <c r="B19">
        <v>1994</v>
      </c>
      <c r="C19">
        <v>1295.5999999999999</v>
      </c>
    </row>
    <row r="20" spans="2:3" x14ac:dyDescent="0.3">
      <c r="B20">
        <v>1995</v>
      </c>
      <c r="C20">
        <v>1243.5999999999999</v>
      </c>
    </row>
    <row r="21" spans="2:3" x14ac:dyDescent="0.3">
      <c r="B21">
        <v>1996</v>
      </c>
      <c r="C21">
        <v>1181.8</v>
      </c>
    </row>
    <row r="22" spans="2:3" x14ac:dyDescent="0.3">
      <c r="B22">
        <v>1997</v>
      </c>
      <c r="C22">
        <v>1171.4000000000001</v>
      </c>
    </row>
    <row r="23" spans="2:3" x14ac:dyDescent="0.3">
      <c r="B23">
        <v>1998</v>
      </c>
      <c r="C23">
        <v>1243.5</v>
      </c>
    </row>
    <row r="24" spans="2:3" x14ac:dyDescent="0.3">
      <c r="B24">
        <v>1999</v>
      </c>
      <c r="C24">
        <v>1132</v>
      </c>
    </row>
    <row r="25" spans="2:3" x14ac:dyDescent="0.3">
      <c r="B25">
        <v>2000</v>
      </c>
      <c r="C25">
        <v>1050.4000000000001</v>
      </c>
    </row>
    <row r="26" spans="2:3" x14ac:dyDescent="0.3">
      <c r="B26">
        <v>2001</v>
      </c>
      <c r="C26">
        <v>1083.3</v>
      </c>
    </row>
    <row r="27" spans="2:3" x14ac:dyDescent="0.3">
      <c r="B27">
        <v>2002</v>
      </c>
      <c r="C27">
        <v>920.8</v>
      </c>
    </row>
    <row r="28" spans="2:3" x14ac:dyDescent="0.3">
      <c r="B28">
        <v>2003</v>
      </c>
      <c r="C28">
        <v>1174.5</v>
      </c>
    </row>
    <row r="29" spans="2:3" x14ac:dyDescent="0.3">
      <c r="B29">
        <v>2004</v>
      </c>
      <c r="C29">
        <v>1071.3</v>
      </c>
    </row>
    <row r="30" spans="2:3" x14ac:dyDescent="0.3">
      <c r="B30">
        <v>2005</v>
      </c>
      <c r="C30">
        <v>1232.5</v>
      </c>
    </row>
    <row r="31" spans="2:3" x14ac:dyDescent="0.3">
      <c r="B31">
        <v>2006</v>
      </c>
      <c r="C31">
        <v>1199.4000000000001</v>
      </c>
    </row>
    <row r="32" spans="2:3" x14ac:dyDescent="0.3">
      <c r="B32">
        <v>2007</v>
      </c>
      <c r="C32">
        <v>1215.5999999999999</v>
      </c>
    </row>
    <row r="33" spans="2:3" x14ac:dyDescent="0.3">
      <c r="B33">
        <v>2008</v>
      </c>
      <c r="C33">
        <v>1132.0999999999999</v>
      </c>
    </row>
    <row r="34" spans="2:3" x14ac:dyDescent="0.3">
      <c r="B34">
        <v>2009</v>
      </c>
      <c r="C34">
        <v>959.3</v>
      </c>
    </row>
    <row r="35" spans="2:3" x14ac:dyDescent="0.3">
      <c r="B35">
        <v>2010</v>
      </c>
      <c r="C35">
        <v>1200.5</v>
      </c>
    </row>
    <row r="36" spans="2:3" x14ac:dyDescent="0.3">
      <c r="B36">
        <v>2011</v>
      </c>
      <c r="C36">
        <v>1110.0999999999999</v>
      </c>
    </row>
    <row r="37" spans="2:3" x14ac:dyDescent="0.3">
      <c r="B37">
        <v>2012</v>
      </c>
      <c r="C37">
        <v>1073.5</v>
      </c>
    </row>
    <row r="38" spans="2:3" x14ac:dyDescent="0.3">
      <c r="B38">
        <v>2013</v>
      </c>
      <c r="C38">
        <v>1216.2</v>
      </c>
    </row>
    <row r="39" spans="2:3" x14ac:dyDescent="0.3">
      <c r="B39">
        <v>2014</v>
      </c>
      <c r="C39">
        <v>1033.7</v>
      </c>
    </row>
    <row r="40" spans="2:3" x14ac:dyDescent="0.3">
      <c r="B40">
        <v>2015</v>
      </c>
      <c r="C40">
        <v>1093.2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79A2-EC80-4B9F-8660-0356C1ADB717}">
  <dimension ref="A1:K43"/>
  <sheetViews>
    <sheetView topLeftCell="A16" zoomScaleNormal="100" workbookViewId="0">
      <selection activeCell="E12" sqref="E12"/>
    </sheetView>
  </sheetViews>
  <sheetFormatPr defaultRowHeight="14.4" x14ac:dyDescent="0.3"/>
  <cols>
    <col min="3" max="3" width="26.33203125" bestFit="1" customWidth="1"/>
  </cols>
  <sheetData>
    <row r="1" spans="1:11" ht="15" x14ac:dyDescent="0.3">
      <c r="A1" s="25" t="s">
        <v>86</v>
      </c>
    </row>
    <row r="3" spans="1:11" x14ac:dyDescent="0.3">
      <c r="B3" s="26" t="s">
        <v>70</v>
      </c>
      <c r="C3" s="27" t="s">
        <v>89</v>
      </c>
    </row>
    <row r="4" spans="1:11" x14ac:dyDescent="0.3">
      <c r="B4" s="26" t="s">
        <v>93</v>
      </c>
      <c r="C4" s="27"/>
    </row>
    <row r="5" spans="1:11" x14ac:dyDescent="0.3">
      <c r="B5" s="28" t="s">
        <v>31</v>
      </c>
      <c r="C5" s="29">
        <v>88.7</v>
      </c>
      <c r="K5" t="s">
        <v>88</v>
      </c>
    </row>
    <row r="6" spans="1:11" x14ac:dyDescent="0.3">
      <c r="B6" t="s">
        <v>32</v>
      </c>
      <c r="C6" s="30">
        <v>91.4</v>
      </c>
      <c r="K6" t="s">
        <v>87</v>
      </c>
    </row>
    <row r="7" spans="1:11" x14ac:dyDescent="0.3">
      <c r="B7" t="s">
        <v>33</v>
      </c>
      <c r="C7" s="30">
        <v>91.6</v>
      </c>
    </row>
    <row r="8" spans="1:11" x14ac:dyDescent="0.3">
      <c r="B8" t="s">
        <v>34</v>
      </c>
      <c r="C8" s="30">
        <v>93.9</v>
      </c>
    </row>
    <row r="9" spans="1:11" x14ac:dyDescent="0.3">
      <c r="B9" t="s">
        <v>35</v>
      </c>
      <c r="C9" s="30">
        <v>93.6</v>
      </c>
    </row>
    <row r="10" spans="1:11" x14ac:dyDescent="0.3">
      <c r="B10" t="s">
        <v>36</v>
      </c>
      <c r="C10" s="30">
        <v>95.7</v>
      </c>
    </row>
    <row r="11" spans="1:11" x14ac:dyDescent="0.3">
      <c r="B11" t="s">
        <v>37</v>
      </c>
      <c r="C11" s="30">
        <v>97.4</v>
      </c>
    </row>
    <row r="12" spans="1:11" x14ac:dyDescent="0.3">
      <c r="B12" t="s">
        <v>38</v>
      </c>
      <c r="C12" s="30">
        <v>98.3</v>
      </c>
    </row>
    <row r="13" spans="1:11" x14ac:dyDescent="0.3">
      <c r="B13" t="s">
        <v>39</v>
      </c>
      <c r="C13" s="30">
        <v>99.4</v>
      </c>
    </row>
    <row r="14" spans="1:11" x14ac:dyDescent="0.3">
      <c r="B14" t="s">
        <v>40</v>
      </c>
      <c r="C14" s="30">
        <v>101.9</v>
      </c>
    </row>
    <row r="15" spans="1:11" x14ac:dyDescent="0.3">
      <c r="B15" t="s">
        <v>41</v>
      </c>
      <c r="C15" s="30">
        <v>105.6</v>
      </c>
    </row>
    <row r="16" spans="1:11" x14ac:dyDescent="0.3">
      <c r="B16" t="s">
        <v>42</v>
      </c>
      <c r="C16" s="30">
        <v>103.9</v>
      </c>
    </row>
    <row r="17" spans="2:4" x14ac:dyDescent="0.3">
      <c r="B17" t="s">
        <v>71</v>
      </c>
      <c r="C17" s="30">
        <v>103.6</v>
      </c>
    </row>
    <row r="18" spans="2:4" x14ac:dyDescent="0.3">
      <c r="B18" t="s">
        <v>72</v>
      </c>
      <c r="C18" s="30">
        <v>106.6</v>
      </c>
    </row>
    <row r="19" spans="2:4" x14ac:dyDescent="0.3">
      <c r="B19" t="s">
        <v>73</v>
      </c>
      <c r="C19" s="30">
        <v>105.3</v>
      </c>
    </row>
    <row r="20" spans="2:4" x14ac:dyDescent="0.3">
      <c r="B20" t="s">
        <v>46</v>
      </c>
      <c r="C20" s="30">
        <v>103.1</v>
      </c>
    </row>
    <row r="21" spans="2:4" x14ac:dyDescent="0.3">
      <c r="B21" t="s">
        <v>90</v>
      </c>
      <c r="C21" s="30">
        <v>105.6</v>
      </c>
    </row>
    <row r="22" spans="2:4" x14ac:dyDescent="0.3">
      <c r="B22" t="s">
        <v>48</v>
      </c>
      <c r="C22">
        <v>105.2</v>
      </c>
    </row>
    <row r="23" spans="2:4" x14ac:dyDescent="0.3">
      <c r="B23" t="s">
        <v>49</v>
      </c>
      <c r="C23">
        <v>102.7</v>
      </c>
    </row>
    <row r="24" spans="2:4" x14ac:dyDescent="0.3">
      <c r="B24" t="s">
        <v>50</v>
      </c>
      <c r="C24" s="30">
        <v>100.9</v>
      </c>
    </row>
    <row r="25" spans="2:4" x14ac:dyDescent="0.3">
      <c r="B25" t="s">
        <v>91</v>
      </c>
      <c r="C25" s="30">
        <v>102.8</v>
      </c>
    </row>
    <row r="26" spans="2:4" x14ac:dyDescent="0.3">
      <c r="B26" t="s">
        <v>52</v>
      </c>
      <c r="C26" s="30">
        <v>103.6</v>
      </c>
    </row>
    <row r="27" spans="2:4" x14ac:dyDescent="0.3">
      <c r="B27" t="s">
        <v>53</v>
      </c>
      <c r="C27" s="30">
        <v>101</v>
      </c>
    </row>
    <row r="28" spans="2:4" x14ac:dyDescent="0.3">
      <c r="B28" t="s">
        <v>54</v>
      </c>
      <c r="C28" s="30">
        <v>100.3</v>
      </c>
    </row>
    <row r="29" spans="2:4" x14ac:dyDescent="0.3">
      <c r="B29" t="s">
        <v>55</v>
      </c>
      <c r="C29" s="30">
        <v>101.9</v>
      </c>
    </row>
    <row r="30" spans="2:4" x14ac:dyDescent="0.3">
      <c r="B30" t="s">
        <v>56</v>
      </c>
      <c r="C30" s="30">
        <v>101.9</v>
      </c>
    </row>
    <row r="31" spans="2:4" x14ac:dyDescent="0.3">
      <c r="B31" t="s">
        <v>92</v>
      </c>
      <c r="C31" s="30"/>
    </row>
    <row r="32" spans="2:4" x14ac:dyDescent="0.3">
      <c r="B32" t="s">
        <v>57</v>
      </c>
      <c r="C32" s="31">
        <v>86.76</v>
      </c>
      <c r="D32" s="31"/>
    </row>
    <row r="33" spans="2:4" x14ac:dyDescent="0.3">
      <c r="B33" t="s">
        <v>58</v>
      </c>
      <c r="C33" s="31">
        <v>93.86</v>
      </c>
      <c r="D33" s="31"/>
    </row>
    <row r="34" spans="2:4" x14ac:dyDescent="0.3">
      <c r="B34" s="26" t="s">
        <v>59</v>
      </c>
      <c r="C34" s="31">
        <v>98.33</v>
      </c>
      <c r="D34" s="31"/>
    </row>
    <row r="35" spans="2:4" x14ac:dyDescent="0.3">
      <c r="B35" s="26" t="s">
        <v>60</v>
      </c>
      <c r="C35" s="31">
        <v>102.9</v>
      </c>
      <c r="D35" s="31"/>
    </row>
    <row r="36" spans="2:4" x14ac:dyDescent="0.3">
      <c r="B36" s="26" t="s">
        <v>61</v>
      </c>
      <c r="C36" s="31">
        <v>98.81</v>
      </c>
      <c r="D36" s="31"/>
    </row>
    <row r="37" spans="2:4" x14ac:dyDescent="0.3">
      <c r="B37" s="26" t="s">
        <v>62</v>
      </c>
      <c r="C37" s="31">
        <v>100.97</v>
      </c>
      <c r="D37" s="31"/>
    </row>
    <row r="38" spans="2:4" x14ac:dyDescent="0.3">
      <c r="B38" s="26" t="s">
        <v>63</v>
      </c>
      <c r="C38" s="31">
        <v>104.62</v>
      </c>
      <c r="D38" s="31"/>
    </row>
    <row r="39" spans="2:4" x14ac:dyDescent="0.3">
      <c r="B39" s="26" t="s">
        <v>64</v>
      </c>
      <c r="C39" s="31">
        <v>106.96</v>
      </c>
      <c r="D39" s="31"/>
    </row>
    <row r="40" spans="2:4" x14ac:dyDescent="0.3">
      <c r="B40" s="26" t="s">
        <v>65</v>
      </c>
      <c r="C40" s="31">
        <v>106.76</v>
      </c>
      <c r="D40" s="31"/>
    </row>
    <row r="41" spans="2:4" x14ac:dyDescent="0.3">
      <c r="B41" s="26" t="s">
        <v>66</v>
      </c>
      <c r="C41" s="31">
        <v>109.62</v>
      </c>
      <c r="D41" s="31"/>
    </row>
    <row r="42" spans="2:4" x14ac:dyDescent="0.3">
      <c r="B42" s="26" t="s">
        <v>67</v>
      </c>
      <c r="C42" s="31">
        <v>108.78</v>
      </c>
      <c r="D42" s="31"/>
    </row>
    <row r="43" spans="2:4" x14ac:dyDescent="0.3">
      <c r="B43" s="26" t="s">
        <v>68</v>
      </c>
      <c r="C43" s="31">
        <v>106.8</v>
      </c>
      <c r="D43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5938-6524-4E4F-BE3A-F4C21D169F6E}">
  <dimension ref="A1:H62"/>
  <sheetViews>
    <sheetView workbookViewId="0">
      <selection activeCell="C14" sqref="C14"/>
    </sheetView>
  </sheetViews>
  <sheetFormatPr defaultRowHeight="14.4" x14ac:dyDescent="0.3"/>
  <cols>
    <col min="3" max="3" width="12.88671875" bestFit="1" customWidth="1"/>
  </cols>
  <sheetData>
    <row r="1" spans="1:8" ht="21" x14ac:dyDescent="0.3">
      <c r="A1" s="6" t="s">
        <v>75</v>
      </c>
      <c r="B1" s="6"/>
      <c r="C1" s="6"/>
      <c r="D1" s="6"/>
      <c r="E1" s="6"/>
      <c r="F1" s="6"/>
      <c r="G1" s="6"/>
    </row>
    <row r="2" spans="1:8" ht="15" thickBot="1" x14ac:dyDescent="0.35">
      <c r="H2" t="s">
        <v>76</v>
      </c>
    </row>
    <row r="3" spans="1:8" ht="16.2" thickBot="1" x14ac:dyDescent="0.35">
      <c r="B3" s="16" t="s">
        <v>70</v>
      </c>
      <c r="C3" s="17" t="s">
        <v>74</v>
      </c>
    </row>
    <row r="4" spans="1:8" ht="17.399999999999999" thickBot="1" x14ac:dyDescent="0.35">
      <c r="B4" s="13" t="s">
        <v>10</v>
      </c>
      <c r="C4" s="10">
        <v>8678.9067848864106</v>
      </c>
    </row>
    <row r="5" spans="1:8" ht="17.399999999999999" thickBot="1" x14ac:dyDescent="0.35">
      <c r="B5" s="13" t="s">
        <v>11</v>
      </c>
      <c r="C5" s="9">
        <v>8448.4366371563665</v>
      </c>
    </row>
    <row r="6" spans="1:8" ht="17.399999999999999" thickBot="1" x14ac:dyDescent="0.35">
      <c r="B6" s="13" t="s">
        <v>12</v>
      </c>
      <c r="C6" s="9">
        <v>9562.6887849255363</v>
      </c>
    </row>
    <row r="7" spans="1:8" ht="17.399999999999999" thickBot="1" x14ac:dyDescent="0.35">
      <c r="B7" s="13" t="s">
        <v>13</v>
      </c>
      <c r="C7" s="9">
        <v>10213.232614898619</v>
      </c>
    </row>
    <row r="8" spans="1:8" ht="17.399999999999999" thickBot="1" x14ac:dyDescent="0.35">
      <c r="B8" s="13" t="s">
        <v>14</v>
      </c>
      <c r="C8" s="9">
        <v>10330.135843476332</v>
      </c>
    </row>
    <row r="9" spans="1:8" ht="17.399999999999999" thickBot="1" x14ac:dyDescent="0.35">
      <c r="B9" s="13" t="s">
        <v>15</v>
      </c>
      <c r="C9" s="9">
        <v>10918.268340688321</v>
      </c>
    </row>
    <row r="10" spans="1:8" ht="17.399999999999999" thickBot="1" x14ac:dyDescent="0.35">
      <c r="B10" s="13" t="s">
        <v>16</v>
      </c>
      <c r="C10" s="9">
        <v>9501.3425218066986</v>
      </c>
    </row>
    <row r="11" spans="1:8" ht="17.399999999999999" thickBot="1" x14ac:dyDescent="0.35">
      <c r="B11" s="13" t="s">
        <v>17</v>
      </c>
      <c r="C11" s="9">
        <v>9747.8722576266555</v>
      </c>
    </row>
    <row r="12" spans="1:8" ht="17.399999999999999" thickBot="1" x14ac:dyDescent="0.35">
      <c r="B12" s="13" t="s">
        <v>18</v>
      </c>
      <c r="C12" s="9">
        <v>11334.472610834619</v>
      </c>
    </row>
    <row r="13" spans="1:8" ht="17.399999999999999" thickBot="1" x14ac:dyDescent="0.35">
      <c r="B13" s="13" t="s">
        <v>19</v>
      </c>
      <c r="C13" s="9">
        <v>10956.612172724572</v>
      </c>
    </row>
    <row r="14" spans="1:8" ht="17.399999999999999" thickBot="1" x14ac:dyDescent="0.35">
      <c r="B14" s="13" t="s">
        <v>20</v>
      </c>
      <c r="C14" s="9">
        <v>11017.636083584972</v>
      </c>
    </row>
    <row r="15" spans="1:8" ht="17.399999999999999" thickBot="1" x14ac:dyDescent="0.35">
      <c r="B15" s="13" t="s">
        <v>21</v>
      </c>
      <c r="C15" s="9">
        <v>11864.824173481624</v>
      </c>
    </row>
    <row r="16" spans="1:8" ht="17.399999999999999" thickBot="1" x14ac:dyDescent="0.35">
      <c r="B16" s="13" t="s">
        <v>22</v>
      </c>
      <c r="C16" s="9">
        <v>15516.29993936539</v>
      </c>
    </row>
    <row r="17" spans="2:3" ht="17.399999999999999" thickBot="1" x14ac:dyDescent="0.35">
      <c r="B17" s="13" t="s">
        <v>23</v>
      </c>
      <c r="C17" s="9">
        <v>13784.462032701143</v>
      </c>
    </row>
    <row r="18" spans="2:3" ht="17.399999999999999" thickBot="1" x14ac:dyDescent="0.35">
      <c r="B18" s="13" t="s">
        <v>24</v>
      </c>
      <c r="C18" s="9">
        <v>12822.337514727484</v>
      </c>
    </row>
    <row r="19" spans="2:3" ht="17.399999999999999" thickBot="1" x14ac:dyDescent="0.35">
      <c r="B19" s="13" t="s">
        <v>25</v>
      </c>
      <c r="C19" s="9">
        <v>14120.232557688956</v>
      </c>
    </row>
    <row r="20" spans="2:3" ht="17.399999999999999" thickBot="1" x14ac:dyDescent="0.35">
      <c r="B20" s="13" t="s">
        <v>26</v>
      </c>
      <c r="C20" s="9">
        <v>19321.165171560828</v>
      </c>
    </row>
    <row r="21" spans="2:3" ht="17.399999999999999" thickBot="1" x14ac:dyDescent="0.35">
      <c r="B21" s="13" t="s">
        <v>27</v>
      </c>
      <c r="C21" s="9">
        <v>21326.216751201788</v>
      </c>
    </row>
    <row r="22" spans="2:3" ht="17.399999999999999" thickBot="1" x14ac:dyDescent="0.35">
      <c r="B22" s="13" t="s">
        <v>28</v>
      </c>
      <c r="C22" s="9">
        <v>22969.024094479075</v>
      </c>
    </row>
    <row r="23" spans="2:3" ht="17.399999999999999" thickBot="1" x14ac:dyDescent="0.35">
      <c r="B23" s="13" t="s">
        <v>29</v>
      </c>
      <c r="C23" s="9">
        <v>23966.018806858232</v>
      </c>
    </row>
    <row r="24" spans="2:3" ht="17.399999999999999" thickBot="1" x14ac:dyDescent="0.35">
      <c r="B24" s="13" t="s">
        <v>30</v>
      </c>
      <c r="C24" s="9">
        <v>26406.278047021297</v>
      </c>
    </row>
    <row r="25" spans="2:3" ht="17.399999999999999" thickBot="1" x14ac:dyDescent="0.35">
      <c r="B25" s="13" t="s">
        <v>31</v>
      </c>
      <c r="C25" s="9">
        <v>24122.011056911517</v>
      </c>
    </row>
    <row r="26" spans="2:3" ht="17.399999999999999" thickBot="1" x14ac:dyDescent="0.35">
      <c r="B26" s="13" t="s">
        <v>32</v>
      </c>
      <c r="C26" s="9">
        <v>23629.811131241611</v>
      </c>
    </row>
    <row r="27" spans="2:3" ht="17.399999999999999" thickBot="1" x14ac:dyDescent="0.35">
      <c r="B27" s="13" t="s">
        <v>33</v>
      </c>
      <c r="C27" s="9">
        <v>24144.257713664982</v>
      </c>
    </row>
    <row r="28" spans="2:3" ht="17.399999999999999" thickBot="1" x14ac:dyDescent="0.35">
      <c r="B28" s="13" t="s">
        <v>34</v>
      </c>
      <c r="C28" s="9">
        <v>22778.05972744125</v>
      </c>
    </row>
    <row r="29" spans="2:3" ht="17.399999999999999" thickBot="1" x14ac:dyDescent="0.35">
      <c r="B29" s="13" t="s">
        <v>35</v>
      </c>
      <c r="C29" s="9">
        <v>20442.051159139697</v>
      </c>
    </row>
    <row r="30" spans="2:3" ht="17.399999999999999" thickBot="1" x14ac:dyDescent="0.35">
      <c r="B30" s="13" t="s">
        <v>36</v>
      </c>
      <c r="C30" s="9">
        <v>20216.138956310318</v>
      </c>
    </row>
    <row r="31" spans="2:3" ht="17.399999999999999" thickBot="1" x14ac:dyDescent="0.35">
      <c r="B31" s="13" t="s">
        <v>37</v>
      </c>
      <c r="C31" s="9">
        <v>20573.025441795911</v>
      </c>
    </row>
    <row r="32" spans="2:3" ht="17.399999999999999" thickBot="1" x14ac:dyDescent="0.35">
      <c r="B32" s="13" t="s">
        <v>38</v>
      </c>
      <c r="C32" s="9">
        <v>18995.640780342212</v>
      </c>
    </row>
    <row r="33" spans="2:3" ht="17.399999999999999" thickBot="1" x14ac:dyDescent="0.35">
      <c r="B33" s="13" t="s">
        <v>39</v>
      </c>
      <c r="C33" s="9">
        <v>16038.504441668543</v>
      </c>
    </row>
    <row r="34" spans="2:3" ht="17.399999999999999" thickBot="1" x14ac:dyDescent="0.35">
      <c r="B34" s="13" t="s">
        <v>40</v>
      </c>
      <c r="C34" s="9">
        <v>15564.750428378253</v>
      </c>
    </row>
    <row r="35" spans="2:3" ht="17.399999999999999" thickBot="1" x14ac:dyDescent="0.35">
      <c r="B35" s="13" t="s">
        <v>41</v>
      </c>
      <c r="C35" s="9">
        <v>14016.162113246637</v>
      </c>
    </row>
    <row r="36" spans="2:3" ht="17.399999999999999" thickBot="1" x14ac:dyDescent="0.35">
      <c r="B36" s="13" t="s">
        <v>42</v>
      </c>
      <c r="C36" s="9">
        <v>15303.984120991614</v>
      </c>
    </row>
    <row r="37" spans="2:3" ht="17.399999999999999" thickBot="1" x14ac:dyDescent="0.35">
      <c r="B37" s="13" t="s">
        <v>71</v>
      </c>
      <c r="C37" s="9">
        <v>16585.311637705716</v>
      </c>
    </row>
    <row r="38" spans="2:3" ht="17.399999999999999" thickBot="1" x14ac:dyDescent="0.35">
      <c r="B38" s="13" t="s">
        <v>72</v>
      </c>
      <c r="C38" s="9">
        <v>17834.937204737027</v>
      </c>
    </row>
    <row r="39" spans="2:3" ht="17.399999999999999" thickBot="1" x14ac:dyDescent="0.35">
      <c r="B39" s="13" t="s">
        <v>73</v>
      </c>
      <c r="C39" s="9">
        <v>17634.916971951796</v>
      </c>
    </row>
    <row r="40" spans="2:3" ht="17.399999999999999" thickBot="1" x14ac:dyDescent="0.35">
      <c r="B40" s="13" t="s">
        <v>46</v>
      </c>
      <c r="C40" s="9">
        <v>16131.31840464746</v>
      </c>
    </row>
    <row r="41" spans="2:3" ht="17.399999999999999" thickBot="1" x14ac:dyDescent="0.35">
      <c r="B41" s="13" t="s">
        <v>47</v>
      </c>
      <c r="C41" s="9">
        <v>13627.335352730286</v>
      </c>
    </row>
    <row r="42" spans="2:3" ht="17.399999999999999" thickBot="1" x14ac:dyDescent="0.35">
      <c r="B42" s="13" t="s">
        <v>48</v>
      </c>
      <c r="C42" s="9">
        <v>14454.341588119903</v>
      </c>
    </row>
    <row r="43" spans="2:3" ht="17.399999999999999" thickBot="1" x14ac:dyDescent="0.35">
      <c r="B43" s="13" t="s">
        <v>49</v>
      </c>
      <c r="C43" s="9">
        <v>15620.410590300509</v>
      </c>
    </row>
    <row r="44" spans="2:3" ht="17.399999999999999" thickBot="1" x14ac:dyDescent="0.35">
      <c r="B44" s="13" t="s">
        <v>50</v>
      </c>
      <c r="C44" s="9">
        <v>14283.969415884918</v>
      </c>
    </row>
    <row r="45" spans="2:3" ht="17.399999999999999" thickBot="1" x14ac:dyDescent="0.35">
      <c r="B45" s="13" t="s">
        <v>51</v>
      </c>
      <c r="C45" s="9">
        <v>17607.1755582767</v>
      </c>
    </row>
    <row r="46" spans="2:3" ht="17.399999999999999" thickBot="1" x14ac:dyDescent="0.35">
      <c r="B46" s="13" t="s">
        <v>52</v>
      </c>
      <c r="C46" s="9">
        <v>15977.396101293407</v>
      </c>
    </row>
    <row r="47" spans="2:3" ht="17.399999999999999" thickBot="1" x14ac:dyDescent="0.35">
      <c r="B47" s="13" t="s">
        <v>53</v>
      </c>
      <c r="C47" s="9">
        <v>18799.297147890964</v>
      </c>
    </row>
    <row r="48" spans="2:3" ht="17.399999999999999" thickBot="1" x14ac:dyDescent="0.35">
      <c r="B48" s="13" t="s">
        <v>54</v>
      </c>
      <c r="C48" s="9">
        <v>25843.889571169722</v>
      </c>
    </row>
    <row r="49" spans="2:3" ht="17.399999999999999" thickBot="1" x14ac:dyDescent="0.35">
      <c r="B49" s="13" t="s">
        <v>55</v>
      </c>
      <c r="C49" s="9">
        <v>30694.923092409907</v>
      </c>
    </row>
    <row r="50" spans="2:3" ht="17.399999999999999" thickBot="1" x14ac:dyDescent="0.35">
      <c r="B50" s="13" t="s">
        <v>56</v>
      </c>
      <c r="C50" s="9">
        <v>36462.526978055168</v>
      </c>
    </row>
    <row r="51" spans="2:3" ht="17.399999999999999" thickBot="1" x14ac:dyDescent="0.35">
      <c r="B51" s="13" t="s">
        <v>57</v>
      </c>
      <c r="C51" s="9">
        <v>37166.928276625731</v>
      </c>
    </row>
    <row r="52" spans="2:3" ht="17.399999999999999" thickBot="1" x14ac:dyDescent="0.35">
      <c r="B52" s="13" t="s">
        <v>58</v>
      </c>
      <c r="C52" s="9">
        <v>32568.80028186028</v>
      </c>
    </row>
    <row r="53" spans="2:3" ht="17.399999999999999" thickBot="1" x14ac:dyDescent="0.35">
      <c r="B53" s="13" t="s">
        <v>59</v>
      </c>
      <c r="C53" s="9">
        <v>36632.262230722772</v>
      </c>
    </row>
    <row r="54" spans="2:3" ht="17.399999999999999" thickBot="1" x14ac:dyDescent="0.35">
      <c r="B54" s="13" t="s">
        <v>60</v>
      </c>
      <c r="C54" s="9">
        <v>31587.730521441514</v>
      </c>
    </row>
    <row r="55" spans="2:3" x14ac:dyDescent="0.3">
      <c r="B55" s="14" t="s">
        <v>61</v>
      </c>
      <c r="C55" s="11">
        <v>33723</v>
      </c>
    </row>
    <row r="56" spans="2:3" x14ac:dyDescent="0.3">
      <c r="B56" s="14" t="s">
        <v>62</v>
      </c>
      <c r="C56" s="11">
        <v>33877</v>
      </c>
    </row>
    <row r="57" spans="2:3" x14ac:dyDescent="0.3">
      <c r="B57" s="14" t="s">
        <v>63</v>
      </c>
      <c r="C57" s="11">
        <v>31676</v>
      </c>
    </row>
    <row r="58" spans="2:3" x14ac:dyDescent="0.3">
      <c r="B58" s="14" t="s">
        <v>64</v>
      </c>
      <c r="C58" s="11">
        <v>34647</v>
      </c>
    </row>
    <row r="59" spans="2:3" x14ac:dyDescent="0.3">
      <c r="B59" s="14" t="s">
        <v>65</v>
      </c>
      <c r="C59" s="11">
        <v>39806</v>
      </c>
    </row>
    <row r="60" spans="2:3" x14ac:dyDescent="0.3">
      <c r="B60" s="14" t="s">
        <v>66</v>
      </c>
      <c r="C60" s="11">
        <v>43890</v>
      </c>
    </row>
    <row r="61" spans="2:3" x14ac:dyDescent="0.3">
      <c r="B61" s="14" t="s">
        <v>67</v>
      </c>
      <c r="C61" s="11">
        <v>43099</v>
      </c>
    </row>
    <row r="62" spans="2:3" ht="15" thickBot="1" x14ac:dyDescent="0.35">
      <c r="B62" s="15" t="s">
        <v>68</v>
      </c>
      <c r="C62" s="12">
        <v>58074</v>
      </c>
    </row>
  </sheetData>
  <conditionalFormatting sqref="C55:C62">
    <cfRule type="containsBlanks" dxfId="12" priority="1">
      <formula>LEN(TRIM(C55))=0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D0B6-4120-4FCC-A719-F45BE40760B8}">
  <dimension ref="A1:H63"/>
  <sheetViews>
    <sheetView workbookViewId="0">
      <selection activeCell="F10" sqref="F10"/>
    </sheetView>
  </sheetViews>
  <sheetFormatPr defaultRowHeight="14.4" x14ac:dyDescent="0.3"/>
  <cols>
    <col min="4" max="4" width="16.44140625" bestFit="1" customWidth="1"/>
  </cols>
  <sheetData>
    <row r="1" spans="1:8" ht="21" x14ac:dyDescent="0.3">
      <c r="A1" s="6" t="s">
        <v>77</v>
      </c>
      <c r="B1" s="6"/>
      <c r="C1" s="6"/>
      <c r="D1" s="6"/>
      <c r="E1" s="6"/>
      <c r="F1" s="6"/>
      <c r="G1" s="6"/>
    </row>
    <row r="2" spans="1:8" x14ac:dyDescent="0.3">
      <c r="H2" t="s">
        <v>76</v>
      </c>
    </row>
    <row r="4" spans="1:8" ht="16.2" thickBot="1" x14ac:dyDescent="0.35">
      <c r="C4" s="18" t="s">
        <v>70</v>
      </c>
      <c r="D4" s="19" t="s">
        <v>78</v>
      </c>
    </row>
    <row r="5" spans="1:8" ht="17.399999999999999" thickBot="1" x14ac:dyDescent="0.35">
      <c r="C5" s="7" t="s">
        <v>10</v>
      </c>
      <c r="D5" s="2">
        <v>11868.97486583536</v>
      </c>
    </row>
    <row r="6" spans="1:8" ht="17.399999999999999" thickBot="1" x14ac:dyDescent="0.35">
      <c r="C6" s="7" t="s">
        <v>11</v>
      </c>
      <c r="D6" s="2">
        <v>14740.104328944752</v>
      </c>
    </row>
    <row r="7" spans="1:8" ht="17.399999999999999" thickBot="1" x14ac:dyDescent="0.35">
      <c r="C7" s="7" t="s">
        <v>12</v>
      </c>
      <c r="D7" s="2">
        <v>14071.605935990196</v>
      </c>
    </row>
    <row r="8" spans="1:8" ht="17.399999999999999" thickBot="1" x14ac:dyDescent="0.35">
      <c r="C8" s="7" t="s">
        <v>13</v>
      </c>
      <c r="D8" s="2">
        <v>15913.230743727991</v>
      </c>
    </row>
    <row r="9" spans="1:8" ht="17.399999999999999" thickBot="1" x14ac:dyDescent="0.35">
      <c r="C9" s="7" t="s">
        <v>14</v>
      </c>
      <c r="D9" s="2">
        <v>18536.365266744902</v>
      </c>
    </row>
    <row r="10" spans="1:8" ht="17.399999999999999" thickBot="1" x14ac:dyDescent="0.35">
      <c r="C10" s="7" t="s">
        <v>15</v>
      </c>
      <c r="D10" s="2">
        <v>17482.115316286254</v>
      </c>
    </row>
    <row r="11" spans="1:8" ht="17.399999999999999" thickBot="1" x14ac:dyDescent="0.35">
      <c r="C11" s="7" t="s">
        <v>16</v>
      </c>
      <c r="D11" s="2">
        <v>22097.811748816715</v>
      </c>
    </row>
    <row r="12" spans="1:8" ht="17.399999999999999" thickBot="1" x14ac:dyDescent="0.35">
      <c r="C12" s="7" t="s">
        <v>17</v>
      </c>
      <c r="D12" s="2">
        <v>29004.455979786075</v>
      </c>
    </row>
    <row r="13" spans="1:8" ht="17.399999999999999" thickBot="1" x14ac:dyDescent="0.35">
      <c r="C13" s="7" t="s">
        <v>18</v>
      </c>
      <c r="D13" s="2">
        <v>30329.360877457115</v>
      </c>
    </row>
    <row r="14" spans="1:8" ht="17.399999999999999" thickBot="1" x14ac:dyDescent="0.35">
      <c r="C14" s="7" t="s">
        <v>19</v>
      </c>
      <c r="D14" s="2">
        <v>30473.310462210531</v>
      </c>
    </row>
    <row r="15" spans="1:8" ht="17.399999999999999" thickBot="1" x14ac:dyDescent="0.35">
      <c r="C15" s="7" t="s">
        <v>20</v>
      </c>
      <c r="D15" s="2">
        <v>25229.309576051593</v>
      </c>
    </row>
    <row r="16" spans="1:8" ht="17.399999999999999" thickBot="1" x14ac:dyDescent="0.35">
      <c r="C16" s="7" t="s">
        <v>21</v>
      </c>
      <c r="D16" s="2">
        <v>26764.547608277062</v>
      </c>
    </row>
    <row r="17" spans="3:4" ht="17.399999999999999" thickBot="1" x14ac:dyDescent="0.35">
      <c r="C17" s="7" t="s">
        <v>22</v>
      </c>
      <c r="D17" s="2">
        <v>24619.779611021157</v>
      </c>
    </row>
    <row r="18" spans="3:4" ht="17.399999999999999" thickBot="1" x14ac:dyDescent="0.35">
      <c r="C18" s="7" t="s">
        <v>23</v>
      </c>
      <c r="D18" s="2">
        <v>25250.410879442272</v>
      </c>
    </row>
    <row r="19" spans="3:4" ht="17.399999999999999" thickBot="1" x14ac:dyDescent="0.35">
      <c r="C19" s="7" t="s">
        <v>24</v>
      </c>
      <c r="D19" s="2">
        <v>27462.443315383527</v>
      </c>
    </row>
    <row r="20" spans="3:4" ht="17.399999999999999" thickBot="1" x14ac:dyDescent="0.35">
      <c r="C20" s="7" t="s">
        <v>25</v>
      </c>
      <c r="D20" s="2">
        <v>25454.092097240253</v>
      </c>
    </row>
    <row r="21" spans="3:4" ht="17.399999999999999" thickBot="1" x14ac:dyDescent="0.35">
      <c r="C21" s="7" t="s">
        <v>26</v>
      </c>
      <c r="D21" s="2">
        <v>27786.255697981807</v>
      </c>
    </row>
    <row r="22" spans="3:4" ht="17.399999999999999" thickBot="1" x14ac:dyDescent="0.35">
      <c r="C22" s="7" t="s">
        <v>27</v>
      </c>
      <c r="D22" s="2">
        <v>30984.434715851919</v>
      </c>
    </row>
    <row r="23" spans="3:4" ht="17.399999999999999" thickBot="1" x14ac:dyDescent="0.35">
      <c r="C23" s="7" t="s">
        <v>28</v>
      </c>
      <c r="D23" s="2">
        <v>32939.904908269673</v>
      </c>
    </row>
    <row r="24" spans="3:4" ht="17.399999999999999" thickBot="1" x14ac:dyDescent="0.35">
      <c r="C24" s="7" t="s">
        <v>29</v>
      </c>
      <c r="D24" s="2">
        <v>33975.596176621388</v>
      </c>
    </row>
    <row r="25" spans="3:4" ht="17.399999999999999" thickBot="1" x14ac:dyDescent="0.35">
      <c r="C25" s="7" t="s">
        <v>30</v>
      </c>
      <c r="D25" s="2">
        <v>30913.558541424965</v>
      </c>
    </row>
    <row r="26" spans="3:4" ht="17.399999999999999" thickBot="1" x14ac:dyDescent="0.35">
      <c r="C26" s="7" t="s">
        <v>31</v>
      </c>
      <c r="D26" s="2">
        <v>23537.433919543339</v>
      </c>
    </row>
    <row r="27" spans="3:4" ht="17.399999999999999" thickBot="1" x14ac:dyDescent="0.35">
      <c r="C27" s="7" t="s">
        <v>32</v>
      </c>
      <c r="D27" s="2">
        <v>25976.340715686023</v>
      </c>
    </row>
    <row r="28" spans="3:4" ht="17.399999999999999" thickBot="1" x14ac:dyDescent="0.35">
      <c r="C28" s="7" t="s">
        <v>33</v>
      </c>
      <c r="D28" s="2">
        <v>30231.162278114705</v>
      </c>
    </row>
    <row r="29" spans="3:4" ht="17.399999999999999" thickBot="1" x14ac:dyDescent="0.35">
      <c r="C29" s="7" t="s">
        <v>34</v>
      </c>
      <c r="D29" s="2">
        <v>27113.502864242226</v>
      </c>
    </row>
    <row r="30" spans="3:4" ht="17.399999999999999" thickBot="1" x14ac:dyDescent="0.35">
      <c r="C30" s="7" t="s">
        <v>35</v>
      </c>
      <c r="D30" s="2">
        <v>27164.92682867037</v>
      </c>
    </row>
    <row r="31" spans="3:4" ht="17.399999999999999" thickBot="1" x14ac:dyDescent="0.35">
      <c r="C31" s="7" t="s">
        <v>36</v>
      </c>
      <c r="D31" s="2">
        <v>30308.04467512263</v>
      </c>
    </row>
    <row r="32" spans="3:4" ht="17.399999999999999" thickBot="1" x14ac:dyDescent="0.35">
      <c r="C32" s="7" t="s">
        <v>37</v>
      </c>
      <c r="D32" s="2">
        <v>41394.44368113461</v>
      </c>
    </row>
    <row r="33" spans="3:4" ht="17.399999999999999" thickBot="1" x14ac:dyDescent="0.35">
      <c r="C33" s="7" t="s">
        <v>38</v>
      </c>
      <c r="D33" s="2">
        <v>38774.672426070538</v>
      </c>
    </row>
    <row r="34" spans="3:4" ht="17.399999999999999" thickBot="1" x14ac:dyDescent="0.35">
      <c r="C34" s="7" t="s">
        <v>39</v>
      </c>
      <c r="D34" s="2">
        <v>41531.293484531852</v>
      </c>
    </row>
    <row r="35" spans="3:4" ht="17.399999999999999" thickBot="1" x14ac:dyDescent="0.35">
      <c r="C35" s="7" t="s">
        <v>40</v>
      </c>
      <c r="D35" s="2">
        <v>72466.025429054585</v>
      </c>
    </row>
    <row r="36" spans="3:4" ht="17.399999999999999" thickBot="1" x14ac:dyDescent="0.35">
      <c r="C36" s="7" t="s">
        <v>41</v>
      </c>
      <c r="D36" s="2">
        <v>46503.893713696096</v>
      </c>
    </row>
    <row r="37" spans="3:4" ht="17.399999999999999" thickBot="1" x14ac:dyDescent="0.35">
      <c r="C37" s="7" t="s">
        <v>42</v>
      </c>
      <c r="D37" s="2">
        <v>63010.281718127466</v>
      </c>
    </row>
    <row r="38" spans="3:4" ht="17.399999999999999" thickBot="1" x14ac:dyDescent="0.35">
      <c r="C38" s="7" t="s">
        <v>71</v>
      </c>
      <c r="D38" s="2">
        <v>49840.355040115624</v>
      </c>
    </row>
    <row r="39" spans="3:4" ht="17.399999999999999" thickBot="1" x14ac:dyDescent="0.35">
      <c r="C39" s="7" t="s">
        <v>72</v>
      </c>
      <c r="D39" s="2">
        <v>43206.685418926689</v>
      </c>
    </row>
    <row r="40" spans="3:4" ht="17.399999999999999" thickBot="1" x14ac:dyDescent="0.35">
      <c r="C40" s="7" t="s">
        <v>73</v>
      </c>
      <c r="D40" s="2">
        <v>42272.921076110004</v>
      </c>
    </row>
    <row r="41" spans="3:4" ht="17.399999999999999" thickBot="1" x14ac:dyDescent="0.35">
      <c r="C41" s="7" t="s">
        <v>46</v>
      </c>
      <c r="D41" s="2">
        <v>47694.391834655326</v>
      </c>
    </row>
    <row r="42" spans="3:4" ht="17.399999999999999" thickBot="1" x14ac:dyDescent="0.35">
      <c r="C42" s="7" t="s">
        <v>47</v>
      </c>
      <c r="D42" s="2">
        <v>53691.763478568813</v>
      </c>
    </row>
    <row r="43" spans="3:4" ht="17.399999999999999" thickBot="1" x14ac:dyDescent="0.35">
      <c r="C43" s="7" t="s">
        <v>48</v>
      </c>
      <c r="D43" s="2">
        <v>62551.383142231309</v>
      </c>
    </row>
    <row r="44" spans="3:4" ht="17.399999999999999" thickBot="1" x14ac:dyDescent="0.35">
      <c r="C44" s="7" t="s">
        <v>49</v>
      </c>
      <c r="D44" s="2">
        <v>94605.774548841931</v>
      </c>
    </row>
    <row r="45" spans="3:4" ht="17.399999999999999" thickBot="1" x14ac:dyDescent="0.35">
      <c r="C45" s="7" t="s">
        <v>50</v>
      </c>
      <c r="D45" s="2">
        <v>86746.824682668754</v>
      </c>
    </row>
    <row r="46" spans="3:4" ht="17.399999999999999" thickBot="1" x14ac:dyDescent="0.35">
      <c r="C46" s="7" t="s">
        <v>51</v>
      </c>
      <c r="D46" s="2">
        <v>113825.46788440831</v>
      </c>
    </row>
    <row r="47" spans="3:4" ht="17.399999999999999" thickBot="1" x14ac:dyDescent="0.35">
      <c r="C47" s="7" t="s">
        <v>52</v>
      </c>
      <c r="D47" s="2">
        <v>102057.31344040601</v>
      </c>
    </row>
    <row r="48" spans="3:4" ht="17.399999999999999" thickBot="1" x14ac:dyDescent="0.35">
      <c r="C48" s="7" t="s">
        <v>53</v>
      </c>
      <c r="D48" s="2">
        <v>92651.19748184651</v>
      </c>
    </row>
    <row r="49" spans="3:4" ht="17.399999999999999" thickBot="1" x14ac:dyDescent="0.35">
      <c r="C49" s="7" t="s">
        <v>54</v>
      </c>
      <c r="D49" s="2">
        <v>93208.510039308268</v>
      </c>
    </row>
    <row r="50" spans="3:4" ht="17.399999999999999" thickBot="1" x14ac:dyDescent="0.35">
      <c r="C50" s="7" t="s">
        <v>55</v>
      </c>
      <c r="D50" s="2">
        <v>107931.15761808652</v>
      </c>
    </row>
    <row r="51" spans="3:4" ht="17.399999999999999" thickBot="1" x14ac:dyDescent="0.35">
      <c r="C51" s="7" t="s">
        <v>56</v>
      </c>
      <c r="D51" s="2">
        <v>121396.69037207201</v>
      </c>
    </row>
    <row r="52" spans="3:4" ht="17.399999999999999" thickBot="1" x14ac:dyDescent="0.35">
      <c r="C52" s="7" t="s">
        <v>57</v>
      </c>
      <c r="D52" s="2">
        <v>146468.96064623102</v>
      </c>
    </row>
    <row r="53" spans="3:4" ht="17.399999999999999" thickBot="1" x14ac:dyDescent="0.35">
      <c r="C53" s="7" t="s">
        <v>58</v>
      </c>
      <c r="D53" s="2">
        <v>156942.2252209674</v>
      </c>
    </row>
    <row r="54" spans="3:4" ht="17.399999999999999" thickBot="1" x14ac:dyDescent="0.35">
      <c r="C54" s="7" t="s">
        <v>59</v>
      </c>
      <c r="D54" s="2">
        <v>167427.29680703144</v>
      </c>
    </row>
    <row r="55" spans="3:4" ht="17.399999999999999" thickBot="1" x14ac:dyDescent="0.35">
      <c r="C55" s="7" t="s">
        <v>60</v>
      </c>
      <c r="D55" s="2">
        <v>195012.54509035678</v>
      </c>
    </row>
    <row r="56" spans="3:4" x14ac:dyDescent="0.3">
      <c r="C56" s="8" t="s">
        <v>61</v>
      </c>
      <c r="D56" s="2">
        <v>220279</v>
      </c>
    </row>
    <row r="57" spans="3:4" x14ac:dyDescent="0.3">
      <c r="C57" s="8" t="s">
        <v>62</v>
      </c>
      <c r="D57" s="2">
        <v>194877</v>
      </c>
    </row>
    <row r="58" spans="3:4" x14ac:dyDescent="0.3">
      <c r="C58" s="8" t="s">
        <v>63</v>
      </c>
      <c r="D58" s="2">
        <v>227768</v>
      </c>
    </row>
    <row r="59" spans="3:4" x14ac:dyDescent="0.3">
      <c r="C59" s="8" t="s">
        <v>64</v>
      </c>
      <c r="D59" s="2">
        <v>211178</v>
      </c>
    </row>
    <row r="60" spans="3:4" x14ac:dyDescent="0.3">
      <c r="C60" s="8" t="s">
        <v>65</v>
      </c>
      <c r="D60" s="2">
        <v>169585</v>
      </c>
    </row>
    <row r="61" spans="3:4" x14ac:dyDescent="0.3">
      <c r="C61" s="8" t="s">
        <v>66</v>
      </c>
      <c r="D61" s="2">
        <v>191609</v>
      </c>
    </row>
    <row r="62" spans="3:4" x14ac:dyDescent="0.3">
      <c r="C62" s="8" t="s">
        <v>67</v>
      </c>
      <c r="D62" s="2">
        <v>204591</v>
      </c>
    </row>
    <row r="63" spans="3:4" x14ac:dyDescent="0.3">
      <c r="C63" s="8" t="s">
        <v>68</v>
      </c>
      <c r="D63" s="2">
        <v>211038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4E0A-116F-4CB3-B4F9-2F0055BE3605}">
  <dimension ref="A1:D71"/>
  <sheetViews>
    <sheetView zoomScaleNormal="100" workbookViewId="0">
      <selection activeCell="C19" sqref="C19"/>
    </sheetView>
  </sheetViews>
  <sheetFormatPr defaultRowHeight="14.4" x14ac:dyDescent="0.3"/>
  <cols>
    <col min="3" max="3" width="16.88671875" bestFit="1" customWidth="1"/>
  </cols>
  <sheetData>
    <row r="1" spans="1:4" ht="18" x14ac:dyDescent="0.35">
      <c r="A1" s="51" t="s">
        <v>115</v>
      </c>
      <c r="B1" s="51"/>
      <c r="C1" s="51"/>
      <c r="D1" s="51"/>
    </row>
    <row r="2" spans="1:4" x14ac:dyDescent="0.3">
      <c r="D2" t="s">
        <v>116</v>
      </c>
    </row>
    <row r="5" spans="1:4" x14ac:dyDescent="0.3">
      <c r="B5" t="s">
        <v>70</v>
      </c>
      <c r="C5" t="s">
        <v>115</v>
      </c>
    </row>
    <row r="6" spans="1:4" x14ac:dyDescent="0.3">
      <c r="B6" t="s">
        <v>0</v>
      </c>
      <c r="C6" s="31">
        <v>131.88999999999999</v>
      </c>
      <c r="D6" s="31"/>
    </row>
    <row r="7" spans="1:4" x14ac:dyDescent="0.3">
      <c r="B7" t="s">
        <v>1</v>
      </c>
      <c r="C7" s="31">
        <v>133.22999999999999</v>
      </c>
      <c r="D7" s="31"/>
    </row>
    <row r="8" spans="1:4" x14ac:dyDescent="0.3">
      <c r="B8" t="s">
        <v>2</v>
      </c>
      <c r="C8" s="31">
        <v>137.68</v>
      </c>
      <c r="D8" s="31"/>
    </row>
    <row r="9" spans="1:4" x14ac:dyDescent="0.3">
      <c r="B9" t="s">
        <v>3</v>
      </c>
      <c r="C9" s="31">
        <v>142.47999999999999</v>
      </c>
      <c r="D9" s="31"/>
    </row>
    <row r="10" spans="1:4" x14ac:dyDescent="0.3">
      <c r="B10" t="s">
        <v>4</v>
      </c>
      <c r="C10" s="31">
        <v>144.09</v>
      </c>
      <c r="D10" s="31"/>
    </row>
    <row r="11" spans="1:4" x14ac:dyDescent="0.3">
      <c r="B11" t="s">
        <v>5</v>
      </c>
      <c r="C11" s="31">
        <v>147.31</v>
      </c>
      <c r="D11" s="31"/>
    </row>
    <row r="12" spans="1:4" x14ac:dyDescent="0.3">
      <c r="B12" t="s">
        <v>6</v>
      </c>
      <c r="C12" s="31">
        <v>149.49</v>
      </c>
      <c r="D12" s="31"/>
    </row>
    <row r="13" spans="1:4" x14ac:dyDescent="0.3">
      <c r="B13" t="s">
        <v>7</v>
      </c>
      <c r="C13" s="31">
        <v>145.83000000000001</v>
      </c>
      <c r="D13" s="31"/>
    </row>
    <row r="14" spans="1:4" x14ac:dyDescent="0.3">
      <c r="B14" t="s">
        <v>8</v>
      </c>
      <c r="C14" s="31">
        <v>151.63</v>
      </c>
      <c r="D14" s="31"/>
    </row>
    <row r="15" spans="1:4" x14ac:dyDescent="0.3">
      <c r="B15" t="s">
        <v>9</v>
      </c>
      <c r="C15" s="31">
        <v>152.82</v>
      </c>
      <c r="D15" s="31"/>
    </row>
    <row r="16" spans="1:4" x14ac:dyDescent="0.3">
      <c r="B16" t="s">
        <v>10</v>
      </c>
      <c r="C16" s="31">
        <v>152.77000000000001</v>
      </c>
      <c r="D16" s="31"/>
    </row>
    <row r="17" spans="2:4" x14ac:dyDescent="0.3">
      <c r="B17" t="s">
        <v>11</v>
      </c>
      <c r="C17" s="31">
        <v>156.21</v>
      </c>
      <c r="D17" s="31"/>
    </row>
    <row r="18" spans="2:4" x14ac:dyDescent="0.3">
      <c r="B18" t="s">
        <v>12</v>
      </c>
      <c r="C18" s="31">
        <v>156.76</v>
      </c>
      <c r="D18" s="31"/>
    </row>
    <row r="19" spans="2:4" x14ac:dyDescent="0.3">
      <c r="B19" t="s">
        <v>13</v>
      </c>
      <c r="C19" s="31">
        <v>156.96</v>
      </c>
      <c r="D19" s="31"/>
    </row>
    <row r="20" spans="2:4" x14ac:dyDescent="0.3">
      <c r="B20" t="s">
        <v>14</v>
      </c>
      <c r="C20" s="31">
        <v>159.22999999999999</v>
      </c>
      <c r="D20" s="31"/>
    </row>
    <row r="21" spans="2:4" x14ac:dyDescent="0.3">
      <c r="B21" t="s">
        <v>15</v>
      </c>
      <c r="C21" s="31">
        <v>155.28</v>
      </c>
      <c r="D21" s="31"/>
    </row>
    <row r="22" spans="2:4" x14ac:dyDescent="0.3">
      <c r="B22" t="s">
        <v>16</v>
      </c>
      <c r="C22" s="31">
        <v>157.36000000000001</v>
      </c>
      <c r="D22" s="31"/>
    </row>
    <row r="23" spans="2:4" x14ac:dyDescent="0.3">
      <c r="B23" t="s">
        <v>17</v>
      </c>
      <c r="C23" s="31">
        <v>163.74</v>
      </c>
      <c r="D23" s="31"/>
    </row>
    <row r="24" spans="2:4" x14ac:dyDescent="0.3">
      <c r="B24" t="s">
        <v>18</v>
      </c>
      <c r="C24" s="31">
        <v>159.53</v>
      </c>
      <c r="D24" s="31"/>
    </row>
    <row r="25" spans="2:4" x14ac:dyDescent="0.3">
      <c r="B25" t="s">
        <v>19</v>
      </c>
      <c r="C25" s="31">
        <v>162.27000000000001</v>
      </c>
      <c r="D25" s="31"/>
    </row>
    <row r="26" spans="2:4" x14ac:dyDescent="0.3">
      <c r="B26" t="s">
        <v>20</v>
      </c>
      <c r="C26" s="31">
        <v>165.79</v>
      </c>
      <c r="D26" s="31"/>
    </row>
    <row r="27" spans="2:4" x14ac:dyDescent="0.3">
      <c r="B27" t="s">
        <v>21</v>
      </c>
      <c r="C27" s="31">
        <v>165.19</v>
      </c>
      <c r="D27" s="31"/>
    </row>
    <row r="28" spans="2:4" x14ac:dyDescent="0.3">
      <c r="B28" t="s">
        <v>22</v>
      </c>
      <c r="C28" s="31">
        <v>162.15</v>
      </c>
      <c r="D28" s="31"/>
    </row>
    <row r="29" spans="2:4" x14ac:dyDescent="0.3">
      <c r="B29" t="s">
        <v>23</v>
      </c>
      <c r="C29" s="31">
        <v>169.87</v>
      </c>
      <c r="D29" s="31"/>
    </row>
    <row r="30" spans="2:4" x14ac:dyDescent="0.3">
      <c r="B30" t="s">
        <v>24</v>
      </c>
      <c r="C30" s="31">
        <v>164.19</v>
      </c>
      <c r="D30" s="31"/>
    </row>
    <row r="31" spans="2:4" x14ac:dyDescent="0.3">
      <c r="B31" t="s">
        <v>25</v>
      </c>
      <c r="C31" s="31">
        <v>171.3</v>
      </c>
      <c r="D31" s="31"/>
    </row>
    <row r="32" spans="2:4" x14ac:dyDescent="0.3">
      <c r="B32" t="s">
        <v>26</v>
      </c>
      <c r="C32" s="31">
        <v>167.33</v>
      </c>
      <c r="D32" s="31"/>
    </row>
    <row r="33" spans="2:4" x14ac:dyDescent="0.3">
      <c r="B33" t="s">
        <v>27</v>
      </c>
      <c r="C33" s="31">
        <v>172.23</v>
      </c>
      <c r="D33" s="31"/>
    </row>
    <row r="34" spans="2:4" x14ac:dyDescent="0.3">
      <c r="B34" t="s">
        <v>28</v>
      </c>
      <c r="C34" s="31">
        <v>174.8</v>
      </c>
      <c r="D34" s="31"/>
    </row>
    <row r="35" spans="2:4" x14ac:dyDescent="0.3">
      <c r="B35" t="s">
        <v>29</v>
      </c>
      <c r="C35" s="31">
        <v>169.59</v>
      </c>
      <c r="D35" s="31"/>
    </row>
    <row r="36" spans="2:4" x14ac:dyDescent="0.3">
      <c r="B36" t="s">
        <v>30</v>
      </c>
      <c r="C36" s="31">
        <v>172.63</v>
      </c>
      <c r="D36" s="31"/>
    </row>
    <row r="37" spans="2:4" x14ac:dyDescent="0.3">
      <c r="B37" t="s">
        <v>31</v>
      </c>
      <c r="C37" s="31">
        <v>176.75</v>
      </c>
      <c r="D37" s="31"/>
    </row>
    <row r="38" spans="2:4" x14ac:dyDescent="0.3">
      <c r="B38" t="s">
        <v>32</v>
      </c>
      <c r="C38" s="31">
        <v>172.75</v>
      </c>
      <c r="D38" s="31"/>
    </row>
    <row r="39" spans="2:4" x14ac:dyDescent="0.3">
      <c r="B39" t="s">
        <v>33</v>
      </c>
      <c r="C39" s="31">
        <v>179.56</v>
      </c>
      <c r="D39" s="31"/>
    </row>
    <row r="40" spans="2:4" x14ac:dyDescent="0.3">
      <c r="B40" t="s">
        <v>34</v>
      </c>
      <c r="C40" s="31">
        <v>176.33</v>
      </c>
      <c r="D40" s="31"/>
    </row>
    <row r="41" spans="2:4" x14ac:dyDescent="0.3">
      <c r="B41" t="s">
        <v>35</v>
      </c>
      <c r="C41" s="31">
        <v>178.46</v>
      </c>
      <c r="D41" s="31"/>
    </row>
    <row r="42" spans="2:4" x14ac:dyDescent="0.3">
      <c r="B42" t="s">
        <v>36</v>
      </c>
      <c r="C42" s="31">
        <v>176.41</v>
      </c>
      <c r="D42" s="31"/>
    </row>
    <row r="43" spans="2:4" x14ac:dyDescent="0.3">
      <c r="B43" t="s">
        <v>37</v>
      </c>
      <c r="C43" s="31">
        <v>170.74</v>
      </c>
      <c r="D43" s="31"/>
    </row>
    <row r="44" spans="2:4" x14ac:dyDescent="0.3">
      <c r="B44" t="s">
        <v>38</v>
      </c>
      <c r="C44" s="31">
        <v>182.28</v>
      </c>
      <c r="D44" s="31"/>
    </row>
    <row r="45" spans="2:4" x14ac:dyDescent="0.3">
      <c r="B45" t="s">
        <v>39</v>
      </c>
      <c r="C45" s="31">
        <v>182.27</v>
      </c>
      <c r="D45" s="31"/>
    </row>
    <row r="46" spans="2:4" x14ac:dyDescent="0.3">
      <c r="B46" t="s">
        <v>40</v>
      </c>
      <c r="C46" s="31">
        <v>185.74</v>
      </c>
      <c r="D46" s="31"/>
    </row>
    <row r="47" spans="2:4" x14ac:dyDescent="0.3">
      <c r="B47" t="s">
        <v>41</v>
      </c>
      <c r="C47" s="31">
        <v>182.24</v>
      </c>
      <c r="D47" s="31"/>
    </row>
    <row r="48" spans="2:4" x14ac:dyDescent="0.3">
      <c r="B48" t="s">
        <v>42</v>
      </c>
      <c r="C48" s="31">
        <v>185.7</v>
      </c>
      <c r="D48" s="31"/>
    </row>
    <row r="49" spans="2:4" x14ac:dyDescent="0.3">
      <c r="B49" t="s">
        <v>71</v>
      </c>
      <c r="C49" s="31">
        <v>186.58</v>
      </c>
      <c r="D49" s="31"/>
    </row>
    <row r="50" spans="2:4" x14ac:dyDescent="0.3">
      <c r="B50" t="s">
        <v>72</v>
      </c>
      <c r="C50" s="31">
        <v>188.05</v>
      </c>
      <c r="D50" s="31"/>
    </row>
    <row r="51" spans="2:4" x14ac:dyDescent="0.3">
      <c r="B51" t="s">
        <v>73</v>
      </c>
      <c r="C51" s="31">
        <v>187.47</v>
      </c>
      <c r="D51" s="31"/>
    </row>
    <row r="52" spans="2:4" x14ac:dyDescent="0.3">
      <c r="B52" t="s">
        <v>46</v>
      </c>
      <c r="C52" s="31">
        <v>189.5</v>
      </c>
      <c r="D52" s="31"/>
    </row>
    <row r="53" spans="2:4" x14ac:dyDescent="0.3">
      <c r="B53" t="s">
        <v>47</v>
      </c>
      <c r="C53" s="31">
        <v>189.99</v>
      </c>
      <c r="D53" s="31"/>
    </row>
    <row r="54" spans="2:4" x14ac:dyDescent="0.3">
      <c r="B54" t="s">
        <v>48</v>
      </c>
      <c r="C54" s="31">
        <v>191.65</v>
      </c>
      <c r="D54" s="31"/>
    </row>
    <row r="55" spans="2:4" x14ac:dyDescent="0.3">
      <c r="B55" t="s">
        <v>49</v>
      </c>
      <c r="C55" s="31">
        <v>188.4</v>
      </c>
      <c r="D55" s="31"/>
    </row>
    <row r="56" spans="2:4" x14ac:dyDescent="0.3">
      <c r="B56" t="s">
        <v>50</v>
      </c>
      <c r="C56" s="31">
        <v>185.34</v>
      </c>
      <c r="D56" s="31"/>
    </row>
    <row r="57" spans="2:4" x14ac:dyDescent="0.3">
      <c r="B57" t="s">
        <v>51</v>
      </c>
      <c r="C57" s="31">
        <v>188.01</v>
      </c>
      <c r="D57" s="31"/>
    </row>
    <row r="58" spans="2:4" x14ac:dyDescent="0.3">
      <c r="B58" t="s">
        <v>52</v>
      </c>
      <c r="C58" s="31">
        <v>173.89</v>
      </c>
      <c r="D58" s="31"/>
    </row>
    <row r="59" spans="2:4" x14ac:dyDescent="0.3">
      <c r="B59" t="s">
        <v>53</v>
      </c>
      <c r="C59" s="31">
        <v>189.66</v>
      </c>
      <c r="D59" s="31"/>
    </row>
    <row r="60" spans="2:4" x14ac:dyDescent="0.3">
      <c r="B60" t="s">
        <v>54</v>
      </c>
      <c r="C60" s="31">
        <v>191.1</v>
      </c>
      <c r="D60" s="31"/>
    </row>
    <row r="61" spans="2:4" x14ac:dyDescent="0.3">
      <c r="B61" t="s">
        <v>55</v>
      </c>
      <c r="C61" s="31">
        <v>192.74</v>
      </c>
      <c r="D61" s="31"/>
    </row>
    <row r="62" spans="2:4" x14ac:dyDescent="0.3">
      <c r="B62" t="s">
        <v>56</v>
      </c>
      <c r="C62" s="31">
        <v>192.38</v>
      </c>
      <c r="D62" s="31"/>
    </row>
    <row r="63" spans="2:4" x14ac:dyDescent="0.3">
      <c r="B63" t="s">
        <v>57</v>
      </c>
      <c r="C63" s="31">
        <v>195.22</v>
      </c>
      <c r="D63" s="31"/>
    </row>
    <row r="64" spans="2:4" x14ac:dyDescent="0.3">
      <c r="B64" t="s">
        <v>58</v>
      </c>
      <c r="C64" s="31">
        <v>195.33</v>
      </c>
      <c r="D64" s="31"/>
    </row>
    <row r="65" spans="2:4" x14ac:dyDescent="0.3">
      <c r="B65" t="s">
        <v>59</v>
      </c>
      <c r="C65" s="31">
        <v>189.19</v>
      </c>
      <c r="D65" s="31"/>
    </row>
    <row r="66" spans="2:4" x14ac:dyDescent="0.3">
      <c r="B66" t="s">
        <v>60</v>
      </c>
      <c r="C66" s="31">
        <v>197.68</v>
      </c>
      <c r="D66" s="31"/>
    </row>
    <row r="67" spans="2:4" x14ac:dyDescent="0.3">
      <c r="B67" t="s">
        <v>117</v>
      </c>
      <c r="C67" s="31">
        <v>195.8</v>
      </c>
      <c r="D67" s="31"/>
    </row>
    <row r="68" spans="2:4" x14ac:dyDescent="0.3">
      <c r="B68" t="s">
        <v>118</v>
      </c>
      <c r="C68" s="31">
        <v>194.22</v>
      </c>
      <c r="D68" s="31"/>
    </row>
    <row r="69" spans="2:4" x14ac:dyDescent="0.3">
      <c r="B69" t="s">
        <v>85</v>
      </c>
      <c r="C69" s="31">
        <v>200.95</v>
      </c>
      <c r="D69" s="31"/>
    </row>
    <row r="70" spans="2:4" x14ac:dyDescent="0.3">
      <c r="B70" t="s">
        <v>64</v>
      </c>
      <c r="C70" s="31">
        <v>198.38</v>
      </c>
      <c r="D70" s="31"/>
    </row>
    <row r="71" spans="2:4" x14ac:dyDescent="0.3">
      <c r="B71" t="s">
        <v>119</v>
      </c>
      <c r="C71" s="31">
        <v>197.05</v>
      </c>
      <c r="D71" s="31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BED-3B01-4262-8FB3-D85C1A022BF9}">
  <dimension ref="A1:D73"/>
  <sheetViews>
    <sheetView topLeftCell="A13" workbookViewId="0">
      <selection activeCell="H41" sqref="H41"/>
    </sheetView>
  </sheetViews>
  <sheetFormatPr defaultRowHeight="14.4" x14ac:dyDescent="0.3"/>
  <cols>
    <col min="3" max="3" width="17.33203125" bestFit="1" customWidth="1"/>
  </cols>
  <sheetData>
    <row r="1" spans="1:4" ht="18" x14ac:dyDescent="0.35">
      <c r="A1" s="51" t="s">
        <v>120</v>
      </c>
      <c r="B1" s="51"/>
      <c r="C1" s="51"/>
      <c r="D1" s="51"/>
    </row>
    <row r="2" spans="1:4" x14ac:dyDescent="0.3">
      <c r="D2" t="s">
        <v>116</v>
      </c>
    </row>
    <row r="4" spans="1:4" x14ac:dyDescent="0.3">
      <c r="B4" t="s">
        <v>70</v>
      </c>
      <c r="C4" t="s">
        <v>120</v>
      </c>
    </row>
    <row r="5" spans="1:4" x14ac:dyDescent="0.3">
      <c r="B5" t="s">
        <v>0</v>
      </c>
      <c r="C5" s="31">
        <v>22.56</v>
      </c>
    </row>
    <row r="6" spans="1:4" x14ac:dyDescent="0.3">
      <c r="B6" t="s">
        <v>1</v>
      </c>
      <c r="C6" s="31">
        <v>23.18</v>
      </c>
    </row>
    <row r="7" spans="1:4" x14ac:dyDescent="0.3">
      <c r="B7" t="s">
        <v>2</v>
      </c>
      <c r="C7" s="31">
        <v>23.31</v>
      </c>
    </row>
    <row r="8" spans="1:4" x14ac:dyDescent="0.3">
      <c r="B8" t="s">
        <v>3</v>
      </c>
      <c r="C8" s="31">
        <v>24.36</v>
      </c>
    </row>
    <row r="9" spans="1:4" x14ac:dyDescent="0.3">
      <c r="B9" t="s">
        <v>4</v>
      </c>
      <c r="C9" s="31">
        <v>24.95</v>
      </c>
    </row>
    <row r="10" spans="1:4" x14ac:dyDescent="0.3">
      <c r="B10" t="s">
        <v>5</v>
      </c>
      <c r="C10" s="31">
        <v>25.64</v>
      </c>
    </row>
    <row r="11" spans="1:4" x14ac:dyDescent="0.3">
      <c r="B11" t="s">
        <v>6</v>
      </c>
      <c r="C11" s="31">
        <v>25.71</v>
      </c>
    </row>
    <row r="12" spans="1:4" x14ac:dyDescent="0.3">
      <c r="B12" t="s">
        <v>7</v>
      </c>
      <c r="C12" s="31">
        <v>26.63</v>
      </c>
    </row>
    <row r="13" spans="1:4" x14ac:dyDescent="0.3">
      <c r="B13" t="s">
        <v>8</v>
      </c>
      <c r="C13" s="31">
        <v>26.95</v>
      </c>
    </row>
    <row r="14" spans="1:4" x14ac:dyDescent="0.3">
      <c r="B14" t="s">
        <v>9</v>
      </c>
      <c r="C14" s="31">
        <v>27.45</v>
      </c>
    </row>
    <row r="15" spans="1:4" x14ac:dyDescent="0.3">
      <c r="B15" t="s">
        <v>10</v>
      </c>
      <c r="C15" s="31">
        <v>27.98</v>
      </c>
    </row>
    <row r="16" spans="1:4" x14ac:dyDescent="0.3">
      <c r="B16" t="s">
        <v>11</v>
      </c>
      <c r="C16" s="31">
        <v>28.46</v>
      </c>
    </row>
    <row r="17" spans="2:3" x14ac:dyDescent="0.3">
      <c r="B17" t="s">
        <v>12</v>
      </c>
      <c r="C17" s="31">
        <v>29.45</v>
      </c>
    </row>
    <row r="18" spans="2:3" x14ac:dyDescent="0.3">
      <c r="B18" t="s">
        <v>13</v>
      </c>
      <c r="C18" s="31">
        <v>29.71</v>
      </c>
    </row>
    <row r="19" spans="2:3" x14ac:dyDescent="0.3">
      <c r="B19" t="s">
        <v>14</v>
      </c>
      <c r="C19" s="31">
        <v>30.71</v>
      </c>
    </row>
    <row r="20" spans="2:3" x14ac:dyDescent="0.3">
      <c r="B20" t="s">
        <v>15</v>
      </c>
      <c r="C20" s="31">
        <v>30.9</v>
      </c>
    </row>
    <row r="21" spans="2:3" x14ac:dyDescent="0.3">
      <c r="B21" t="s">
        <v>16</v>
      </c>
      <c r="C21" s="31">
        <v>32.68</v>
      </c>
    </row>
    <row r="22" spans="2:3" x14ac:dyDescent="0.3">
      <c r="B22" t="s">
        <v>17</v>
      </c>
      <c r="C22" s="31">
        <v>33.21</v>
      </c>
    </row>
    <row r="23" spans="2:3" x14ac:dyDescent="0.3">
      <c r="B23" t="s">
        <v>18</v>
      </c>
      <c r="C23" s="31">
        <v>35.479999999999997</v>
      </c>
    </row>
    <row r="24" spans="2:3" x14ac:dyDescent="0.3">
      <c r="B24" t="s">
        <v>19</v>
      </c>
      <c r="C24" s="31">
        <v>36.97</v>
      </c>
    </row>
    <row r="25" spans="2:3" x14ac:dyDescent="0.3">
      <c r="B25" t="s">
        <v>20</v>
      </c>
      <c r="C25" s="31">
        <v>38.200000000000003</v>
      </c>
    </row>
    <row r="26" spans="2:3" x14ac:dyDescent="0.3">
      <c r="B26" t="s">
        <v>21</v>
      </c>
      <c r="C26" s="31">
        <v>38.43</v>
      </c>
    </row>
    <row r="27" spans="2:3" x14ac:dyDescent="0.3">
      <c r="B27" t="s">
        <v>22</v>
      </c>
      <c r="C27" s="31">
        <v>39.06</v>
      </c>
    </row>
    <row r="28" spans="2:3" x14ac:dyDescent="0.3">
      <c r="B28" t="s">
        <v>23</v>
      </c>
      <c r="C28" s="31">
        <v>40.28</v>
      </c>
    </row>
    <row r="29" spans="2:3" x14ac:dyDescent="0.3">
      <c r="B29" t="s">
        <v>24</v>
      </c>
      <c r="C29" s="31">
        <v>41.74</v>
      </c>
    </row>
    <row r="30" spans="2:3" x14ac:dyDescent="0.3">
      <c r="B30" t="s">
        <v>25</v>
      </c>
      <c r="C30" s="31">
        <v>43.36</v>
      </c>
    </row>
    <row r="31" spans="2:3" x14ac:dyDescent="0.3">
      <c r="B31" t="s">
        <v>26</v>
      </c>
      <c r="C31" s="31">
        <v>43.55</v>
      </c>
    </row>
    <row r="32" spans="2:3" x14ac:dyDescent="0.3">
      <c r="B32" t="s">
        <v>27</v>
      </c>
      <c r="C32" s="31">
        <v>46.08</v>
      </c>
    </row>
    <row r="33" spans="2:3" x14ac:dyDescent="0.3">
      <c r="B33" t="s">
        <v>28</v>
      </c>
      <c r="C33" s="31">
        <v>48.31</v>
      </c>
    </row>
    <row r="34" spans="2:3" x14ac:dyDescent="0.3">
      <c r="B34" t="s">
        <v>29</v>
      </c>
      <c r="C34" s="31">
        <v>49.21</v>
      </c>
    </row>
    <row r="35" spans="2:3" x14ac:dyDescent="0.3">
      <c r="B35" t="s">
        <v>30</v>
      </c>
      <c r="C35" s="31">
        <v>49.78</v>
      </c>
    </row>
    <row r="36" spans="2:3" x14ac:dyDescent="0.3">
      <c r="B36" t="s">
        <v>31</v>
      </c>
      <c r="C36" s="31">
        <v>51.41</v>
      </c>
    </row>
    <row r="37" spans="2:3" x14ac:dyDescent="0.3">
      <c r="B37" t="s">
        <v>32</v>
      </c>
      <c r="C37" s="31">
        <v>51.83</v>
      </c>
    </row>
    <row r="38" spans="2:3" x14ac:dyDescent="0.3">
      <c r="B38" t="s">
        <v>33</v>
      </c>
      <c r="C38" s="31">
        <v>53.82</v>
      </c>
    </row>
    <row r="39" spans="2:3" x14ac:dyDescent="0.3">
      <c r="B39" t="s">
        <v>34</v>
      </c>
      <c r="C39" s="31">
        <v>54.53</v>
      </c>
    </row>
    <row r="40" spans="2:3" x14ac:dyDescent="0.3">
      <c r="B40" t="s">
        <v>35</v>
      </c>
      <c r="C40" s="31">
        <v>54.28</v>
      </c>
    </row>
    <row r="41" spans="2:3" x14ac:dyDescent="0.3">
      <c r="B41" t="s">
        <v>36</v>
      </c>
      <c r="C41" s="31">
        <v>55.76</v>
      </c>
    </row>
    <row r="42" spans="2:3" x14ac:dyDescent="0.3">
      <c r="B42" t="s">
        <v>37</v>
      </c>
      <c r="C42" s="31">
        <v>56.04</v>
      </c>
    </row>
    <row r="43" spans="2:3" x14ac:dyDescent="0.3">
      <c r="B43" t="s">
        <v>38</v>
      </c>
      <c r="C43" s="31">
        <v>61.13</v>
      </c>
    </row>
    <row r="44" spans="2:3" x14ac:dyDescent="0.3">
      <c r="B44" t="s">
        <v>39</v>
      </c>
      <c r="C44" s="31">
        <v>61.85</v>
      </c>
    </row>
    <row r="45" spans="2:3" x14ac:dyDescent="0.3">
      <c r="B45" t="s">
        <v>40</v>
      </c>
      <c r="C45" s="31">
        <v>63.2</v>
      </c>
    </row>
    <row r="46" spans="2:3" x14ac:dyDescent="0.3">
      <c r="B46" t="s">
        <v>41</v>
      </c>
      <c r="C46" s="31">
        <v>65.680000000000007</v>
      </c>
    </row>
    <row r="47" spans="2:3" x14ac:dyDescent="0.3">
      <c r="B47" t="s">
        <v>42</v>
      </c>
      <c r="C47" s="31">
        <v>66.760000000000005</v>
      </c>
    </row>
    <row r="48" spans="2:3" x14ac:dyDescent="0.3">
      <c r="B48" t="s">
        <v>71</v>
      </c>
      <c r="C48" s="31">
        <v>68.260000000000005</v>
      </c>
    </row>
    <row r="49" spans="2:3" x14ac:dyDescent="0.3">
      <c r="B49" t="s">
        <v>72</v>
      </c>
      <c r="C49" s="31">
        <v>70.650000000000006</v>
      </c>
    </row>
    <row r="50" spans="2:3" x14ac:dyDescent="0.3">
      <c r="B50" t="s">
        <v>73</v>
      </c>
      <c r="C50" s="31">
        <v>71.349999999999994</v>
      </c>
    </row>
    <row r="51" spans="2:3" x14ac:dyDescent="0.3">
      <c r="B51" t="s">
        <v>46</v>
      </c>
      <c r="C51" s="31">
        <v>76.03</v>
      </c>
    </row>
    <row r="52" spans="2:3" x14ac:dyDescent="0.3">
      <c r="B52" t="s">
        <v>47</v>
      </c>
      <c r="C52" s="31">
        <v>75.67</v>
      </c>
    </row>
    <row r="53" spans="2:3" x14ac:dyDescent="0.3">
      <c r="B53" t="s">
        <v>48</v>
      </c>
      <c r="C53" s="31">
        <v>78.67</v>
      </c>
    </row>
    <row r="54" spans="2:3" x14ac:dyDescent="0.3">
      <c r="B54" t="s">
        <v>49</v>
      </c>
      <c r="C54" s="31">
        <v>79.22</v>
      </c>
    </row>
    <row r="55" spans="2:3" x14ac:dyDescent="0.3">
      <c r="B55" t="s">
        <v>50</v>
      </c>
      <c r="C55" s="31">
        <v>76.19</v>
      </c>
    </row>
    <row r="56" spans="2:3" x14ac:dyDescent="0.3">
      <c r="B56" t="s">
        <v>51</v>
      </c>
      <c r="C56" s="31">
        <v>78.37</v>
      </c>
    </row>
    <row r="57" spans="2:3" x14ac:dyDescent="0.3">
      <c r="B57" t="s">
        <v>52</v>
      </c>
      <c r="C57" s="31">
        <v>73.06</v>
      </c>
    </row>
    <row r="58" spans="2:3" x14ac:dyDescent="0.3">
      <c r="B58" t="s">
        <v>53</v>
      </c>
      <c r="C58" s="31">
        <v>78.040000000000006</v>
      </c>
    </row>
    <row r="59" spans="2:3" x14ac:dyDescent="0.3">
      <c r="B59" t="s">
        <v>54</v>
      </c>
      <c r="C59" s="31">
        <v>81.08</v>
      </c>
    </row>
    <row r="60" spans="2:3" x14ac:dyDescent="0.3">
      <c r="B60" t="s">
        <v>55</v>
      </c>
      <c r="C60" s="31">
        <v>84.28</v>
      </c>
    </row>
    <row r="61" spans="2:3" x14ac:dyDescent="0.3">
      <c r="B61" t="s">
        <v>56</v>
      </c>
      <c r="C61" s="31">
        <v>86.75</v>
      </c>
    </row>
    <row r="62" spans="2:3" x14ac:dyDescent="0.3">
      <c r="B62" t="s">
        <v>57</v>
      </c>
      <c r="C62" s="31">
        <v>88.06</v>
      </c>
    </row>
    <row r="63" spans="2:3" x14ac:dyDescent="0.3">
      <c r="B63" t="s">
        <v>58</v>
      </c>
      <c r="C63" s="31">
        <v>88.9</v>
      </c>
    </row>
    <row r="64" spans="2:3" x14ac:dyDescent="0.3">
      <c r="B64" t="s">
        <v>121</v>
      </c>
      <c r="C64" s="31">
        <v>85.09</v>
      </c>
    </row>
    <row r="65" spans="2:3" x14ac:dyDescent="0.3">
      <c r="B65" t="s">
        <v>122</v>
      </c>
      <c r="C65" s="31">
        <v>88.94</v>
      </c>
    </row>
    <row r="66" spans="2:3" x14ac:dyDescent="0.3">
      <c r="B66" t="s">
        <v>117</v>
      </c>
      <c r="C66" s="31">
        <v>91.79</v>
      </c>
    </row>
    <row r="67" spans="2:3" x14ac:dyDescent="0.3">
      <c r="B67" t="s">
        <v>118</v>
      </c>
      <c r="C67" s="31">
        <v>92.24</v>
      </c>
    </row>
    <row r="68" spans="2:3" x14ac:dyDescent="0.3">
      <c r="B68" t="s">
        <v>85</v>
      </c>
      <c r="C68" s="31">
        <v>95.76</v>
      </c>
    </row>
    <row r="69" spans="2:3" x14ac:dyDescent="0.3">
      <c r="B69" t="s">
        <v>123</v>
      </c>
      <c r="C69" s="31">
        <v>96.75</v>
      </c>
    </row>
    <row r="70" spans="2:3" x14ac:dyDescent="0.3">
      <c r="B70" t="s">
        <v>119</v>
      </c>
      <c r="C70" s="31">
        <v>96.62</v>
      </c>
    </row>
    <row r="71" spans="2:3" x14ac:dyDescent="0.3">
      <c r="B71" t="s">
        <v>66</v>
      </c>
    </row>
    <row r="72" spans="2:3" x14ac:dyDescent="0.3">
      <c r="B72" t="s">
        <v>67</v>
      </c>
    </row>
    <row r="73" spans="2:3" x14ac:dyDescent="0.3">
      <c r="B73" t="s">
        <v>68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F654-F7AC-4F77-A60C-976DC2F89156}">
  <dimension ref="A1:K56"/>
  <sheetViews>
    <sheetView workbookViewId="0">
      <selection sqref="A1:I1"/>
    </sheetView>
  </sheetViews>
  <sheetFormatPr defaultRowHeight="14.4" x14ac:dyDescent="0.3"/>
  <sheetData>
    <row r="1" spans="1:11" ht="18" x14ac:dyDescent="0.35">
      <c r="A1" s="52" t="s">
        <v>110</v>
      </c>
      <c r="B1" s="52"/>
      <c r="C1" s="52"/>
      <c r="D1" s="52"/>
      <c r="E1" s="52"/>
      <c r="F1" s="52"/>
      <c r="G1" s="52"/>
      <c r="H1" s="52"/>
      <c r="I1" s="52"/>
      <c r="J1" s="36"/>
      <c r="K1" s="36"/>
    </row>
    <row r="2" spans="1:11" x14ac:dyDescent="0.3">
      <c r="I2" t="s">
        <v>213</v>
      </c>
    </row>
    <row r="4" spans="1:11" ht="15.6" x14ac:dyDescent="0.3">
      <c r="C4" s="18" t="s">
        <v>70</v>
      </c>
      <c r="D4" t="s">
        <v>111</v>
      </c>
      <c r="G4" t="s">
        <v>214</v>
      </c>
    </row>
    <row r="5" spans="1:11" ht="15.6" x14ac:dyDescent="0.3">
      <c r="C5" s="18" t="s">
        <v>20</v>
      </c>
      <c r="D5" s="31">
        <v>2256.6</v>
      </c>
      <c r="F5">
        <f>D5/1000</f>
        <v>2.2565999999999997</v>
      </c>
    </row>
    <row r="6" spans="1:11" ht="15.6" x14ac:dyDescent="0.3">
      <c r="C6" s="18" t="s">
        <v>21</v>
      </c>
      <c r="D6" s="31">
        <v>2656.8</v>
      </c>
      <c r="F6">
        <f t="shared" ref="F6:F53" si="0">D6/1000</f>
        <v>2.6568000000000001</v>
      </c>
    </row>
    <row r="7" spans="1:11" ht="15.6" x14ac:dyDescent="0.3">
      <c r="C7" s="18" t="s">
        <v>22</v>
      </c>
      <c r="D7" s="31">
        <v>2767.9</v>
      </c>
      <c r="F7">
        <f t="shared" si="0"/>
        <v>2.7679</v>
      </c>
    </row>
    <row r="8" spans="1:11" ht="15.6" x14ac:dyDescent="0.3">
      <c r="C8" s="18" t="s">
        <v>23</v>
      </c>
      <c r="D8" s="31">
        <v>2838.6</v>
      </c>
      <c r="F8">
        <f t="shared" si="0"/>
        <v>2.8386</v>
      </c>
    </row>
    <row r="9" spans="1:11" ht="15.6" x14ac:dyDescent="0.3">
      <c r="C9" s="18" t="s">
        <v>24</v>
      </c>
      <c r="D9" s="31">
        <v>2573.3000000000002</v>
      </c>
      <c r="F9">
        <f t="shared" si="0"/>
        <v>2.5733000000000001</v>
      </c>
    </row>
    <row r="10" spans="1:11" ht="15.6" x14ac:dyDescent="0.3">
      <c r="C10" s="18" t="s">
        <v>25</v>
      </c>
      <c r="D10" s="31">
        <v>2893.7</v>
      </c>
      <c r="F10">
        <f t="shared" si="0"/>
        <v>2.8936999999999999</v>
      </c>
    </row>
    <row r="11" spans="1:11" ht="15.6" x14ac:dyDescent="0.3">
      <c r="C11" s="18" t="s">
        <v>26</v>
      </c>
      <c r="D11" s="31">
        <v>3410.9</v>
      </c>
      <c r="F11">
        <f t="shared" si="0"/>
        <v>3.4109000000000003</v>
      </c>
    </row>
    <row r="12" spans="1:11" ht="15.6" x14ac:dyDescent="0.3">
      <c r="C12" s="18" t="s">
        <v>27</v>
      </c>
      <c r="D12" s="31">
        <v>4285.8</v>
      </c>
      <c r="F12">
        <f t="shared" si="0"/>
        <v>4.2858000000000001</v>
      </c>
    </row>
    <row r="13" spans="1:11" ht="15.6" x14ac:dyDescent="0.3">
      <c r="C13" s="18" t="s">
        <v>28</v>
      </c>
      <c r="D13" s="31">
        <v>5116.8999999999996</v>
      </c>
      <c r="F13">
        <f t="shared" si="0"/>
        <v>5.1168999999999993</v>
      </c>
    </row>
    <row r="14" spans="1:11" ht="15.6" x14ac:dyDescent="0.3">
      <c r="C14" s="18" t="s">
        <v>29</v>
      </c>
      <c r="D14" s="31">
        <v>5255.4</v>
      </c>
      <c r="F14">
        <f t="shared" si="0"/>
        <v>5.2553999999999998</v>
      </c>
    </row>
    <row r="15" spans="1:11" ht="15.6" x14ac:dyDescent="0.3">
      <c r="C15" s="18" t="s">
        <v>30</v>
      </c>
      <c r="D15" s="45">
        <v>5515.6</v>
      </c>
      <c r="F15">
        <f t="shared" si="0"/>
        <v>5.5156000000000001</v>
      </c>
    </row>
    <row r="16" spans="1:11" x14ac:dyDescent="0.3">
      <c r="C16" t="s">
        <v>31</v>
      </c>
      <c r="D16" s="31">
        <v>6067.2</v>
      </c>
      <c r="F16">
        <f t="shared" si="0"/>
        <v>6.0671999999999997</v>
      </c>
    </row>
    <row r="17" spans="3:6" x14ac:dyDescent="0.3">
      <c r="C17" t="s">
        <v>32</v>
      </c>
      <c r="D17" s="31">
        <v>6401.4</v>
      </c>
      <c r="F17">
        <f t="shared" si="0"/>
        <v>6.4013999999999998</v>
      </c>
    </row>
    <row r="18" spans="3:6" x14ac:dyDescent="0.3">
      <c r="C18" t="s">
        <v>33</v>
      </c>
      <c r="D18" s="31">
        <v>7710.1</v>
      </c>
      <c r="F18">
        <f t="shared" si="0"/>
        <v>7.7101000000000006</v>
      </c>
    </row>
    <row r="19" spans="3:6" x14ac:dyDescent="0.3">
      <c r="C19" t="s">
        <v>34</v>
      </c>
      <c r="D19" s="31">
        <v>8211</v>
      </c>
      <c r="F19">
        <f t="shared" si="0"/>
        <v>8.2110000000000003</v>
      </c>
    </row>
    <row r="20" spans="3:6" x14ac:dyDescent="0.3">
      <c r="C20" t="s">
        <v>35</v>
      </c>
      <c r="D20" s="31">
        <v>8474.1</v>
      </c>
      <c r="F20">
        <f t="shared" si="0"/>
        <v>8.4741</v>
      </c>
    </row>
    <row r="21" spans="3:6" x14ac:dyDescent="0.3">
      <c r="C21" t="s">
        <v>36</v>
      </c>
      <c r="D21" s="31">
        <v>8644.9</v>
      </c>
      <c r="F21">
        <f t="shared" si="0"/>
        <v>8.6448999999999998</v>
      </c>
    </row>
    <row r="22" spans="3:6" x14ac:dyDescent="0.3">
      <c r="C22" t="s">
        <v>37</v>
      </c>
      <c r="D22" s="31">
        <v>8784.2999999999993</v>
      </c>
      <c r="F22">
        <f t="shared" si="0"/>
        <v>8.7843</v>
      </c>
    </row>
    <row r="23" spans="3:6" x14ac:dyDescent="0.3">
      <c r="C23" t="s">
        <v>38</v>
      </c>
      <c r="D23" s="31">
        <v>11040.1</v>
      </c>
      <c r="F23">
        <f t="shared" si="0"/>
        <v>11.040100000000001</v>
      </c>
    </row>
    <row r="24" spans="3:6" x14ac:dyDescent="0.3">
      <c r="C24" t="s">
        <v>39</v>
      </c>
      <c r="D24" s="31">
        <v>11568.2</v>
      </c>
      <c r="F24">
        <f t="shared" si="0"/>
        <v>11.568200000000001</v>
      </c>
    </row>
    <row r="25" spans="3:6" x14ac:dyDescent="0.3">
      <c r="C25" t="s">
        <v>40</v>
      </c>
      <c r="D25" s="31">
        <v>12546.2</v>
      </c>
      <c r="F25">
        <f t="shared" si="0"/>
        <v>12.546200000000001</v>
      </c>
    </row>
    <row r="26" spans="3:6" x14ac:dyDescent="0.3">
      <c r="C26" t="s">
        <v>41</v>
      </c>
      <c r="D26" s="31">
        <v>12728</v>
      </c>
      <c r="F26">
        <f t="shared" si="0"/>
        <v>12.728</v>
      </c>
    </row>
    <row r="27" spans="3:6" x14ac:dyDescent="0.3">
      <c r="C27" t="s">
        <v>42</v>
      </c>
      <c r="D27" s="31">
        <v>12154.5</v>
      </c>
      <c r="F27">
        <f t="shared" si="0"/>
        <v>12.154500000000001</v>
      </c>
    </row>
    <row r="28" spans="3:6" x14ac:dyDescent="0.3">
      <c r="C28" t="s">
        <v>71</v>
      </c>
      <c r="D28" s="31">
        <v>12366.3</v>
      </c>
      <c r="F28">
        <f t="shared" si="0"/>
        <v>12.366299999999999</v>
      </c>
    </row>
    <row r="29" spans="3:6" x14ac:dyDescent="0.3">
      <c r="C29" t="s">
        <v>72</v>
      </c>
      <c r="D29" s="31">
        <v>13563.6</v>
      </c>
      <c r="F29">
        <f t="shared" si="0"/>
        <v>13.563600000000001</v>
      </c>
    </row>
    <row r="30" spans="3:6" x14ac:dyDescent="0.3">
      <c r="C30" t="s">
        <v>73</v>
      </c>
      <c r="D30" s="31">
        <v>13876.2</v>
      </c>
      <c r="F30">
        <f t="shared" si="0"/>
        <v>13.876200000000001</v>
      </c>
    </row>
    <row r="31" spans="3:6" x14ac:dyDescent="0.3">
      <c r="C31" t="s">
        <v>46</v>
      </c>
      <c r="D31" s="31">
        <v>14308.1</v>
      </c>
      <c r="F31">
        <f t="shared" si="0"/>
        <v>14.3081</v>
      </c>
    </row>
    <row r="32" spans="3:6" x14ac:dyDescent="0.3">
      <c r="C32" t="s">
        <v>47</v>
      </c>
      <c r="D32" s="31">
        <v>16187.8</v>
      </c>
      <c r="F32">
        <f t="shared" si="0"/>
        <v>16.187799999999999</v>
      </c>
    </row>
    <row r="33" spans="3:6" x14ac:dyDescent="0.3">
      <c r="C33" t="s">
        <v>48</v>
      </c>
      <c r="D33" s="31">
        <v>16797.5</v>
      </c>
      <c r="F33">
        <f t="shared" si="0"/>
        <v>16.797499999999999</v>
      </c>
    </row>
    <row r="34" spans="3:6" x14ac:dyDescent="0.3">
      <c r="C34" t="s">
        <v>49</v>
      </c>
      <c r="D34" s="31">
        <v>18068.900000000001</v>
      </c>
      <c r="F34">
        <f t="shared" si="0"/>
        <v>18.068900000000003</v>
      </c>
    </row>
    <row r="35" spans="3:6" x14ac:dyDescent="0.3">
      <c r="C35" t="s">
        <v>50</v>
      </c>
      <c r="D35" s="31">
        <v>16702.3</v>
      </c>
      <c r="F35">
        <f t="shared" si="0"/>
        <v>16.702300000000001</v>
      </c>
    </row>
    <row r="36" spans="3:6" x14ac:dyDescent="0.3">
      <c r="C36" t="s">
        <v>51</v>
      </c>
      <c r="D36" s="31">
        <v>17359.7</v>
      </c>
      <c r="F36">
        <f t="shared" si="0"/>
        <v>17.3597</v>
      </c>
    </row>
    <row r="37" spans="3:6" x14ac:dyDescent="0.3">
      <c r="C37" t="s">
        <v>52</v>
      </c>
      <c r="D37" s="31">
        <v>16094.1</v>
      </c>
      <c r="F37">
        <f t="shared" si="0"/>
        <v>16.094100000000001</v>
      </c>
    </row>
    <row r="38" spans="3:6" x14ac:dyDescent="0.3">
      <c r="C38" t="s">
        <v>53</v>
      </c>
      <c r="D38" s="31">
        <v>16799.099999999999</v>
      </c>
      <c r="F38">
        <f t="shared" si="0"/>
        <v>16.799099999999999</v>
      </c>
    </row>
    <row r="39" spans="3:6" x14ac:dyDescent="0.3">
      <c r="C39" t="s">
        <v>54</v>
      </c>
      <c r="D39" s="31">
        <v>18398.400000000001</v>
      </c>
      <c r="F39">
        <f t="shared" si="0"/>
        <v>18.398400000000002</v>
      </c>
    </row>
    <row r="40" spans="3:6" x14ac:dyDescent="0.3">
      <c r="C40" t="s">
        <v>55</v>
      </c>
      <c r="D40" s="31">
        <v>20340.3</v>
      </c>
      <c r="F40">
        <f t="shared" si="0"/>
        <v>20.340299999999999</v>
      </c>
    </row>
    <row r="41" spans="3:6" x14ac:dyDescent="0.3">
      <c r="C41" t="s">
        <v>56</v>
      </c>
      <c r="D41" s="31">
        <v>21651</v>
      </c>
      <c r="F41">
        <f t="shared" si="0"/>
        <v>21.651</v>
      </c>
    </row>
    <row r="42" spans="3:6" x14ac:dyDescent="0.3">
      <c r="C42" t="s">
        <v>57</v>
      </c>
      <c r="D42" s="31">
        <v>22570.1</v>
      </c>
      <c r="F42">
        <f t="shared" si="0"/>
        <v>22.5701</v>
      </c>
    </row>
    <row r="43" spans="3:6" x14ac:dyDescent="0.3">
      <c r="C43" t="s">
        <v>58</v>
      </c>
      <c r="D43" s="31">
        <v>24909.3</v>
      </c>
      <c r="F43">
        <f t="shared" si="0"/>
        <v>24.909299999999998</v>
      </c>
    </row>
    <row r="44" spans="3:6" x14ac:dyDescent="0.3">
      <c r="C44" t="s">
        <v>59</v>
      </c>
      <c r="D44" s="31">
        <v>26486.400000000001</v>
      </c>
      <c r="F44">
        <f t="shared" si="0"/>
        <v>26.4864</v>
      </c>
    </row>
    <row r="45" spans="3:6" x14ac:dyDescent="0.3">
      <c r="C45" t="s">
        <v>60</v>
      </c>
      <c r="D45" s="31">
        <v>28122.2</v>
      </c>
      <c r="F45">
        <f t="shared" si="0"/>
        <v>28.122199999999999</v>
      </c>
    </row>
    <row r="46" spans="3:6" x14ac:dyDescent="0.3">
      <c r="C46" t="s">
        <v>61</v>
      </c>
      <c r="D46" s="31">
        <v>27790</v>
      </c>
      <c r="F46">
        <f t="shared" si="0"/>
        <v>27.79</v>
      </c>
    </row>
    <row r="47" spans="3:6" x14ac:dyDescent="0.3">
      <c r="C47" t="s">
        <v>62</v>
      </c>
      <c r="D47" s="31">
        <v>25536.2</v>
      </c>
      <c r="F47">
        <f t="shared" si="0"/>
        <v>25.536200000000001</v>
      </c>
    </row>
    <row r="48" spans="3:6" x14ac:dyDescent="0.3">
      <c r="C48" t="s">
        <v>63</v>
      </c>
      <c r="D48" s="31">
        <v>24482.400000000001</v>
      </c>
      <c r="F48">
        <f t="shared" si="0"/>
        <v>24.482400000000002</v>
      </c>
    </row>
    <row r="49" spans="3:6" x14ac:dyDescent="0.3">
      <c r="C49" t="s">
        <v>64</v>
      </c>
      <c r="D49" s="31">
        <v>25581.3</v>
      </c>
      <c r="F49">
        <f t="shared" si="0"/>
        <v>25.581299999999999</v>
      </c>
    </row>
    <row r="50" spans="3:6" x14ac:dyDescent="0.3">
      <c r="C50" t="s">
        <v>65</v>
      </c>
      <c r="D50" s="31">
        <v>26752.6</v>
      </c>
      <c r="F50">
        <f t="shared" si="0"/>
        <v>26.752599999999997</v>
      </c>
    </row>
    <row r="51" spans="3:6" x14ac:dyDescent="0.3">
      <c r="C51" t="s">
        <v>66</v>
      </c>
      <c r="D51" s="31">
        <v>25949.9</v>
      </c>
      <c r="F51">
        <f t="shared" si="0"/>
        <v>25.949900000000003</v>
      </c>
    </row>
    <row r="52" spans="3:6" x14ac:dyDescent="0.3">
      <c r="C52" t="s">
        <v>67</v>
      </c>
      <c r="D52" s="31">
        <v>26593.4</v>
      </c>
      <c r="F52">
        <f t="shared" si="0"/>
        <v>26.593400000000003</v>
      </c>
    </row>
    <row r="53" spans="3:6" x14ac:dyDescent="0.3">
      <c r="C53" t="s">
        <v>68</v>
      </c>
      <c r="D53" s="31">
        <v>27228.2</v>
      </c>
      <c r="F53">
        <f t="shared" si="0"/>
        <v>27.228200000000001</v>
      </c>
    </row>
    <row r="54" spans="3:6" x14ac:dyDescent="0.3">
      <c r="D54" s="30"/>
    </row>
    <row r="55" spans="3:6" x14ac:dyDescent="0.3">
      <c r="D55" s="30"/>
    </row>
    <row r="56" spans="3:6" x14ac:dyDescent="0.3">
      <c r="D56" s="30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6219-0CB3-4533-8714-230B18DAE123}">
  <dimension ref="A1:G40"/>
  <sheetViews>
    <sheetView workbookViewId="0">
      <selection activeCell="C41" sqref="C41"/>
    </sheetView>
  </sheetViews>
  <sheetFormatPr defaultRowHeight="14.4" x14ac:dyDescent="0.3"/>
  <cols>
    <col min="4" max="4" width="32.6640625" bestFit="1" customWidth="1"/>
  </cols>
  <sheetData>
    <row r="1" spans="1:7" ht="14.4" customHeight="1" x14ac:dyDescent="0.3">
      <c r="A1" s="53" t="s">
        <v>112</v>
      </c>
      <c r="B1" s="53"/>
      <c r="C1" s="53"/>
      <c r="D1" s="53"/>
      <c r="E1" s="53"/>
      <c r="F1" s="53"/>
      <c r="G1" s="53"/>
    </row>
    <row r="2" spans="1:7" x14ac:dyDescent="0.3">
      <c r="G2" t="s">
        <v>113</v>
      </c>
    </row>
    <row r="4" spans="1:7" x14ac:dyDescent="0.3">
      <c r="C4" t="s">
        <v>70</v>
      </c>
      <c r="D4" t="s">
        <v>114</v>
      </c>
    </row>
    <row r="5" spans="1:7" x14ac:dyDescent="0.3">
      <c r="C5" t="s">
        <v>33</v>
      </c>
      <c r="D5" s="33">
        <v>18234</v>
      </c>
    </row>
    <row r="6" spans="1:7" x14ac:dyDescent="0.3">
      <c r="C6" t="s">
        <v>34</v>
      </c>
      <c r="D6" s="33">
        <v>20960</v>
      </c>
    </row>
    <row r="7" spans="1:7" x14ac:dyDescent="0.3">
      <c r="C7" t="s">
        <v>35</v>
      </c>
      <c r="D7" s="33">
        <v>23422</v>
      </c>
    </row>
    <row r="8" spans="1:7" x14ac:dyDescent="0.3">
      <c r="C8" t="s">
        <v>36</v>
      </c>
      <c r="D8" s="33">
        <v>29444</v>
      </c>
    </row>
    <row r="9" spans="1:7" x14ac:dyDescent="0.3">
      <c r="C9" t="s">
        <v>37</v>
      </c>
      <c r="D9" s="33">
        <v>35267</v>
      </c>
    </row>
    <row r="10" spans="1:7" x14ac:dyDescent="0.3">
      <c r="C10" t="s">
        <v>38</v>
      </c>
      <c r="D10" s="33">
        <v>38878</v>
      </c>
    </row>
    <row r="11" spans="1:7" x14ac:dyDescent="0.3">
      <c r="C11" t="s">
        <v>39</v>
      </c>
      <c r="D11" s="33">
        <v>44056</v>
      </c>
    </row>
    <row r="12" spans="1:7" x14ac:dyDescent="0.3">
      <c r="C12" t="s">
        <v>40</v>
      </c>
      <c r="D12" s="33">
        <v>50321</v>
      </c>
    </row>
    <row r="13" spans="1:7" x14ac:dyDescent="0.3">
      <c r="C13" t="s">
        <v>41</v>
      </c>
      <c r="D13" s="33">
        <v>58557</v>
      </c>
    </row>
    <row r="14" spans="1:7" x14ac:dyDescent="0.3">
      <c r="C14" t="s">
        <v>42</v>
      </c>
      <c r="D14" s="33">
        <v>63328</v>
      </c>
    </row>
    <row r="15" spans="1:7" x14ac:dyDescent="0.3">
      <c r="C15" t="s">
        <v>71</v>
      </c>
      <c r="D15" s="33">
        <v>70699</v>
      </c>
    </row>
    <row r="16" spans="1:7" x14ac:dyDescent="0.3">
      <c r="C16" t="s">
        <v>72</v>
      </c>
      <c r="D16" s="33">
        <v>79301</v>
      </c>
    </row>
    <row r="17" spans="3:4" x14ac:dyDescent="0.3">
      <c r="C17" t="s">
        <v>73</v>
      </c>
      <c r="D17" s="33">
        <v>85732</v>
      </c>
    </row>
    <row r="18" spans="3:4" x14ac:dyDescent="0.3">
      <c r="C18" t="s">
        <v>46</v>
      </c>
      <c r="D18" s="33">
        <v>84019</v>
      </c>
    </row>
    <row r="19" spans="3:4" x14ac:dyDescent="0.3">
      <c r="C19" t="s">
        <v>47</v>
      </c>
      <c r="D19" s="33">
        <v>91242</v>
      </c>
    </row>
    <row r="20" spans="3:4" x14ac:dyDescent="0.3">
      <c r="C20" t="s">
        <v>48</v>
      </c>
      <c r="D20" s="33">
        <v>97195</v>
      </c>
    </row>
    <row r="21" spans="3:4" x14ac:dyDescent="0.3">
      <c r="C21" t="s">
        <v>49</v>
      </c>
      <c r="D21" s="33">
        <v>90934</v>
      </c>
    </row>
    <row r="22" spans="3:4" x14ac:dyDescent="0.3">
      <c r="C22" t="s">
        <v>50</v>
      </c>
      <c r="D22" s="33">
        <v>84729</v>
      </c>
    </row>
    <row r="23" spans="3:4" x14ac:dyDescent="0.3">
      <c r="C23" t="s">
        <v>51</v>
      </c>
      <c r="D23" s="33">
        <v>81673</v>
      </c>
    </row>
    <row r="24" spans="3:4" x14ac:dyDescent="0.3">
      <c r="C24" t="s">
        <v>52</v>
      </c>
      <c r="D24" s="33">
        <v>84486</v>
      </c>
    </row>
    <row r="25" spans="3:4" x14ac:dyDescent="0.3">
      <c r="C25" t="s">
        <v>53</v>
      </c>
      <c r="D25" s="33">
        <v>87089</v>
      </c>
    </row>
    <row r="26" spans="3:4" x14ac:dyDescent="0.3">
      <c r="C26" t="s">
        <v>54</v>
      </c>
      <c r="D26" s="33">
        <v>88555</v>
      </c>
    </row>
    <row r="27" spans="3:4" x14ac:dyDescent="0.3">
      <c r="C27" t="s">
        <v>55</v>
      </c>
      <c r="D27" s="33">
        <v>90292</v>
      </c>
    </row>
    <row r="28" spans="3:4" x14ac:dyDescent="0.3">
      <c r="C28" t="s">
        <v>56</v>
      </c>
      <c r="D28" s="33">
        <v>99023</v>
      </c>
    </row>
    <row r="29" spans="3:4" x14ac:dyDescent="0.3">
      <c r="C29" t="s">
        <v>57</v>
      </c>
      <c r="D29" s="33">
        <v>104182</v>
      </c>
    </row>
    <row r="30" spans="3:4" x14ac:dyDescent="0.3">
      <c r="C30" t="s">
        <v>58</v>
      </c>
      <c r="D30" s="33">
        <v>107776</v>
      </c>
    </row>
    <row r="31" spans="3:4" x14ac:dyDescent="0.3">
      <c r="C31" t="s">
        <v>59</v>
      </c>
      <c r="D31" s="33">
        <v>119492</v>
      </c>
    </row>
    <row r="32" spans="3:4" x14ac:dyDescent="0.3">
      <c r="C32" t="s">
        <v>60</v>
      </c>
      <c r="D32" s="33">
        <v>126377</v>
      </c>
    </row>
    <row r="33" spans="3:4" x14ac:dyDescent="0.3">
      <c r="C33" t="s">
        <v>61</v>
      </c>
      <c r="D33" s="33">
        <v>140960</v>
      </c>
    </row>
    <row r="34" spans="3:4" x14ac:dyDescent="0.3">
      <c r="C34" t="s">
        <v>62</v>
      </c>
      <c r="D34" s="33">
        <v>147462</v>
      </c>
    </row>
    <row r="35" spans="3:4" x14ac:dyDescent="0.3">
      <c r="C35" t="s">
        <v>63</v>
      </c>
      <c r="D35" s="33">
        <v>152744</v>
      </c>
    </row>
    <row r="36" spans="3:4" x14ac:dyDescent="0.3">
      <c r="C36" t="s">
        <v>64</v>
      </c>
      <c r="D36" s="33">
        <v>168913</v>
      </c>
    </row>
    <row r="37" spans="3:4" x14ac:dyDescent="0.3">
      <c r="C37" t="s">
        <v>65</v>
      </c>
      <c r="D37" s="33">
        <v>173185</v>
      </c>
    </row>
    <row r="38" spans="3:4" x14ac:dyDescent="0.3">
      <c r="C38" t="s">
        <v>66</v>
      </c>
      <c r="D38" s="33">
        <v>191151</v>
      </c>
    </row>
    <row r="39" spans="3:4" x14ac:dyDescent="0.3">
      <c r="C39" t="s">
        <v>67</v>
      </c>
      <c r="D39" s="33">
        <v>199247</v>
      </c>
    </row>
    <row r="40" spans="3:4" x14ac:dyDescent="0.3">
      <c r="C40" t="s">
        <v>68</v>
      </c>
      <c r="D40">
        <v>211609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C3FC-68AD-46FD-8785-6553EC0E1445}">
  <dimension ref="A1:BA45"/>
  <sheetViews>
    <sheetView topLeftCell="F1" workbookViewId="0">
      <selection activeCell="P15" sqref="P15"/>
    </sheetView>
  </sheetViews>
  <sheetFormatPr defaultRowHeight="14.4" x14ac:dyDescent="0.3"/>
  <cols>
    <col min="4" max="4" width="17.21875" bestFit="1" customWidth="1"/>
    <col min="5" max="5" width="16.88671875" bestFit="1" customWidth="1"/>
    <col min="10" max="11" width="11.77734375" bestFit="1" customWidth="1"/>
    <col min="15" max="15" width="34" bestFit="1" customWidth="1"/>
    <col min="16" max="16" width="34.21875" bestFit="1" customWidth="1"/>
  </cols>
  <sheetData>
    <row r="1" spans="1:53" ht="18" x14ac:dyDescent="0.35">
      <c r="A1" s="36" t="s">
        <v>107</v>
      </c>
      <c r="B1" s="36"/>
      <c r="C1" s="36"/>
      <c r="D1" s="36"/>
      <c r="E1" s="36"/>
      <c r="F1" s="36"/>
    </row>
    <row r="2" spans="1:53" s="43" customFormat="1" x14ac:dyDescent="0.3">
      <c r="A2"/>
      <c r="B2"/>
      <c r="C2"/>
      <c r="D2"/>
      <c r="E2"/>
      <c r="F2" t="s">
        <v>76</v>
      </c>
      <c r="G2"/>
      <c r="H2"/>
      <c r="I2"/>
      <c r="J2"/>
      <c r="K2"/>
      <c r="L2"/>
      <c r="M2"/>
      <c r="N2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</row>
    <row r="4" spans="1:53" x14ac:dyDescent="0.3">
      <c r="C4" t="s">
        <v>126</v>
      </c>
      <c r="I4" t="s">
        <v>127</v>
      </c>
      <c r="N4" t="s">
        <v>198</v>
      </c>
    </row>
    <row r="5" spans="1:53" x14ac:dyDescent="0.3">
      <c r="O5" t="s">
        <v>201</v>
      </c>
    </row>
    <row r="6" spans="1:53" x14ac:dyDescent="0.3">
      <c r="C6" t="s">
        <v>70</v>
      </c>
      <c r="D6" t="s">
        <v>108</v>
      </c>
      <c r="E6" t="s">
        <v>109</v>
      </c>
      <c r="I6" t="s">
        <v>70</v>
      </c>
      <c r="J6" t="s">
        <v>124</v>
      </c>
      <c r="K6" t="s">
        <v>128</v>
      </c>
      <c r="N6" t="s">
        <v>70</v>
      </c>
      <c r="O6" t="s">
        <v>200</v>
      </c>
      <c r="P6" t="s">
        <v>199</v>
      </c>
    </row>
    <row r="7" spans="1:53" x14ac:dyDescent="0.3">
      <c r="C7" t="s">
        <v>40</v>
      </c>
      <c r="D7" s="31">
        <v>1205.8599999999999</v>
      </c>
      <c r="E7" s="31">
        <v>6012.76</v>
      </c>
      <c r="I7" t="s">
        <v>31</v>
      </c>
      <c r="J7" s="33">
        <v>7806</v>
      </c>
      <c r="K7" s="33">
        <v>13608</v>
      </c>
      <c r="L7" s="33"/>
      <c r="N7" t="s">
        <v>30</v>
      </c>
      <c r="O7" s="46">
        <v>8.282</v>
      </c>
      <c r="P7" s="47">
        <v>9.5459999999999994</v>
      </c>
    </row>
    <row r="8" spans="1:53" x14ac:dyDescent="0.3">
      <c r="C8" t="s">
        <v>41</v>
      </c>
      <c r="D8" s="31">
        <v>1478.27</v>
      </c>
      <c r="E8" s="31">
        <v>7838.04</v>
      </c>
      <c r="I8" t="s">
        <v>32</v>
      </c>
      <c r="J8" s="33">
        <v>8803</v>
      </c>
      <c r="K8" s="33">
        <v>14293</v>
      </c>
      <c r="N8" t="s">
        <v>31</v>
      </c>
      <c r="O8" s="46">
        <v>13.484999999999999</v>
      </c>
      <c r="P8" s="47">
        <v>7.7370000000000001</v>
      </c>
    </row>
    <row r="9" spans="1:53" x14ac:dyDescent="0.3">
      <c r="C9" t="s">
        <v>42</v>
      </c>
      <c r="D9" s="31">
        <v>2876.25</v>
      </c>
      <c r="E9" s="31">
        <v>9040.2999999999993</v>
      </c>
      <c r="I9" t="s">
        <v>33</v>
      </c>
      <c r="J9" s="33">
        <v>9771</v>
      </c>
      <c r="K9" s="33">
        <v>15832</v>
      </c>
      <c r="N9" t="s">
        <v>32</v>
      </c>
      <c r="O9" s="46">
        <v>6.6639999999999997</v>
      </c>
      <c r="P9" s="47">
        <v>3.657</v>
      </c>
    </row>
    <row r="10" spans="1:53" x14ac:dyDescent="0.3">
      <c r="C10" t="s">
        <v>71</v>
      </c>
      <c r="D10" s="31">
        <v>2327.33</v>
      </c>
      <c r="E10" s="31">
        <v>12586.55</v>
      </c>
      <c r="I10" t="s">
        <v>34</v>
      </c>
      <c r="J10" s="33">
        <v>11744</v>
      </c>
      <c r="K10" s="33">
        <v>17134</v>
      </c>
      <c r="N10" t="s">
        <v>33</v>
      </c>
      <c r="O10" s="46">
        <v>4.7080000000000002</v>
      </c>
      <c r="P10" s="47">
        <v>-0.79700000000000004</v>
      </c>
    </row>
    <row r="11" spans="1:53" x14ac:dyDescent="0.3">
      <c r="C11" t="s">
        <v>72</v>
      </c>
      <c r="D11" s="31">
        <v>5937.21</v>
      </c>
      <c r="E11" s="31">
        <v>13222.76</v>
      </c>
      <c r="I11" t="s">
        <v>35</v>
      </c>
      <c r="J11" s="33">
        <v>10895</v>
      </c>
      <c r="K11" s="33">
        <v>19658</v>
      </c>
      <c r="N11" t="s">
        <v>34</v>
      </c>
      <c r="O11" s="46">
        <v>-0.75900000000000001</v>
      </c>
      <c r="P11" s="47">
        <v>10.574</v>
      </c>
    </row>
    <row r="12" spans="1:53" x14ac:dyDescent="0.3">
      <c r="C12" t="s">
        <v>73</v>
      </c>
      <c r="D12" s="31">
        <v>5890.1</v>
      </c>
      <c r="E12" s="31">
        <v>20397.740000000002</v>
      </c>
      <c r="I12" t="s">
        <v>36</v>
      </c>
      <c r="J12" s="33">
        <v>12452</v>
      </c>
      <c r="K12" s="33">
        <v>20096</v>
      </c>
      <c r="N12" t="s">
        <v>35</v>
      </c>
      <c r="O12" s="46">
        <v>2.9159999999999999</v>
      </c>
      <c r="P12" s="47">
        <v>4.242</v>
      </c>
    </row>
    <row r="13" spans="1:53" x14ac:dyDescent="0.3">
      <c r="C13" t="s">
        <v>46</v>
      </c>
      <c r="D13" s="31">
        <v>6612.6</v>
      </c>
      <c r="E13" s="31">
        <v>24161.29</v>
      </c>
      <c r="I13" t="s">
        <v>37</v>
      </c>
      <c r="J13" s="33">
        <v>15674</v>
      </c>
      <c r="K13" s="33">
        <v>22244</v>
      </c>
      <c r="N13" t="s">
        <v>36</v>
      </c>
      <c r="O13" s="46">
        <v>6.0510000000000002</v>
      </c>
      <c r="P13" s="47">
        <v>-1.2430000000000001</v>
      </c>
    </row>
    <row r="14" spans="1:53" x14ac:dyDescent="0.3">
      <c r="C14" t="s">
        <v>47</v>
      </c>
      <c r="D14" s="31">
        <v>8784.19</v>
      </c>
      <c r="E14" s="31">
        <v>24832.45</v>
      </c>
      <c r="I14" t="s">
        <v>38</v>
      </c>
      <c r="J14" s="33">
        <v>20232</v>
      </c>
      <c r="K14" s="33">
        <v>28235</v>
      </c>
      <c r="N14" t="s">
        <v>37</v>
      </c>
      <c r="O14" s="46">
        <v>5.8079999999999998</v>
      </c>
      <c r="P14" s="47">
        <v>11.281000000000001</v>
      </c>
    </row>
    <row r="15" spans="1:53" x14ac:dyDescent="0.3">
      <c r="C15" t="s">
        <v>48</v>
      </c>
      <c r="D15" s="31">
        <v>14566.48</v>
      </c>
      <c r="E15" s="31">
        <v>25510.639999999999</v>
      </c>
      <c r="I15" t="s">
        <v>39</v>
      </c>
      <c r="J15" s="33">
        <v>27658</v>
      </c>
      <c r="K15" s="33">
        <v>35328</v>
      </c>
      <c r="N15" t="s">
        <v>38</v>
      </c>
      <c r="O15" s="46">
        <v>12.144</v>
      </c>
      <c r="P15" s="47">
        <v>1.575</v>
      </c>
    </row>
    <row r="16" spans="1:53" x14ac:dyDescent="0.3">
      <c r="C16" t="s">
        <v>49</v>
      </c>
      <c r="D16" s="31">
        <v>16066.73</v>
      </c>
      <c r="E16" s="31">
        <v>25313.66</v>
      </c>
      <c r="I16" t="s">
        <v>40</v>
      </c>
      <c r="J16" s="33">
        <v>32558</v>
      </c>
      <c r="K16" s="33">
        <v>43193</v>
      </c>
      <c r="N16" t="s">
        <v>39</v>
      </c>
      <c r="O16" s="46">
        <v>4.3310000000000004</v>
      </c>
      <c r="P16" s="47">
        <v>6.8479999999999999</v>
      </c>
    </row>
    <row r="17" spans="3:16" x14ac:dyDescent="0.3">
      <c r="C17" t="s">
        <v>50</v>
      </c>
      <c r="D17" s="31">
        <v>12086.23</v>
      </c>
      <c r="E17" s="31">
        <v>28657.37</v>
      </c>
      <c r="I17" t="s">
        <v>41</v>
      </c>
      <c r="J17" s="33">
        <v>44042</v>
      </c>
      <c r="K17" s="33">
        <v>47851</v>
      </c>
      <c r="N17" t="s">
        <v>40</v>
      </c>
      <c r="O17" s="46">
        <v>2.6680000000000001</v>
      </c>
      <c r="P17" s="47">
        <v>-20.847999999999999</v>
      </c>
    </row>
    <row r="18" spans="3:16" x14ac:dyDescent="0.3">
      <c r="C18" t="s">
        <v>51</v>
      </c>
      <c r="D18" s="31">
        <v>16256.61</v>
      </c>
      <c r="E18" s="31">
        <v>29728.61</v>
      </c>
      <c r="I18" t="s">
        <v>42</v>
      </c>
      <c r="J18" s="33">
        <v>53688</v>
      </c>
      <c r="K18" s="33">
        <v>63375</v>
      </c>
      <c r="N18" t="s">
        <v>41</v>
      </c>
      <c r="O18" s="46">
        <v>14.722</v>
      </c>
      <c r="P18" s="47">
        <v>31.952000000000002</v>
      </c>
    </row>
    <row r="19" spans="3:16" x14ac:dyDescent="0.3">
      <c r="C19" t="s">
        <v>52</v>
      </c>
      <c r="D19" s="31">
        <v>17608.830000000002</v>
      </c>
      <c r="E19" s="31">
        <v>34653.94</v>
      </c>
      <c r="I19" t="s">
        <v>71</v>
      </c>
      <c r="J19" s="33">
        <v>69751</v>
      </c>
      <c r="K19" s="33">
        <v>73101</v>
      </c>
      <c r="N19" t="s">
        <v>42</v>
      </c>
      <c r="O19" s="46">
        <v>11.25</v>
      </c>
      <c r="P19" s="47">
        <v>1.0089999999999999</v>
      </c>
    </row>
    <row r="20" spans="3:16" x14ac:dyDescent="0.3">
      <c r="C20" t="s">
        <v>53</v>
      </c>
      <c r="D20" s="31">
        <v>21972.68</v>
      </c>
      <c r="E20" s="31">
        <v>36415.480000000003</v>
      </c>
      <c r="I20" t="s">
        <v>72</v>
      </c>
      <c r="J20" s="33">
        <v>82674</v>
      </c>
      <c r="K20" s="33">
        <v>89971</v>
      </c>
      <c r="N20" t="s">
        <v>71</v>
      </c>
      <c r="O20" s="46">
        <v>12.563000000000001</v>
      </c>
      <c r="P20" s="47">
        <v>29.837</v>
      </c>
    </row>
    <row r="21" spans="3:16" x14ac:dyDescent="0.3">
      <c r="C21" t="s">
        <v>54</v>
      </c>
      <c r="D21" s="31">
        <v>22811.84</v>
      </c>
      <c r="E21" s="31">
        <v>41602.65</v>
      </c>
      <c r="I21" t="s">
        <v>73</v>
      </c>
      <c r="J21" s="33">
        <v>106353</v>
      </c>
      <c r="K21" s="33">
        <v>122678</v>
      </c>
      <c r="N21" t="s">
        <v>72</v>
      </c>
      <c r="O21" s="46">
        <v>13.132999999999999</v>
      </c>
      <c r="P21" s="47">
        <v>14.162000000000001</v>
      </c>
    </row>
    <row r="22" spans="3:16" x14ac:dyDescent="0.3">
      <c r="C22" t="s">
        <v>55</v>
      </c>
      <c r="D22" s="31">
        <v>15977.75</v>
      </c>
      <c r="E22" s="31">
        <v>45710.97</v>
      </c>
      <c r="I22" t="s">
        <v>46</v>
      </c>
      <c r="J22" s="33">
        <v>118817</v>
      </c>
      <c r="K22" s="33">
        <v>138920</v>
      </c>
      <c r="N22" t="s">
        <v>73</v>
      </c>
      <c r="O22" s="46">
        <v>6.359</v>
      </c>
      <c r="P22" s="47">
        <v>11.217000000000001</v>
      </c>
    </row>
    <row r="23" spans="3:16" x14ac:dyDescent="0.3">
      <c r="C23" t="s">
        <v>56</v>
      </c>
      <c r="D23" s="31">
        <v>23000.28</v>
      </c>
      <c r="E23" s="31">
        <v>57767.87</v>
      </c>
      <c r="I23" t="s">
        <v>47</v>
      </c>
      <c r="J23" s="33">
        <v>130101</v>
      </c>
      <c r="K23" s="33">
        <v>154176</v>
      </c>
      <c r="N23" t="s">
        <v>46</v>
      </c>
      <c r="O23" s="46">
        <v>11.494999999999999</v>
      </c>
      <c r="P23" s="47">
        <v>13.023999999999999</v>
      </c>
    </row>
    <row r="24" spans="3:16" x14ac:dyDescent="0.3">
      <c r="C24" t="s">
        <v>57</v>
      </c>
      <c r="D24" s="31">
        <v>22549.81</v>
      </c>
      <c r="E24" s="31">
        <v>74673.48</v>
      </c>
      <c r="I24" t="s">
        <v>48</v>
      </c>
      <c r="J24" s="33">
        <v>139753</v>
      </c>
      <c r="K24" s="33">
        <v>178332</v>
      </c>
      <c r="N24" t="s">
        <v>47</v>
      </c>
      <c r="O24" s="46">
        <v>3.8889999999999998</v>
      </c>
      <c r="P24" s="47">
        <v>0.29599999999999999</v>
      </c>
    </row>
    <row r="25" spans="3:16" x14ac:dyDescent="0.3">
      <c r="C25" t="s">
        <v>58</v>
      </c>
      <c r="D25" s="31">
        <v>28719.24</v>
      </c>
      <c r="E25" s="31">
        <v>81064.52</v>
      </c>
      <c r="I25" t="s">
        <v>49</v>
      </c>
      <c r="J25" s="33">
        <v>159561</v>
      </c>
      <c r="K25" s="33">
        <v>215237</v>
      </c>
      <c r="N25" t="s">
        <v>48</v>
      </c>
      <c r="O25" s="46">
        <v>4.87</v>
      </c>
      <c r="P25" s="47">
        <v>6.7389999999999999</v>
      </c>
    </row>
    <row r="26" spans="3:16" x14ac:dyDescent="0.3">
      <c r="C26" t="s">
        <v>59</v>
      </c>
      <c r="D26" s="31">
        <v>54365.29</v>
      </c>
      <c r="E26" s="31">
        <v>84443.95</v>
      </c>
      <c r="I26" t="s">
        <v>50</v>
      </c>
      <c r="J26" s="33">
        <v>203571</v>
      </c>
      <c r="K26" s="33">
        <v>230873</v>
      </c>
      <c r="N26" t="s">
        <v>49</v>
      </c>
      <c r="O26" s="46">
        <v>16.038</v>
      </c>
      <c r="P26" s="47">
        <v>-2.1960000000000002</v>
      </c>
    </row>
    <row r="27" spans="3:16" x14ac:dyDescent="0.3">
      <c r="C27" t="s">
        <v>60</v>
      </c>
      <c r="D27" s="31">
        <v>51073.97</v>
      </c>
      <c r="E27" s="31">
        <v>113046.58</v>
      </c>
      <c r="I27" t="s">
        <v>51</v>
      </c>
      <c r="J27" s="33">
        <v>209018</v>
      </c>
      <c r="K27" s="33">
        <v>245200</v>
      </c>
      <c r="N27" t="s">
        <v>50</v>
      </c>
      <c r="O27" s="46">
        <v>2.2799999999999998</v>
      </c>
      <c r="P27" s="47">
        <v>1.528</v>
      </c>
    </row>
    <row r="28" spans="3:16" x14ac:dyDescent="0.3">
      <c r="C28" t="s">
        <v>61</v>
      </c>
      <c r="D28" s="31">
        <v>70164.509999999995</v>
      </c>
      <c r="E28" s="31">
        <v>182801</v>
      </c>
      <c r="I28" t="s">
        <v>52</v>
      </c>
      <c r="J28" s="33">
        <v>255137</v>
      </c>
      <c r="K28" s="33">
        <v>297206</v>
      </c>
      <c r="N28" t="s">
        <v>51</v>
      </c>
      <c r="O28" s="46">
        <v>17.204999999999998</v>
      </c>
      <c r="P28" s="47">
        <v>9.9160000000000004</v>
      </c>
    </row>
    <row r="29" spans="3:16" x14ac:dyDescent="0.3">
      <c r="C29" t="s">
        <v>62</v>
      </c>
      <c r="D29" s="31">
        <v>95718.89</v>
      </c>
      <c r="E29" s="31">
        <v>227192.61</v>
      </c>
      <c r="I29" t="s">
        <v>53</v>
      </c>
      <c r="J29" s="33">
        <v>293367</v>
      </c>
      <c r="K29" s="33">
        <v>359108</v>
      </c>
      <c r="N29" t="s">
        <v>52</v>
      </c>
      <c r="O29" s="46">
        <v>12.382</v>
      </c>
      <c r="P29" s="47">
        <v>10.952999999999999</v>
      </c>
    </row>
    <row r="30" spans="3:16" x14ac:dyDescent="0.3">
      <c r="C30" t="s">
        <v>63</v>
      </c>
      <c r="D30" s="31">
        <v>85727.3</v>
      </c>
      <c r="E30" s="31">
        <v>262778.53999999998</v>
      </c>
      <c r="I30" t="s">
        <v>54</v>
      </c>
      <c r="J30" s="33">
        <v>375340</v>
      </c>
      <c r="K30" s="33">
        <v>501065</v>
      </c>
      <c r="N30" t="s">
        <v>53</v>
      </c>
      <c r="O30" s="46">
        <v>15.147</v>
      </c>
      <c r="P30" s="47">
        <v>28.658000000000001</v>
      </c>
    </row>
    <row r="31" spans="3:16" x14ac:dyDescent="0.3">
      <c r="C31" t="s">
        <v>64</v>
      </c>
      <c r="D31" s="31">
        <v>121319.02</v>
      </c>
      <c r="E31" s="31">
        <v>239681.04</v>
      </c>
      <c r="I31" t="s">
        <v>55</v>
      </c>
      <c r="J31" s="33">
        <v>456418</v>
      </c>
      <c r="K31" s="33">
        <v>660409</v>
      </c>
      <c r="N31" t="s">
        <v>54</v>
      </c>
      <c r="O31" s="46">
        <v>11.52</v>
      </c>
      <c r="P31" s="47">
        <v>13.654999999999999</v>
      </c>
    </row>
    <row r="32" spans="3:16" x14ac:dyDescent="0.3">
      <c r="C32" t="s">
        <v>65</v>
      </c>
      <c r="D32" s="31">
        <v>140289.22</v>
      </c>
      <c r="E32" s="31">
        <v>215396.32</v>
      </c>
      <c r="I32" t="s">
        <v>56</v>
      </c>
      <c r="J32" s="33">
        <v>571779</v>
      </c>
      <c r="K32" s="33">
        <v>840506</v>
      </c>
      <c r="N32" t="s">
        <v>55</v>
      </c>
      <c r="O32" s="46">
        <v>10.262</v>
      </c>
      <c r="P32" s="47">
        <v>6.2110000000000003</v>
      </c>
    </row>
    <row r="33" spans="3:16" x14ac:dyDescent="0.3">
      <c r="C33" t="s">
        <v>66</v>
      </c>
      <c r="D33" s="31">
        <v>164726.82999999999</v>
      </c>
      <c r="E33" s="31">
        <v>226651.91</v>
      </c>
      <c r="I33" t="s">
        <v>57</v>
      </c>
      <c r="J33" s="33">
        <v>655864</v>
      </c>
      <c r="K33" s="33">
        <v>1012312</v>
      </c>
      <c r="N33" t="s">
        <v>56</v>
      </c>
      <c r="O33" s="46">
        <v>17.872</v>
      </c>
      <c r="P33" s="47">
        <v>25.413</v>
      </c>
    </row>
    <row r="34" spans="3:16" x14ac:dyDescent="0.3">
      <c r="C34" t="s">
        <v>67</v>
      </c>
      <c r="D34" s="31">
        <v>152095.20000000001</v>
      </c>
      <c r="E34" s="31">
        <v>251563.94</v>
      </c>
      <c r="I34" t="s">
        <v>58</v>
      </c>
      <c r="J34" s="33">
        <v>840755</v>
      </c>
      <c r="K34" s="33">
        <v>1374436</v>
      </c>
      <c r="N34" t="s">
        <v>57</v>
      </c>
      <c r="O34" s="46">
        <v>1.958</v>
      </c>
      <c r="P34" s="47">
        <v>17.782</v>
      </c>
    </row>
    <row r="35" spans="3:16" x14ac:dyDescent="0.3">
      <c r="C35" t="s">
        <v>68</v>
      </c>
      <c r="D35" s="31">
        <v>137019.46</v>
      </c>
      <c r="E35" s="31">
        <v>274571.28000000003</v>
      </c>
      <c r="I35" t="s">
        <v>59</v>
      </c>
      <c r="J35" s="33">
        <v>845534</v>
      </c>
      <c r="K35" s="33">
        <v>1363736</v>
      </c>
      <c r="N35" t="s">
        <v>58</v>
      </c>
      <c r="O35" s="46">
        <v>-1.887</v>
      </c>
      <c r="P35" s="47">
        <v>3.0529999999999999</v>
      </c>
    </row>
    <row r="36" spans="3:16" x14ac:dyDescent="0.3">
      <c r="I36" t="s">
        <v>60</v>
      </c>
      <c r="J36" s="33">
        <v>1142922</v>
      </c>
      <c r="K36" s="33">
        <v>1683467</v>
      </c>
      <c r="N36" t="s">
        <v>59</v>
      </c>
      <c r="O36" s="46">
        <v>26.869</v>
      </c>
      <c r="P36" s="47">
        <v>10.497999999999999</v>
      </c>
    </row>
    <row r="37" spans="3:16" x14ac:dyDescent="0.3">
      <c r="I37" t="s">
        <v>61</v>
      </c>
      <c r="J37" s="33">
        <v>1465959</v>
      </c>
      <c r="K37" s="33">
        <v>2345463</v>
      </c>
      <c r="N37" t="s">
        <v>60</v>
      </c>
      <c r="O37" s="46">
        <v>13.603</v>
      </c>
      <c r="P37" s="47">
        <v>16.835999999999999</v>
      </c>
    </row>
    <row r="38" spans="3:16" x14ac:dyDescent="0.3">
      <c r="I38" t="s">
        <v>62</v>
      </c>
      <c r="J38" s="33">
        <v>1634318</v>
      </c>
      <c r="K38" s="33">
        <v>2669162</v>
      </c>
      <c r="N38" t="s">
        <v>61</v>
      </c>
      <c r="O38" s="46">
        <v>-0.40200000000000002</v>
      </c>
      <c r="P38" s="47">
        <v>1.86</v>
      </c>
    </row>
    <row r="39" spans="3:16" x14ac:dyDescent="0.3">
      <c r="I39" t="s">
        <v>63</v>
      </c>
      <c r="J39" s="33">
        <v>1905011</v>
      </c>
      <c r="K39" s="33">
        <v>2715434</v>
      </c>
      <c r="N39" t="s">
        <v>62</v>
      </c>
      <c r="O39" s="46">
        <v>6.5309999999999997</v>
      </c>
      <c r="P39" s="47">
        <v>-3.125</v>
      </c>
    </row>
    <row r="40" spans="3:16" x14ac:dyDescent="0.3">
      <c r="I40" t="s">
        <v>64</v>
      </c>
      <c r="J40" s="33">
        <v>1896445</v>
      </c>
      <c r="K40" s="33">
        <v>2737087</v>
      </c>
      <c r="N40" t="s">
        <v>63</v>
      </c>
      <c r="O40" s="46">
        <v>4.9619999999999997</v>
      </c>
      <c r="P40" s="47">
        <v>7.3490000000000002</v>
      </c>
    </row>
    <row r="41" spans="3:16" x14ac:dyDescent="0.3">
      <c r="I41" t="s">
        <v>65</v>
      </c>
      <c r="J41" s="33">
        <v>1716384</v>
      </c>
      <c r="K41" s="33">
        <v>2490306</v>
      </c>
      <c r="N41" t="s">
        <v>64</v>
      </c>
      <c r="O41" s="46">
        <v>-6.4850000000000003</v>
      </c>
      <c r="P41" s="47">
        <v>0.214</v>
      </c>
    </row>
    <row r="42" spans="3:16" x14ac:dyDescent="0.3">
      <c r="I42" t="s">
        <v>66</v>
      </c>
      <c r="J42" s="33">
        <v>1849434</v>
      </c>
      <c r="K42" s="33">
        <v>2577675</v>
      </c>
      <c r="N42" t="s">
        <v>65</v>
      </c>
      <c r="O42" s="46">
        <v>8.016</v>
      </c>
      <c r="P42" s="47">
        <v>1.8440000000000001</v>
      </c>
    </row>
    <row r="43" spans="3:16" x14ac:dyDescent="0.3">
      <c r="I43" t="s">
        <v>67</v>
      </c>
      <c r="J43" s="33">
        <v>1956515</v>
      </c>
      <c r="K43" s="33">
        <v>3001033</v>
      </c>
      <c r="N43" t="s">
        <v>66</v>
      </c>
      <c r="O43" s="46">
        <v>5.3739999999999997</v>
      </c>
      <c r="P43" s="47">
        <v>11.22</v>
      </c>
    </row>
    <row r="44" spans="3:16" x14ac:dyDescent="0.3">
      <c r="I44" t="s">
        <v>68</v>
      </c>
      <c r="J44" s="33">
        <v>2307726</v>
      </c>
      <c r="K44" s="33">
        <v>3594675</v>
      </c>
      <c r="N44" t="s">
        <v>67</v>
      </c>
      <c r="O44" s="46">
        <v>5.3929999999999998</v>
      </c>
      <c r="P44" s="47">
        <v>4.1360000000000001</v>
      </c>
    </row>
    <row r="45" spans="3:16" x14ac:dyDescent="0.3">
      <c r="I45" t="s">
        <v>125</v>
      </c>
      <c r="J45" s="33">
        <v>2218233</v>
      </c>
      <c r="K45" s="33">
        <v>3355762</v>
      </c>
      <c r="N45" t="s">
        <v>68</v>
      </c>
      <c r="O45" s="46">
        <v>-4.5229999999999997</v>
      </c>
      <c r="P45" s="47">
        <v>-6.0149999999999997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769B-0823-454E-92EA-086FF14B259C}">
  <dimension ref="A1:Z66"/>
  <sheetViews>
    <sheetView topLeftCell="J1" workbookViewId="0">
      <selection activeCell="U12" sqref="U12:Y61"/>
    </sheetView>
  </sheetViews>
  <sheetFormatPr defaultRowHeight="14.4" x14ac:dyDescent="0.3"/>
  <cols>
    <col min="3" max="3" width="16.21875" bestFit="1" customWidth="1"/>
    <col min="13" max="13" width="10.44140625" customWidth="1"/>
    <col min="14" max="14" width="18.109375" bestFit="1" customWidth="1"/>
    <col min="15" max="15" width="12.5546875" bestFit="1" customWidth="1"/>
    <col min="16" max="16" width="17.6640625" bestFit="1" customWidth="1"/>
    <col min="17" max="17" width="14.44140625" bestFit="1" customWidth="1"/>
    <col min="22" max="22" width="18.109375" bestFit="1" customWidth="1"/>
    <col min="23" max="23" width="9.5546875" bestFit="1" customWidth="1"/>
    <col min="24" max="24" width="17.6640625" bestFit="1" customWidth="1"/>
    <col min="25" max="25" width="14.44140625" bestFit="1" customWidth="1"/>
  </cols>
  <sheetData>
    <row r="1" spans="1:26" x14ac:dyDescent="0.3">
      <c r="A1" t="s">
        <v>80</v>
      </c>
      <c r="M1" t="s">
        <v>189</v>
      </c>
    </row>
    <row r="2" spans="1:26" x14ac:dyDescent="0.3">
      <c r="H2" t="s">
        <v>76</v>
      </c>
    </row>
    <row r="3" spans="1:26" x14ac:dyDescent="0.3">
      <c r="B3" t="s">
        <v>70</v>
      </c>
      <c r="C3" t="s">
        <v>79</v>
      </c>
      <c r="M3" t="s">
        <v>190</v>
      </c>
    </row>
    <row r="4" spans="1:26" x14ac:dyDescent="0.3">
      <c r="B4" s="37" t="s">
        <v>20</v>
      </c>
      <c r="C4">
        <v>818</v>
      </c>
    </row>
    <row r="5" spans="1:26" x14ac:dyDescent="0.3">
      <c r="B5" s="37" t="s">
        <v>21</v>
      </c>
      <c r="C5">
        <v>883</v>
      </c>
      <c r="M5" t="s">
        <v>191</v>
      </c>
    </row>
    <row r="6" spans="1:26" x14ac:dyDescent="0.3">
      <c r="B6" s="37" t="s">
        <v>22</v>
      </c>
      <c r="C6">
        <v>1156</v>
      </c>
    </row>
    <row r="7" spans="1:26" x14ac:dyDescent="0.3">
      <c r="B7" s="37" t="s">
        <v>23</v>
      </c>
      <c r="C7">
        <v>1187</v>
      </c>
      <c r="M7" t="s">
        <v>192</v>
      </c>
    </row>
    <row r="8" spans="1:26" x14ac:dyDescent="0.3">
      <c r="B8" s="37" t="s">
        <v>24</v>
      </c>
      <c r="C8">
        <v>1391</v>
      </c>
    </row>
    <row r="9" spans="1:26" ht="20.399999999999999" thickBot="1" x14ac:dyDescent="0.45">
      <c r="B9" s="37" t="s">
        <v>25</v>
      </c>
      <c r="C9">
        <v>1675</v>
      </c>
      <c r="M9" s="41" t="s">
        <v>193</v>
      </c>
    </row>
    <row r="10" spans="1:26" ht="24" thickTop="1" x14ac:dyDescent="0.45">
      <c r="B10" s="37" t="s">
        <v>26</v>
      </c>
      <c r="C10">
        <v>2037</v>
      </c>
      <c r="M10" s="42" t="s">
        <v>195</v>
      </c>
    </row>
    <row r="11" spans="1:26" x14ac:dyDescent="0.3">
      <c r="B11" s="37" t="s">
        <v>27</v>
      </c>
      <c r="C11">
        <v>2155</v>
      </c>
    </row>
    <row r="12" spans="1:26" x14ac:dyDescent="0.3">
      <c r="B12" s="37" t="s">
        <v>28</v>
      </c>
      <c r="C12">
        <v>2641</v>
      </c>
      <c r="M12" s="57" t="s">
        <v>70</v>
      </c>
      <c r="N12" s="57" t="s">
        <v>194</v>
      </c>
      <c r="O12" s="57" t="s">
        <v>196</v>
      </c>
      <c r="P12" s="57" t="s">
        <v>197</v>
      </c>
      <c r="Q12" s="57" t="s">
        <v>215</v>
      </c>
      <c r="R12" t="s">
        <v>212</v>
      </c>
      <c r="U12" s="57" t="s">
        <v>70</v>
      </c>
      <c r="V12" s="57" t="s">
        <v>194</v>
      </c>
      <c r="W12" s="57" t="s">
        <v>211</v>
      </c>
      <c r="X12" s="57" t="s">
        <v>197</v>
      </c>
      <c r="Y12" s="57" t="s">
        <v>215</v>
      </c>
      <c r="Z12" t="s">
        <v>212</v>
      </c>
    </row>
    <row r="13" spans="1:26" x14ac:dyDescent="0.3">
      <c r="B13" s="37" t="s">
        <v>29</v>
      </c>
      <c r="C13">
        <v>2928</v>
      </c>
      <c r="M13" s="37" t="s">
        <v>20</v>
      </c>
      <c r="N13" s="57">
        <v>818</v>
      </c>
      <c r="O13" s="58">
        <v>4.0009962380082804</v>
      </c>
      <c r="P13" s="58">
        <f>Table3[[#This Row],[WPI]]/100</f>
        <v>4.0009962380082802E-2</v>
      </c>
      <c r="Q13" s="59">
        <f>Table3[[#This Row],[Nominal Credit Flow]]/Table3[[#This Row],[WPI (Decimal form)]]</f>
        <v>20444.908001393305</v>
      </c>
      <c r="R13" s="40">
        <f>LN(Table3[[#This Row],[Real Credit Flow]])</f>
        <v>9.9254891329790471</v>
      </c>
      <c r="U13" s="37" t="s">
        <v>20</v>
      </c>
      <c r="V13" s="57">
        <v>818</v>
      </c>
      <c r="W13" s="58">
        <v>4.1660378299459584</v>
      </c>
      <c r="X13" s="58">
        <f>Table32[[#This Row],[WPI_FA]]/100</f>
        <v>4.1660378299459587E-2</v>
      </c>
      <c r="Y13" s="59">
        <f>Table32[[#This Row],[Nominal Credit Flow]]/Table32[[#This Row],[WPI (Decimal form)]]</f>
        <v>19634.963324627588</v>
      </c>
      <c r="Z13" s="40">
        <f>LN(Table32[[#This Row],[Real Credit Flow]])</f>
        <v>9.8850670991533551</v>
      </c>
    </row>
    <row r="14" spans="1:26" x14ac:dyDescent="0.3">
      <c r="B14" s="37" t="s">
        <v>30</v>
      </c>
      <c r="C14" s="20">
        <v>3436</v>
      </c>
      <c r="M14" s="37" t="s">
        <v>21</v>
      </c>
      <c r="N14" s="57">
        <v>883</v>
      </c>
      <c r="O14" s="58">
        <v>4.0370052041503541</v>
      </c>
      <c r="P14" s="58">
        <f>Table3[[#This Row],[WPI]]/100</f>
        <v>4.037005204150354E-2</v>
      </c>
      <c r="Q14" s="59">
        <f>Table3[[#This Row],[Nominal Credit Flow]]/Table3[[#This Row],[WPI (Decimal form)]]</f>
        <v>21872.649534665143</v>
      </c>
      <c r="R14" s="40">
        <f>LN(Table3[[#This Row],[Real Credit Flow]])</f>
        <v>9.9929922556087885</v>
      </c>
      <c r="U14" s="37" t="s">
        <v>21</v>
      </c>
      <c r="V14" s="57">
        <v>883</v>
      </c>
      <c r="W14" s="58">
        <v>4.211864246075363</v>
      </c>
      <c r="X14" s="58">
        <f>Table32[[#This Row],[WPI_FA]]/100</f>
        <v>4.2118642460753627E-2</v>
      </c>
      <c r="Y14" s="59">
        <f>Table32[[#This Row],[Nominal Credit Flow]]/Table32[[#This Row],[WPI (Decimal form)]]</f>
        <v>20964.588325057819</v>
      </c>
      <c r="Z14" s="40">
        <f>LN(Table32[[#This Row],[Real Credit Flow]])</f>
        <v>9.9505900231162343</v>
      </c>
    </row>
    <row r="15" spans="1:26" x14ac:dyDescent="0.3">
      <c r="B15" s="37" t="s">
        <v>31</v>
      </c>
      <c r="C15" s="20">
        <v>4296</v>
      </c>
      <c r="M15" s="37" t="s">
        <v>22</v>
      </c>
      <c r="N15" s="57">
        <v>1156</v>
      </c>
      <c r="O15" s="58">
        <v>4.4331038317131739</v>
      </c>
      <c r="P15" s="58">
        <f>Table3[[#This Row],[WPI]]/100</f>
        <v>4.4331038317131741E-2</v>
      </c>
      <c r="Q15" s="59">
        <f>Table3[[#This Row],[Nominal Credit Flow]]/Table3[[#This Row],[WPI (Decimal form)]]</f>
        <v>26076.537881434269</v>
      </c>
      <c r="R15" s="40">
        <f>LN(Table3[[#This Row],[Real Credit Flow]])</f>
        <v>10.16879125728353</v>
      </c>
      <c r="U15" s="37" t="s">
        <v>22</v>
      </c>
      <c r="V15" s="57">
        <v>1156</v>
      </c>
      <c r="W15" s="58">
        <v>4.6368001047298515</v>
      </c>
      <c r="X15" s="58">
        <f>Table32[[#This Row],[WPI_FA]]/100</f>
        <v>4.6368001047298518E-2</v>
      </c>
      <c r="Y15" s="59">
        <f>Table32[[#This Row],[Nominal Credit Flow]]/Table32[[#This Row],[WPI (Decimal form)]]</f>
        <v>24930.986324400772</v>
      </c>
      <c r="Z15" s="40">
        <f>LN(Table32[[#This Row],[Real Credit Flow]])</f>
        <v>10.123866739489522</v>
      </c>
    </row>
    <row r="16" spans="1:26" x14ac:dyDescent="0.3">
      <c r="B16" s="37" t="s">
        <v>32</v>
      </c>
      <c r="C16" s="21">
        <v>4352</v>
      </c>
      <c r="M16" s="37" t="s">
        <v>23</v>
      </c>
      <c r="N16" s="57">
        <v>1187</v>
      </c>
      <c r="O16" s="58">
        <v>5.6734126654957411</v>
      </c>
      <c r="P16" s="58">
        <f>Table3[[#This Row],[WPI]]/100</f>
        <v>5.6734126654957411E-2</v>
      </c>
      <c r="Q16" s="59">
        <f>Table3[[#This Row],[Nominal Credit Flow]]/Table3[[#This Row],[WPI (Decimal form)]]</f>
        <v>20922.151621704401</v>
      </c>
      <c r="R16" s="40">
        <f>LN(Table3[[#This Row],[Real Credit Flow]])</f>
        <v>9.9485637628760326</v>
      </c>
      <c r="U16" s="37" t="s">
        <v>23</v>
      </c>
      <c r="V16" s="57">
        <v>1187</v>
      </c>
      <c r="W16" s="58">
        <v>5.6908076757061785</v>
      </c>
      <c r="X16" s="58">
        <f>Table32[[#This Row],[WPI_FA]]/100</f>
        <v>5.6908076757061783E-2</v>
      </c>
      <c r="Y16" s="59">
        <f>Table32[[#This Row],[Nominal Credit Flow]]/Table32[[#This Row],[WPI (Decimal form)]]</f>
        <v>20858.19918088699</v>
      </c>
      <c r="Z16" s="40">
        <f>LN(Table32[[#This Row],[Real Credit Flow]])</f>
        <v>9.945502396011678</v>
      </c>
    </row>
    <row r="17" spans="2:26" x14ac:dyDescent="0.3">
      <c r="B17" s="37" t="s">
        <v>33</v>
      </c>
      <c r="C17" s="22">
        <v>5244</v>
      </c>
      <c r="M17" s="37" t="s">
        <v>24</v>
      </c>
      <c r="N17" s="57">
        <v>1391</v>
      </c>
      <c r="O17" s="58">
        <v>7.1017683224646984</v>
      </c>
      <c r="P17" s="58">
        <f>Table3[[#This Row],[WPI]]/100</f>
        <v>7.101768322464698E-2</v>
      </c>
      <c r="Q17" s="59">
        <f>Table3[[#This Row],[Nominal Credit Flow]]/Table3[[#This Row],[WPI (Decimal form)]]</f>
        <v>19586.671049235913</v>
      </c>
      <c r="R17" s="40">
        <f>LN(Table3[[#This Row],[Real Credit Flow]])</f>
        <v>9.8826045653723629</v>
      </c>
      <c r="U17" s="37" t="s">
        <v>24</v>
      </c>
      <c r="V17" s="57">
        <v>1391</v>
      </c>
      <c r="W17" s="58">
        <v>7.169751105336994</v>
      </c>
      <c r="X17" s="58">
        <f>Table32[[#This Row],[WPI_FA]]/100</f>
        <v>7.1697511053369939E-2</v>
      </c>
      <c r="Y17" s="59">
        <f>Table32[[#This Row],[Nominal Credit Flow]]/Table32[[#This Row],[WPI (Decimal form)]]</f>
        <v>19400.952411926439</v>
      </c>
      <c r="Z17" s="40">
        <f>LN(Table32[[#This Row],[Real Credit Flow]])</f>
        <v>9.8730774372446479</v>
      </c>
    </row>
    <row r="18" spans="2:26" x14ac:dyDescent="0.3">
      <c r="B18" s="37" t="s">
        <v>34</v>
      </c>
      <c r="C18" s="22">
        <v>6167</v>
      </c>
      <c r="M18" s="37" t="s">
        <v>25</v>
      </c>
      <c r="N18" s="57">
        <v>1675</v>
      </c>
      <c r="O18" s="58">
        <v>6.6336517626177294</v>
      </c>
      <c r="P18" s="58">
        <f>Table3[[#This Row],[WPI]]/100</f>
        <v>6.6336517626177288E-2</v>
      </c>
      <c r="Q18" s="59">
        <f>Table3[[#This Row],[Nominal Credit Flow]]/Table3[[#This Row],[WPI (Decimal form)]]</f>
        <v>25250.044167814776</v>
      </c>
      <c r="R18" s="40">
        <f>LN(Table3[[#This Row],[Real Credit Flow]])</f>
        <v>10.136583183922363</v>
      </c>
      <c r="U18" s="37" t="s">
        <v>25</v>
      </c>
      <c r="V18" s="57">
        <v>1675</v>
      </c>
      <c r="W18" s="58">
        <v>6.8198039276215336</v>
      </c>
      <c r="X18" s="58">
        <f>Table32[[#This Row],[WPI_FA]]/100</f>
        <v>6.819803927621533E-2</v>
      </c>
      <c r="Y18" s="59">
        <f>Table32[[#This Row],[Nominal Credit Flow]]/Table32[[#This Row],[WPI (Decimal form)]]</f>
        <v>24560.823416285093</v>
      </c>
      <c r="Z18" s="40">
        <f>LN(Table32[[#This Row],[Real Credit Flow]])</f>
        <v>10.108907908420777</v>
      </c>
    </row>
    <row r="19" spans="2:26" x14ac:dyDescent="0.3">
      <c r="B19" s="37" t="s">
        <v>35</v>
      </c>
      <c r="C19" s="22">
        <v>7159</v>
      </c>
      <c r="M19" s="37" t="s">
        <v>26</v>
      </c>
      <c r="N19" s="57">
        <v>2037</v>
      </c>
      <c r="O19" s="58">
        <v>6.6896657099498436</v>
      </c>
      <c r="P19" s="58">
        <f>Table3[[#This Row],[WPI]]/100</f>
        <v>6.6896657099498436E-2</v>
      </c>
      <c r="Q19" s="59">
        <f>Table3[[#This Row],[Nominal Credit Flow]]/Table3[[#This Row],[WPI (Decimal form)]]</f>
        <v>30449.952035275506</v>
      </c>
      <c r="R19" s="40">
        <f>LN(Table3[[#This Row],[Real Credit Flow]])</f>
        <v>10.323839697940596</v>
      </c>
      <c r="U19" s="37" t="s">
        <v>26</v>
      </c>
      <c r="V19" s="57">
        <v>2037</v>
      </c>
      <c r="W19" s="58">
        <v>6.4698567499060742</v>
      </c>
      <c r="X19" s="58">
        <f>Table32[[#This Row],[WPI_FA]]/100</f>
        <v>6.4698567499060736E-2</v>
      </c>
      <c r="Y19" s="59">
        <f>Table32[[#This Row],[Nominal Credit Flow]]/Table32[[#This Row],[WPI (Decimal form)]]</f>
        <v>31484.468338956227</v>
      </c>
      <c r="Z19" s="40">
        <f>LN(Table32[[#This Row],[Real Credit Flow]])</f>
        <v>10.357249634610863</v>
      </c>
    </row>
    <row r="20" spans="2:26" x14ac:dyDescent="0.3">
      <c r="B20" s="37" t="s">
        <v>36</v>
      </c>
      <c r="C20" s="22">
        <v>7720</v>
      </c>
      <c r="M20" s="37" t="s">
        <v>27</v>
      </c>
      <c r="N20" s="57">
        <v>2155</v>
      </c>
      <c r="O20" s="58">
        <v>7.3538310854592197</v>
      </c>
      <c r="P20" s="58">
        <f>Table3[[#This Row],[WPI]]/100</f>
        <v>7.3538310854592198E-2</v>
      </c>
      <c r="Q20" s="59">
        <f>Table3[[#This Row],[Nominal Credit Flow]]/Table3[[#This Row],[WPI (Decimal form)]]</f>
        <v>29304.453351683536</v>
      </c>
      <c r="R20" s="40">
        <f>LN(Table3[[#This Row],[Real Credit Flow]])</f>
        <v>10.285494774980652</v>
      </c>
      <c r="U20" s="37" t="s">
        <v>27</v>
      </c>
      <c r="V20" s="57">
        <v>2155</v>
      </c>
      <c r="W20" s="58">
        <v>7.2322416727861834</v>
      </c>
      <c r="X20" s="58">
        <f>Table32[[#This Row],[WPI_FA]]/100</f>
        <v>7.2322416727861827E-2</v>
      </c>
      <c r="Y20" s="59">
        <f>Table32[[#This Row],[Nominal Credit Flow]]/Table32[[#This Row],[WPI (Decimal form)]]</f>
        <v>29797.123734248744</v>
      </c>
      <c r="Z20" s="40">
        <f>LN(Table32[[#This Row],[Real Credit Flow]])</f>
        <v>10.302167148850298</v>
      </c>
    </row>
    <row r="21" spans="2:26" x14ac:dyDescent="0.3">
      <c r="B21" s="37" t="s">
        <v>37</v>
      </c>
      <c r="C21" s="22">
        <v>9198</v>
      </c>
      <c r="M21" s="37" t="s">
        <v>28</v>
      </c>
      <c r="N21" s="57">
        <v>2641</v>
      </c>
      <c r="O21" s="58">
        <v>7.2618081719850283</v>
      </c>
      <c r="P21" s="58">
        <f>Table3[[#This Row],[WPI]]/100</f>
        <v>7.2618081719850278E-2</v>
      </c>
      <c r="Q21" s="59">
        <f>Table3[[#This Row],[Nominal Credit Flow]]/Table3[[#This Row],[WPI (Decimal form)]]</f>
        <v>36368.35258453375</v>
      </c>
      <c r="R21" s="40">
        <f>LN(Table3[[#This Row],[Real Credit Flow]])</f>
        <v>10.501454240956617</v>
      </c>
      <c r="U21" s="37" t="s">
        <v>28</v>
      </c>
      <c r="V21" s="57">
        <v>2641</v>
      </c>
      <c r="W21" s="58">
        <v>7.1864152566567778</v>
      </c>
      <c r="X21" s="58">
        <f>Table32[[#This Row],[WPI_FA]]/100</f>
        <v>7.1864152566567779E-2</v>
      </c>
      <c r="Y21" s="59">
        <f>Table32[[#This Row],[Nominal Credit Flow]]/Table32[[#This Row],[WPI (Decimal form)]]</f>
        <v>36749.894149988635</v>
      </c>
      <c r="Z21" s="40">
        <f>LN(Table32[[#This Row],[Real Credit Flow]])</f>
        <v>10.511890624364417</v>
      </c>
    </row>
    <row r="22" spans="2:26" x14ac:dyDescent="0.3">
      <c r="B22" s="37" t="s">
        <v>38</v>
      </c>
      <c r="C22" s="22">
        <v>9381</v>
      </c>
      <c r="M22" s="37" t="s">
        <v>29</v>
      </c>
      <c r="N22" s="57">
        <v>2928</v>
      </c>
      <c r="O22" s="58">
        <v>8.2620572314870984</v>
      </c>
      <c r="P22" s="58">
        <f>Table3[[#This Row],[WPI]]/100</f>
        <v>8.262057231487098E-2</v>
      </c>
      <c r="Q22" s="59">
        <f>Table3[[#This Row],[Nominal Credit Flow]]/Table3[[#This Row],[WPI (Decimal form)]]</f>
        <v>35439.115440174523</v>
      </c>
      <c r="R22" s="40">
        <f>LN(Table3[[#This Row],[Real Credit Flow]])</f>
        <v>10.475571445044507</v>
      </c>
      <c r="U22" s="37" t="s">
        <v>29</v>
      </c>
      <c r="V22" s="57">
        <v>2928</v>
      </c>
      <c r="W22" s="58">
        <v>7.7738265906791577</v>
      </c>
      <c r="X22" s="58">
        <f>Table32[[#This Row],[WPI_FA]]/100</f>
        <v>7.7738265906791573E-2</v>
      </c>
      <c r="Y22" s="59">
        <f>Table32[[#This Row],[Nominal Credit Flow]]/Table32[[#This Row],[WPI (Decimal form)]]</f>
        <v>37664.848396678688</v>
      </c>
      <c r="Z22" s="40">
        <f>LN(Table32[[#This Row],[Real Credit Flow]])</f>
        <v>10.536482535206657</v>
      </c>
    </row>
    <row r="23" spans="2:26" x14ac:dyDescent="0.3">
      <c r="B23" s="37" t="s">
        <v>39</v>
      </c>
      <c r="C23" s="22">
        <v>10628</v>
      </c>
      <c r="M23" s="37" t="s">
        <v>30</v>
      </c>
      <c r="N23" s="54">
        <v>3436</v>
      </c>
      <c r="O23" s="58">
        <v>9.5023660652696655</v>
      </c>
      <c r="P23" s="58">
        <f>Table3[[#This Row],[WPI]]/100</f>
        <v>9.5023660652696657E-2</v>
      </c>
      <c r="Q23" s="59">
        <f>Table3[[#This Row],[Nominal Credit Flow]]/Table3[[#This Row],[WPI (Decimal form)]]</f>
        <v>36159.415206685058</v>
      </c>
      <c r="R23" s="40">
        <f>LN(Table3[[#This Row],[Real Credit Flow]])</f>
        <v>10.495692641993841</v>
      </c>
      <c r="U23" s="37" t="s">
        <v>30</v>
      </c>
      <c r="V23" s="54">
        <v>3436</v>
      </c>
      <c r="W23" s="58">
        <v>8.6653586862875933</v>
      </c>
      <c r="X23" s="58">
        <f>Table32[[#This Row],[WPI_FA]]/100</f>
        <v>8.6653586862875928E-2</v>
      </c>
      <c r="Y23" s="59">
        <f>Table32[[#This Row],[Nominal Credit Flow]]/Table32[[#This Row],[WPI (Decimal form)]]</f>
        <v>39652.138179083835</v>
      </c>
      <c r="Z23" s="40">
        <f>LN(Table32[[#This Row],[Real Credit Flow]])</f>
        <v>10.587900151941527</v>
      </c>
    </row>
    <row r="24" spans="2:26" x14ac:dyDescent="0.3">
      <c r="B24" s="37" t="s">
        <v>40</v>
      </c>
      <c r="C24" s="22">
        <v>10188</v>
      </c>
      <c r="M24" s="37" t="s">
        <v>31</v>
      </c>
      <c r="N24" s="54">
        <v>4296</v>
      </c>
      <c r="O24" s="58">
        <v>10.578634053293893</v>
      </c>
      <c r="P24" s="58">
        <f>Table3[[#This Row],[WPI]]/100</f>
        <v>0.10578634053293894</v>
      </c>
      <c r="Q24" s="59">
        <f>Table3[[#This Row],[Nominal Credit Flow]]/Table3[[#This Row],[WPI (Decimal form)]]</f>
        <v>40610.157968952</v>
      </c>
      <c r="R24" s="40">
        <f>LN(Table3[[#This Row],[Real Credit Flow]])</f>
        <v>10.61177351057556</v>
      </c>
      <c r="U24" s="37" t="s">
        <v>31</v>
      </c>
      <c r="V24" s="54">
        <v>4296</v>
      </c>
      <c r="W24" s="58">
        <v>9.7943549382029467</v>
      </c>
      <c r="X24" s="58">
        <f>Table32[[#This Row],[WPI_FA]]/100</f>
        <v>9.7943549382029468E-2</v>
      </c>
      <c r="Y24" s="59">
        <f>Table32[[#This Row],[Nominal Credit Flow]]/Table32[[#This Row],[WPI (Decimal form)]]</f>
        <v>43862.000377823999</v>
      </c>
      <c r="Z24" s="40">
        <f>LN(Table32[[#This Row],[Real Credit Flow]])</f>
        <v>10.688803629181375</v>
      </c>
    </row>
    <row r="25" spans="2:26" x14ac:dyDescent="0.3">
      <c r="B25" s="37" t="s">
        <v>41</v>
      </c>
      <c r="C25" s="22">
        <v>11538</v>
      </c>
      <c r="M25" s="37" t="s">
        <v>32</v>
      </c>
      <c r="N25" s="55">
        <v>4352</v>
      </c>
      <c r="O25" s="58">
        <v>11.287402534864583</v>
      </c>
      <c r="P25" s="58">
        <f>Table3[[#This Row],[WPI]]/100</f>
        <v>0.11287402534864582</v>
      </c>
      <c r="Q25" s="59">
        <f>Table3[[#This Row],[Nominal Credit Flow]]/Table3[[#This Row],[WPI (Decimal form)]]</f>
        <v>38556.257620453616</v>
      </c>
      <c r="R25" s="40">
        <f>LN(Table3[[#This Row],[Real Credit Flow]])</f>
        <v>10.559873690603022</v>
      </c>
      <c r="U25" s="37" t="s">
        <v>32</v>
      </c>
      <c r="V25" s="55">
        <v>4352</v>
      </c>
      <c r="W25" s="58">
        <v>10.881528336343475</v>
      </c>
      <c r="X25" s="58">
        <f>Table32[[#This Row],[WPI_FA]]/100</f>
        <v>0.10881528336343475</v>
      </c>
      <c r="Y25" s="59">
        <f>Table32[[#This Row],[Nominal Credit Flow]]/Table32[[#This Row],[WPI (Decimal form)]]</f>
        <v>39994.381905569753</v>
      </c>
      <c r="Z25" s="40">
        <f>LN(Table32[[#This Row],[Real Credit Flow]])</f>
        <v>10.596494270870961</v>
      </c>
    </row>
    <row r="26" spans="2:26" x14ac:dyDescent="0.3">
      <c r="B26" s="37" t="s">
        <v>42</v>
      </c>
      <c r="C26" s="22">
        <v>12530</v>
      </c>
      <c r="M26" s="37" t="s">
        <v>33</v>
      </c>
      <c r="N26" s="55">
        <v>5244</v>
      </c>
      <c r="O26" s="58">
        <v>12.503945450993379</v>
      </c>
      <c r="P26" s="58">
        <f>Table3[[#This Row],[WPI]]/100</f>
        <v>0.12503945450993378</v>
      </c>
      <c r="Q26" s="59">
        <f>Table3[[#This Row],[Nominal Credit Flow]]/Table3[[#This Row],[WPI (Decimal form)]]</f>
        <v>41938.762613390878</v>
      </c>
      <c r="R26" s="40">
        <f>LN(Table3[[#This Row],[Real Credit Flow]])</f>
        <v>10.643965800286544</v>
      </c>
      <c r="U26" s="37" t="s">
        <v>33</v>
      </c>
      <c r="V26" s="55">
        <v>5244</v>
      </c>
      <c r="W26" s="58">
        <v>12.389858996826728</v>
      </c>
      <c r="X26" s="58">
        <f>Table32[[#This Row],[WPI_FA]]/100</f>
        <v>0.12389858996826728</v>
      </c>
      <c r="Y26" s="59">
        <f>Table32[[#This Row],[Nominal Credit Flow]]/Table32[[#This Row],[WPI (Decimal form)]]</f>
        <v>42324.936880581816</v>
      </c>
      <c r="Z26" s="40">
        <f>LN(Table32[[#This Row],[Real Credit Flow]])</f>
        <v>10.653131715696782</v>
      </c>
    </row>
    <row r="27" spans="2:26" x14ac:dyDescent="0.3">
      <c r="B27" s="37" t="s">
        <v>71</v>
      </c>
      <c r="C27" s="22">
        <v>15013</v>
      </c>
      <c r="M27" s="37" t="s">
        <v>34</v>
      </c>
      <c r="N27" s="55">
        <v>6167</v>
      </c>
      <c r="O27" s="58">
        <v>13.276185736883836</v>
      </c>
      <c r="P27" s="58">
        <f>Table3[[#This Row],[WPI]]/100</f>
        <v>0.13276185736883836</v>
      </c>
      <c r="Q27" s="59">
        <f>Table3[[#This Row],[Nominal Credit Flow]]/Table3[[#This Row],[WPI (Decimal form)]]</f>
        <v>46451.594774445417</v>
      </c>
      <c r="R27" s="40">
        <f>LN(Table3[[#This Row],[Real Credit Flow]])</f>
        <v>10.746166076794605</v>
      </c>
      <c r="U27" s="37" t="s">
        <v>34</v>
      </c>
      <c r="V27" s="55">
        <v>6167</v>
      </c>
      <c r="W27" s="58">
        <v>12.908959808551485</v>
      </c>
      <c r="X27" s="58">
        <f>Table32[[#This Row],[WPI_FA]]/100</f>
        <v>0.12908959808551485</v>
      </c>
      <c r="Y27" s="59">
        <f>Table32[[#This Row],[Nominal Credit Flow]]/Table32[[#This Row],[WPI (Decimal form)]]</f>
        <v>47773.020378564484</v>
      </c>
      <c r="Z27" s="40">
        <f>LN(Table32[[#This Row],[Real Credit Flow]])</f>
        <v>10.774216331903853</v>
      </c>
    </row>
    <row r="28" spans="2:26" x14ac:dyDescent="0.3">
      <c r="B28" s="37" t="s">
        <v>72</v>
      </c>
      <c r="C28" s="22">
        <v>18773</v>
      </c>
      <c r="M28" s="37" t="s">
        <v>35</v>
      </c>
      <c r="N28" s="55">
        <v>7159</v>
      </c>
      <c r="O28" s="58">
        <v>13.297343004990422</v>
      </c>
      <c r="P28" s="58">
        <f>Table3[[#This Row],[WPI]]/100</f>
        <v>0.13297343004990422</v>
      </c>
      <c r="Q28" s="59">
        <f>Table3[[#This Row],[Nominal Credit Flow]]/Table3[[#This Row],[WPI (Decimal form)]]</f>
        <v>53837.823069715996</v>
      </c>
      <c r="R28" s="40">
        <f>LN(Table3[[#This Row],[Real Credit Flow]])</f>
        <v>10.893731530174934</v>
      </c>
      <c r="U28" s="37" t="s">
        <v>35</v>
      </c>
      <c r="V28" s="55">
        <v>7159</v>
      </c>
      <c r="W28" s="58">
        <v>13.134229972130152</v>
      </c>
      <c r="X28" s="58">
        <f>Table32[[#This Row],[WPI_FA]]/100</f>
        <v>0.13134229972130151</v>
      </c>
      <c r="Y28" s="59">
        <f>Table32[[#This Row],[Nominal Credit Flow]]/Table32[[#This Row],[WPI (Decimal form)]]</f>
        <v>54506.431021771808</v>
      </c>
      <c r="Z28" s="40">
        <f>LN(Table32[[#This Row],[Real Credit Flow]])</f>
        <v>10.906073974089319</v>
      </c>
    </row>
    <row r="29" spans="2:26" x14ac:dyDescent="0.3">
      <c r="B29" s="37" t="s">
        <v>73</v>
      </c>
      <c r="C29" s="22">
        <v>23692</v>
      </c>
      <c r="M29" s="37" t="s">
        <v>36</v>
      </c>
      <c r="N29" s="55">
        <v>7720</v>
      </c>
      <c r="O29" s="58">
        <v>14.503307287065926</v>
      </c>
      <c r="P29" s="58">
        <f>Table3[[#This Row],[WPI]]/100</f>
        <v>0.14503307287065925</v>
      </c>
      <c r="Q29" s="59">
        <f>Table3[[#This Row],[Nominal Credit Flow]]/Table3[[#This Row],[WPI (Decimal form)]]</f>
        <v>53229.238319212265</v>
      </c>
      <c r="R29" s="40">
        <f>LN(Table3[[#This Row],[Real Credit Flow]])</f>
        <v>10.882363116825504</v>
      </c>
      <c r="U29" s="37" t="s">
        <v>36</v>
      </c>
      <c r="V29" s="55">
        <v>7720</v>
      </c>
      <c r="W29" s="58">
        <v>14.476056598663957</v>
      </c>
      <c r="X29" s="58">
        <f>Table32[[#This Row],[WPI_FA]]/100</f>
        <v>0.14476056598663958</v>
      </c>
      <c r="Y29" s="59">
        <f>Table32[[#This Row],[Nominal Credit Flow]]/Table32[[#This Row],[WPI (Decimal form)]]</f>
        <v>53329.440565412704</v>
      </c>
      <c r="Z29" s="40">
        <f>LN(Table32[[#This Row],[Real Credit Flow]])</f>
        <v>10.884243813485487</v>
      </c>
    </row>
    <row r="30" spans="2:26" x14ac:dyDescent="0.3">
      <c r="B30" s="37" t="s">
        <v>46</v>
      </c>
      <c r="C30" s="22">
        <v>26345</v>
      </c>
      <c r="M30" s="37" t="s">
        <v>37</v>
      </c>
      <c r="N30" s="55">
        <v>9198</v>
      </c>
      <c r="O30" s="58">
        <v>16.14299556532648</v>
      </c>
      <c r="P30" s="58">
        <f>Table3[[#This Row],[WPI]]/100</f>
        <v>0.16142995565326479</v>
      </c>
      <c r="Q30" s="59">
        <f>Table3[[#This Row],[Nominal Credit Flow]]/Table3[[#This Row],[WPI (Decimal form)]]</f>
        <v>56978.272482192668</v>
      </c>
      <c r="R30" s="40">
        <f>LN(Table3[[#This Row],[Real Credit Flow]])</f>
        <v>10.950425289624464</v>
      </c>
      <c r="U30" s="37" t="s">
        <v>37</v>
      </c>
      <c r="V30" s="55">
        <v>9198</v>
      </c>
      <c r="W30" s="58">
        <v>15.778705805444948</v>
      </c>
      <c r="X30" s="58">
        <f>Table32[[#This Row],[WPI_FA]]/100</f>
        <v>0.15778705805444948</v>
      </c>
      <c r="Y30" s="59">
        <f>Table32[[#This Row],[Nominal Credit Flow]]/Table32[[#This Row],[WPI (Decimal form)]]</f>
        <v>58293.754338368708</v>
      </c>
      <c r="Z30" s="40">
        <f>LN(Table32[[#This Row],[Real Credit Flow]])</f>
        <v>10.973250236897707</v>
      </c>
    </row>
    <row r="31" spans="2:26" x14ac:dyDescent="0.3">
      <c r="B31" s="37" t="s">
        <v>47</v>
      </c>
      <c r="C31" s="22">
        <v>28656</v>
      </c>
      <c r="M31" s="37" t="s">
        <v>38</v>
      </c>
      <c r="N31" s="55">
        <v>9381</v>
      </c>
      <c r="O31" s="58">
        <v>16.936393119323519</v>
      </c>
      <c r="P31" s="58">
        <f>Table3[[#This Row],[WPI]]/100</f>
        <v>0.1693639311932352</v>
      </c>
      <c r="Q31" s="59">
        <f>Table3[[#This Row],[Nominal Credit Flow]]/Table3[[#This Row],[WPI (Decimal form)]]</f>
        <v>55389.597619204884</v>
      </c>
      <c r="R31" s="40">
        <f>LN(Table3[[#This Row],[Real Credit Flow]])</f>
        <v>10.922147086498233</v>
      </c>
      <c r="U31" s="37" t="s">
        <v>38</v>
      </c>
      <c r="V31" s="55">
        <v>9381</v>
      </c>
      <c r="W31" s="58">
        <v>17.345802595557419</v>
      </c>
      <c r="X31" s="58">
        <f>Table32[[#This Row],[WPI_FA]]/100</f>
        <v>0.17345802595557419</v>
      </c>
      <c r="Y31" s="59">
        <f>Table32[[#This Row],[Nominal Credit Flow]]/Table32[[#This Row],[WPI (Decimal form)]]</f>
        <v>54082.248130753243</v>
      </c>
      <c r="Z31" s="40">
        <f>LN(Table32[[#This Row],[Real Credit Flow]])</f>
        <v>10.89826128031793</v>
      </c>
    </row>
    <row r="32" spans="2:26" x14ac:dyDescent="0.3">
      <c r="B32" s="37" t="s">
        <v>48</v>
      </c>
      <c r="C32" s="22">
        <v>32697</v>
      </c>
      <c r="M32" s="37" t="s">
        <v>39</v>
      </c>
      <c r="N32" s="55">
        <v>10628</v>
      </c>
      <c r="O32" s="58">
        <v>17.306645311188806</v>
      </c>
      <c r="P32" s="58">
        <f>Table3[[#This Row],[WPI]]/100</f>
        <v>0.17306645311188806</v>
      </c>
      <c r="Q32" s="59">
        <f>Table3[[#This Row],[Nominal Credit Flow]]/Table3[[#This Row],[WPI (Decimal form)]]</f>
        <v>61409.937101611256</v>
      </c>
      <c r="R32" s="40">
        <f>LN(Table3[[#This Row],[Real Credit Flow]])</f>
        <v>11.025326943086009</v>
      </c>
      <c r="U32" s="37" t="s">
        <v>39</v>
      </c>
      <c r="V32" s="55">
        <v>10628</v>
      </c>
      <c r="W32" s="58">
        <v>17.561278404197886</v>
      </c>
      <c r="X32" s="58">
        <f>Table32[[#This Row],[WPI_FA]]/100</f>
        <v>0.17561278404197886</v>
      </c>
      <c r="Y32" s="59">
        <f>Table32[[#This Row],[Nominal Credit Flow]]/Table32[[#This Row],[WPI (Decimal form)]]</f>
        <v>60519.512050213038</v>
      </c>
      <c r="Z32" s="40">
        <f>LN(Table32[[#This Row],[Real Credit Flow]])</f>
        <v>11.010721105249383</v>
      </c>
    </row>
    <row r="33" spans="2:26" x14ac:dyDescent="0.3">
      <c r="B33" s="37" t="s">
        <v>49</v>
      </c>
      <c r="C33" s="22">
        <v>45534</v>
      </c>
      <c r="M33" s="37" t="s">
        <v>40</v>
      </c>
      <c r="N33" s="55">
        <v>10188</v>
      </c>
      <c r="O33" s="58">
        <v>19.559894364540408</v>
      </c>
      <c r="P33" s="58">
        <f>Table3[[#This Row],[WPI]]/100</f>
        <v>0.19559894364540409</v>
      </c>
      <c r="Q33" s="59">
        <f>Table3[[#This Row],[Nominal Credit Flow]]/Table3[[#This Row],[WPI (Decimal form)]]</f>
        <v>52086.170866390479</v>
      </c>
      <c r="R33" s="40">
        <f>LN(Table3[[#This Row],[Real Credit Flow]])</f>
        <v>10.860654758081219</v>
      </c>
      <c r="U33" s="37" t="s">
        <v>40</v>
      </c>
      <c r="V33" s="55">
        <v>10188</v>
      </c>
      <c r="W33" s="58">
        <v>19.647476006035109</v>
      </c>
      <c r="X33" s="58">
        <f>Table32[[#This Row],[WPI_FA]]/100</f>
        <v>0.19647476006035108</v>
      </c>
      <c r="Y33" s="59">
        <f>Table32[[#This Row],[Nominal Credit Flow]]/Table32[[#This Row],[WPI (Decimal form)]]</f>
        <v>51853.988761052846</v>
      </c>
      <c r="Z33" s="40">
        <f>LN(Table32[[#This Row],[Real Credit Flow]])</f>
        <v>10.856187139552279</v>
      </c>
    </row>
    <row r="34" spans="2:26" x14ac:dyDescent="0.3">
      <c r="B34" s="37" t="s">
        <v>50</v>
      </c>
      <c r="C34" s="22">
        <v>48187</v>
      </c>
      <c r="M34" s="37" t="s">
        <v>41</v>
      </c>
      <c r="N34" s="55">
        <v>11538</v>
      </c>
      <c r="O34" s="58">
        <v>23.103736772393859</v>
      </c>
      <c r="P34" s="58">
        <f>Table3[[#This Row],[WPI]]/100</f>
        <v>0.2310373677239386</v>
      </c>
      <c r="Q34" s="59">
        <f>Table3[[#This Row],[Nominal Credit Flow]]/Table3[[#This Row],[WPI (Decimal form)]]</f>
        <v>49939.973406321435</v>
      </c>
      <c r="R34" s="40">
        <f>LN(Table3[[#This Row],[Real Credit Flow]])</f>
        <v>10.818577031321036</v>
      </c>
      <c r="U34" s="37" t="s">
        <v>41</v>
      </c>
      <c r="V34" s="55">
        <v>11538</v>
      </c>
      <c r="W34" s="58">
        <v>23.623984110945504</v>
      </c>
      <c r="X34" s="58">
        <f>Table32[[#This Row],[WPI_FA]]/100</f>
        <v>0.23623984110945503</v>
      </c>
      <c r="Y34" s="59">
        <f>Table32[[#This Row],[Nominal Credit Flow]]/Table32[[#This Row],[WPI (Decimal form)]]</f>
        <v>48840.195395552248</v>
      </c>
      <c r="Z34" s="40">
        <f>LN(Table32[[#This Row],[Real Credit Flow]])</f>
        <v>10.796308928944571</v>
      </c>
    </row>
    <row r="35" spans="2:26" x14ac:dyDescent="0.3">
      <c r="B35" s="37" t="s">
        <v>51</v>
      </c>
      <c r="C35" s="22">
        <v>54195</v>
      </c>
      <c r="M35" s="37" t="s">
        <v>42</v>
      </c>
      <c r="N35" s="55">
        <v>12530</v>
      </c>
      <c r="O35" s="58">
        <v>24.817475489027469</v>
      </c>
      <c r="P35" s="58">
        <f>Table3[[#This Row],[WPI]]/100</f>
        <v>0.24817475489027468</v>
      </c>
      <c r="Q35" s="59">
        <f>Table3[[#This Row],[Nominal Credit Flow]]/Table3[[#This Row],[WPI (Decimal form)]]</f>
        <v>50488.616400728912</v>
      </c>
      <c r="R35" s="40">
        <f>LN(Table3[[#This Row],[Real Credit Flow]])</f>
        <v>10.82950317204569</v>
      </c>
      <c r="U35" s="37" t="s">
        <v>42</v>
      </c>
      <c r="V35" s="55">
        <v>12530</v>
      </c>
      <c r="W35" s="58">
        <v>26.542701882529986</v>
      </c>
      <c r="X35" s="58">
        <f>Table32[[#This Row],[WPI_FA]]/100</f>
        <v>0.26542701882529984</v>
      </c>
      <c r="Y35" s="59">
        <f>Table32[[#This Row],[Nominal Credit Flow]]/Table32[[#This Row],[WPI (Decimal form)]]</f>
        <v>47206.949976132841</v>
      </c>
      <c r="Z35" s="40">
        <f>LN(Table32[[#This Row],[Real Credit Flow]])</f>
        <v>10.762296405991179</v>
      </c>
    </row>
    <row r="36" spans="2:26" x14ac:dyDescent="0.3">
      <c r="B36" s="37" t="s">
        <v>52</v>
      </c>
      <c r="C36" s="22">
        <v>65175</v>
      </c>
      <c r="M36" s="37" t="s">
        <v>71</v>
      </c>
      <c r="N36" s="55">
        <v>15013</v>
      </c>
      <c r="O36" s="58">
        <v>26.541792839714379</v>
      </c>
      <c r="P36" s="58">
        <f>Table3[[#This Row],[WPI]]/100</f>
        <v>0.26541792839714379</v>
      </c>
      <c r="Q36" s="59">
        <f>Table3[[#This Row],[Nominal Credit Flow]]/Table3[[#This Row],[WPI (Decimal form)]]</f>
        <v>56563.624359000001</v>
      </c>
      <c r="R36" s="40">
        <f>LN(Table3[[#This Row],[Real Credit Flow]])</f>
        <v>10.94312137841488</v>
      </c>
      <c r="U36" s="37" t="s">
        <v>71</v>
      </c>
      <c r="V36" s="55">
        <v>15013</v>
      </c>
      <c r="W36" s="58">
        <v>27.855145444249182</v>
      </c>
      <c r="X36" s="58">
        <f>Table32[[#This Row],[WPI_FA]]/100</f>
        <v>0.2785514544424918</v>
      </c>
      <c r="Y36" s="59">
        <f>Table32[[#This Row],[Nominal Credit Flow]]/Table32[[#This Row],[WPI (Decimal form)]]</f>
        <v>53896.685013000002</v>
      </c>
      <c r="Z36" s="40">
        <f>LN(Table32[[#This Row],[Real Credit Flow]])</f>
        <v>10.894824252463986</v>
      </c>
    </row>
    <row r="37" spans="2:26" x14ac:dyDescent="0.3">
      <c r="B37" s="37" t="s">
        <v>53</v>
      </c>
      <c r="C37" s="22">
        <v>83427</v>
      </c>
      <c r="M37" s="37" t="s">
        <v>72</v>
      </c>
      <c r="N37" s="55">
        <v>18773</v>
      </c>
      <c r="O37" s="58">
        <v>30.735396108389249</v>
      </c>
      <c r="P37" s="58">
        <f>Table3[[#This Row],[WPI]]/100</f>
        <v>0.30735396108389251</v>
      </c>
      <c r="Q37" s="59">
        <f>Table3[[#This Row],[Nominal Credit Flow]]/Table3[[#This Row],[WPI (Decimal form)]]</f>
        <v>61079.414541450773</v>
      </c>
      <c r="R37" s="40">
        <f>LN(Table3[[#This Row],[Real Credit Flow]])</f>
        <v>11.019930174176134</v>
      </c>
      <c r="U37" s="37" t="s">
        <v>72</v>
      </c>
      <c r="V37" s="55">
        <v>18773</v>
      </c>
      <c r="W37" s="58">
        <v>31.420604061113071</v>
      </c>
      <c r="X37" s="58">
        <f>Table32[[#This Row],[WPI_FA]]/100</f>
        <v>0.31420604061113072</v>
      </c>
      <c r="Y37" s="59">
        <f>Table32[[#This Row],[Nominal Credit Flow]]/Table32[[#This Row],[WPI (Decimal form)]]</f>
        <v>59747.419125000008</v>
      </c>
      <c r="Z37" s="40">
        <f>LN(Table32[[#This Row],[Real Credit Flow]])</f>
        <v>10.997881274300175</v>
      </c>
    </row>
    <row r="38" spans="2:26" x14ac:dyDescent="0.3">
      <c r="B38" s="37" t="s">
        <v>54</v>
      </c>
      <c r="C38" s="22">
        <v>105303</v>
      </c>
      <c r="M38" s="37" t="s">
        <v>73</v>
      </c>
      <c r="N38" s="55">
        <v>23692</v>
      </c>
      <c r="O38" s="58">
        <v>33.256866428162112</v>
      </c>
      <c r="P38" s="58">
        <f>Table3[[#This Row],[WPI]]/100</f>
        <v>0.33256866428162113</v>
      </c>
      <c r="Q38" s="59">
        <f>Table3[[#This Row],[Nominal Credit Flow]]/Table3[[#This Row],[WPI (Decimal form)]]</f>
        <v>71239.423747805267</v>
      </c>
      <c r="R38" s="40">
        <f>LN(Table3[[#This Row],[Real Credit Flow]])</f>
        <v>11.173801648485499</v>
      </c>
      <c r="U38" s="37" t="s">
        <v>73</v>
      </c>
      <c r="V38" s="55">
        <v>23692</v>
      </c>
      <c r="W38" s="58">
        <v>34.038987732872499</v>
      </c>
      <c r="X38" s="58">
        <f>Table32[[#This Row],[WPI_FA]]/100</f>
        <v>0.340389877328725</v>
      </c>
      <c r="Y38" s="59">
        <f>Table32[[#This Row],[Nominal Credit Flow]]/Table32[[#This Row],[WPI (Decimal form)]]</f>
        <v>69602.539846153843</v>
      </c>
      <c r="Z38" s="40">
        <f>LN(Table32[[#This Row],[Real Credit Flow]])</f>
        <v>11.150556337699133</v>
      </c>
    </row>
    <row r="39" spans="2:26" x14ac:dyDescent="0.3">
      <c r="B39" s="37" t="s">
        <v>55</v>
      </c>
      <c r="C39" s="22">
        <v>144021</v>
      </c>
      <c r="M39" s="37" t="s">
        <v>46</v>
      </c>
      <c r="N39" s="55">
        <v>26345</v>
      </c>
      <c r="O39" s="58">
        <v>36.043754676332128</v>
      </c>
      <c r="P39" s="58">
        <f>Table3[[#This Row],[WPI]]/100</f>
        <v>0.36043754676332129</v>
      </c>
      <c r="Q39" s="59">
        <f>Table3[[#This Row],[Nominal Credit Flow]]/Table3[[#This Row],[WPI (Decimal form)]]</f>
        <v>73091.719318851246</v>
      </c>
      <c r="R39" s="40">
        <f>LN(Table3[[#This Row],[Real Credit Flow]])</f>
        <v>11.199470360509457</v>
      </c>
      <c r="U39" s="37" t="s">
        <v>46</v>
      </c>
      <c r="V39" s="55">
        <v>26345</v>
      </c>
      <c r="W39" s="58">
        <v>38.245114694954125</v>
      </c>
      <c r="X39" s="58">
        <f>Table32[[#This Row],[WPI_FA]]/100</f>
        <v>0.38245114694954124</v>
      </c>
      <c r="Y39" s="59">
        <f>Table32[[#This Row],[Nominal Credit Flow]]/Table32[[#This Row],[WPI (Decimal form)]]</f>
        <v>68884.614963583386</v>
      </c>
      <c r="Z39" s="40">
        <f>LN(Table32[[#This Row],[Real Credit Flow]])</f>
        <v>11.140188136909233</v>
      </c>
    </row>
    <row r="40" spans="2:26" x14ac:dyDescent="0.3">
      <c r="B40" s="37" t="s">
        <v>56</v>
      </c>
      <c r="C40" s="22">
        <v>189513</v>
      </c>
      <c r="M40" s="37" t="s">
        <v>47</v>
      </c>
      <c r="N40" s="55">
        <v>28656</v>
      </c>
      <c r="O40" s="58">
        <v>36.999259218561839</v>
      </c>
      <c r="P40" s="58">
        <f>Table3[[#This Row],[WPI]]/100</f>
        <v>0.36999259218561842</v>
      </c>
      <c r="Q40" s="59">
        <f>Table3[[#This Row],[Nominal Credit Flow]]/Table3[[#This Row],[WPI (Decimal form)]]</f>
        <v>77450.199288378775</v>
      </c>
      <c r="R40" s="40">
        <f>LN(Table3[[#This Row],[Real Credit Flow]])</f>
        <v>11.257390418964736</v>
      </c>
      <c r="U40" s="37" t="s">
        <v>47</v>
      </c>
      <c r="V40" s="55">
        <v>28656</v>
      </c>
      <c r="W40" s="58">
        <v>39.387175658168339</v>
      </c>
      <c r="X40" s="58">
        <f>Table32[[#This Row],[WPI_FA]]/100</f>
        <v>0.39387175658168339</v>
      </c>
      <c r="Y40" s="59">
        <f>Table32[[#This Row],[Nominal Credit Flow]]/Table32[[#This Row],[WPI (Decimal form)]]</f>
        <v>72754.6454427157</v>
      </c>
      <c r="Z40" s="40">
        <f>LN(Table32[[#This Row],[Real Credit Flow]])</f>
        <v>11.194848037877792</v>
      </c>
    </row>
    <row r="41" spans="2:26" x14ac:dyDescent="0.3">
      <c r="B41" s="37" t="s">
        <v>57</v>
      </c>
      <c r="C41" s="22">
        <v>194953</v>
      </c>
      <c r="M41" s="37" t="s">
        <v>48</v>
      </c>
      <c r="N41" s="55">
        <v>32697</v>
      </c>
      <c r="O41" s="58">
        <v>41.458280415633858</v>
      </c>
      <c r="P41" s="58">
        <f>Table3[[#This Row],[WPI]]/100</f>
        <v>0.41458280415633858</v>
      </c>
      <c r="Q41" s="59">
        <f>Table3[[#This Row],[Nominal Credit Flow]]/Table3[[#This Row],[WPI (Decimal form)]]</f>
        <v>78867.236345070429</v>
      </c>
      <c r="R41" s="40">
        <f>LN(Table3[[#This Row],[Real Credit Flow]])</f>
        <v>11.275521165142502</v>
      </c>
      <c r="U41" s="37" t="s">
        <v>48</v>
      </c>
      <c r="V41" s="55">
        <v>32697</v>
      </c>
      <c r="W41" s="58">
        <v>44.401101838133187</v>
      </c>
      <c r="X41" s="58">
        <f>Table32[[#This Row],[WPI_FA]]/100</f>
        <v>0.44401101838133189</v>
      </c>
      <c r="Y41" s="59">
        <f>Table32[[#This Row],[Nominal Credit Flow]]/Table32[[#This Row],[WPI (Decimal form)]]</f>
        <v>73640.064427227102</v>
      </c>
      <c r="Z41" s="40">
        <f>LN(Table32[[#This Row],[Real Credit Flow]])</f>
        <v>11.20694451024108</v>
      </c>
    </row>
    <row r="42" spans="2:26" x14ac:dyDescent="0.3">
      <c r="B42" s="37" t="s">
        <v>58</v>
      </c>
      <c r="C42" s="22">
        <v>245976</v>
      </c>
      <c r="M42" s="37" t="s">
        <v>49</v>
      </c>
      <c r="N42" s="55">
        <v>45534</v>
      </c>
      <c r="O42" s="58">
        <v>41.936032686748717</v>
      </c>
      <c r="P42" s="58">
        <f>Table3[[#This Row],[WPI]]/100</f>
        <v>0.4193603268674872</v>
      </c>
      <c r="Q42" s="59">
        <f>Table3[[#This Row],[Nominal Credit Flow]]/Table3[[#This Row],[WPI (Decimal form)]]</f>
        <v>108579.65592531645</v>
      </c>
      <c r="R42" s="40">
        <f>LN(Table3[[#This Row],[Real Credit Flow]])</f>
        <v>11.595239338595666</v>
      </c>
      <c r="U42" s="37" t="s">
        <v>49</v>
      </c>
      <c r="V42" s="55">
        <v>45534</v>
      </c>
      <c r="W42" s="58">
        <v>46.100265710232392</v>
      </c>
      <c r="X42" s="58">
        <f>Table32[[#This Row],[WPI_FA]]/100</f>
        <v>0.46100265710232391</v>
      </c>
      <c r="Y42" s="59">
        <f>Table32[[#This Row],[Nominal Credit Flow]]/Table32[[#This Row],[WPI (Decimal form)]]</f>
        <v>98771.664975226595</v>
      </c>
      <c r="Z42" s="40">
        <f>LN(Table32[[#This Row],[Real Credit Flow]])</f>
        <v>11.500566050854623</v>
      </c>
    </row>
    <row r="43" spans="2:26" x14ac:dyDescent="0.3">
      <c r="B43" s="37" t="s">
        <v>59</v>
      </c>
      <c r="C43" s="23">
        <v>384514</v>
      </c>
      <c r="M43" s="37" t="s">
        <v>50</v>
      </c>
      <c r="N43" s="55">
        <v>48187</v>
      </c>
      <c r="O43" s="58">
        <v>43.130413364535862</v>
      </c>
      <c r="P43" s="58">
        <f>Table3[[#This Row],[WPI]]/100</f>
        <v>0.43130413364535863</v>
      </c>
      <c r="Q43" s="59">
        <f>Table3[[#This Row],[Nominal Credit Flow]]/Table3[[#This Row],[WPI (Decimal form)]]</f>
        <v>111723.94660984616</v>
      </c>
      <c r="R43" s="40">
        <f>LN(Table3[[#This Row],[Real Credit Flow]])</f>
        <v>11.623786345337837</v>
      </c>
      <c r="U43" s="37" t="s">
        <v>50</v>
      </c>
      <c r="V43" s="55">
        <v>48187</v>
      </c>
      <c r="W43" s="58">
        <v>47.493022982444842</v>
      </c>
      <c r="X43" s="58">
        <f>Table32[[#This Row],[WPI_FA]]/100</f>
        <v>0.47493022982444844</v>
      </c>
      <c r="Y43" s="59">
        <f>Table32[[#This Row],[Nominal Credit Flow]]/Table32[[#This Row],[WPI (Decimal form)]]</f>
        <v>101461.21887800588</v>
      </c>
      <c r="Z43" s="40">
        <f>LN(Table32[[#This Row],[Real Credit Flow]])</f>
        <v>11.527431924433165</v>
      </c>
    </row>
    <row r="44" spans="2:26" x14ac:dyDescent="0.3">
      <c r="B44" s="37" t="s">
        <v>60</v>
      </c>
      <c r="C44" s="23">
        <v>468291</v>
      </c>
      <c r="M44" s="37" t="s">
        <v>51</v>
      </c>
      <c r="N44" s="55">
        <v>54195</v>
      </c>
      <c r="O44" s="58">
        <v>44.69637914207901</v>
      </c>
      <c r="P44" s="58">
        <f>Table3[[#This Row],[WPI]]/100</f>
        <v>0.44696379142079012</v>
      </c>
      <c r="Q44" s="59">
        <f>Table3[[#This Row],[Nominal Credit Flow]]/Table3[[#This Row],[WPI (Decimal form)]]</f>
        <v>121251.43253266033</v>
      </c>
      <c r="R44" s="40">
        <f>LN(Table3[[#This Row],[Real Credit Flow]])</f>
        <v>11.70562162343229</v>
      </c>
      <c r="U44" s="37" t="s">
        <v>51</v>
      </c>
      <c r="V44" s="55">
        <v>54195</v>
      </c>
      <c r="W44" s="58">
        <v>49.052911127322801</v>
      </c>
      <c r="X44" s="58">
        <f>Table32[[#This Row],[WPI_FA]]/100</f>
        <v>0.49052911127322801</v>
      </c>
      <c r="Y44" s="59">
        <f>Table32[[#This Row],[Nominal Credit Flow]]/Table32[[#This Row],[WPI (Decimal form)]]</f>
        <v>110482.73946337309</v>
      </c>
      <c r="Z44" s="40">
        <f>LN(Table32[[#This Row],[Real Credit Flow]])</f>
        <v>11.612614583787462</v>
      </c>
    </row>
    <row r="45" spans="2:26" x14ac:dyDescent="0.3">
      <c r="B45" s="37" t="s">
        <v>61</v>
      </c>
      <c r="C45" s="23">
        <v>511029</v>
      </c>
      <c r="M45" s="37" t="s">
        <v>52</v>
      </c>
      <c r="N45" s="55">
        <v>65175</v>
      </c>
      <c r="O45" s="58">
        <v>46.182719541103012</v>
      </c>
      <c r="P45" s="58">
        <f>Table3[[#This Row],[WPI]]/100</f>
        <v>0.46182719541103012</v>
      </c>
      <c r="Q45" s="59">
        <f>Table3[[#This Row],[Nominal Credit Flow]]/Table3[[#This Row],[WPI (Decimal form)]]</f>
        <v>141124.21409482759</v>
      </c>
      <c r="R45" s="40">
        <f>LN(Table3[[#This Row],[Real Credit Flow]])</f>
        <v>11.857395732577839</v>
      </c>
      <c r="U45" s="37" t="s">
        <v>52</v>
      </c>
      <c r="V45" s="55">
        <v>65175</v>
      </c>
      <c r="W45" s="58">
        <v>49.916420636094522</v>
      </c>
      <c r="X45" s="58">
        <f>Table32[[#This Row],[WPI_FA]]/100</f>
        <v>0.49916420636094522</v>
      </c>
      <c r="Y45" s="59">
        <f>Table32[[#This Row],[Nominal Credit Flow]]/Table32[[#This Row],[WPI (Decimal form)]]</f>
        <v>130568.25623604913</v>
      </c>
      <c r="Z45" s="40">
        <f>LN(Table32[[#This Row],[Real Credit Flow]])</f>
        <v>11.779651405300644</v>
      </c>
    </row>
    <row r="46" spans="2:26" x14ac:dyDescent="0.3">
      <c r="B46" s="37" t="s">
        <v>62</v>
      </c>
      <c r="C46" s="23">
        <v>607375</v>
      </c>
      <c r="M46" s="37" t="s">
        <v>53</v>
      </c>
      <c r="N46" s="55">
        <v>83427</v>
      </c>
      <c r="O46" s="58">
        <v>48.173354004081595</v>
      </c>
      <c r="P46" s="58">
        <f>Table3[[#This Row],[WPI]]/100</f>
        <v>0.48173354004081598</v>
      </c>
      <c r="Q46" s="59">
        <f>Table3[[#This Row],[Nominal Credit Flow]]/Table3[[#This Row],[WPI (Decimal form)]]</f>
        <v>173180.8003090909</v>
      </c>
      <c r="R46" s="40">
        <f>LN(Table3[[#This Row],[Real Credit Flow]])</f>
        <v>12.062091416246981</v>
      </c>
      <c r="U46" s="37" t="s">
        <v>53</v>
      </c>
      <c r="V46" s="55">
        <v>83427</v>
      </c>
      <c r="W46" s="58">
        <v>50.557088981312255</v>
      </c>
      <c r="X46" s="58">
        <f>Table32[[#This Row],[WPI_FA]]/100</f>
        <v>0.50557088981312259</v>
      </c>
      <c r="Y46" s="59">
        <f>Table32[[#This Row],[Nominal Credit Flow]]/Table32[[#This Row],[WPI (Decimal form)]]</f>
        <v>165015.43439504132</v>
      </c>
      <c r="Z46" s="40">
        <f>LN(Table32[[#This Row],[Real Credit Flow]])</f>
        <v>12.013794290296087</v>
      </c>
    </row>
    <row r="47" spans="2:26" x14ac:dyDescent="0.3">
      <c r="B47" s="37" t="s">
        <v>63</v>
      </c>
      <c r="C47" s="23">
        <v>730122</v>
      </c>
      <c r="M47" s="37" t="s">
        <v>54</v>
      </c>
      <c r="N47" s="55">
        <v>105303</v>
      </c>
      <c r="O47" s="58">
        <v>49.925112331502739</v>
      </c>
      <c r="P47" s="58">
        <f>Table3[[#This Row],[WPI]]/100</f>
        <v>0.49925112331502741</v>
      </c>
      <c r="Q47" s="59">
        <f>Table3[[#This Row],[Nominal Credit Flow]]/Table3[[#This Row],[WPI (Decimal form)]]</f>
        <v>210921.90900000001</v>
      </c>
      <c r="R47" s="40">
        <f>LN(Table3[[#This Row],[Real Credit Flow]])</f>
        <v>12.259243244428404</v>
      </c>
      <c r="U47" s="37" t="s">
        <v>54</v>
      </c>
      <c r="V47" s="55">
        <v>105303</v>
      </c>
      <c r="W47" s="58">
        <v>51.89413596263622</v>
      </c>
      <c r="X47" s="58">
        <f>Table32[[#This Row],[WPI_FA]]/100</f>
        <v>0.51894135962636223</v>
      </c>
      <c r="Y47" s="59">
        <f>Table32[[#This Row],[Nominal Credit Flow]]/Table32[[#This Row],[WPI (Decimal form)]]</f>
        <v>202918.88099999999</v>
      </c>
      <c r="Z47" s="40">
        <f>LN(Table32[[#This Row],[Real Credit Flow]])</f>
        <v>12.220561577176953</v>
      </c>
    </row>
    <row r="48" spans="2:26" x14ac:dyDescent="0.3">
      <c r="B48" s="37" t="s">
        <v>64</v>
      </c>
      <c r="C48" s="23">
        <v>845328</v>
      </c>
      <c r="M48" s="37" t="s">
        <v>55</v>
      </c>
      <c r="N48" s="55">
        <v>144021</v>
      </c>
      <c r="O48" s="58">
        <v>52.071892161757354</v>
      </c>
      <c r="P48" s="58">
        <f>Table3[[#This Row],[WPI]]/100</f>
        <v>0.52071892161757349</v>
      </c>
      <c r="Q48" s="59">
        <f>Table3[[#This Row],[Nominal Credit Flow]]/Table3[[#This Row],[WPI (Decimal form)]]</f>
        <v>276581.07670182176</v>
      </c>
      <c r="R48" s="40">
        <f>LN(Table3[[#This Row],[Real Credit Flow]])</f>
        <v>12.53025928192387</v>
      </c>
      <c r="U48" s="37" t="s">
        <v>55</v>
      </c>
      <c r="V48" s="55">
        <v>144021</v>
      </c>
      <c r="W48" s="58">
        <v>54.69641930461858</v>
      </c>
      <c r="X48" s="58">
        <f>Table32[[#This Row],[WPI_FA]]/100</f>
        <v>0.54696419304618582</v>
      </c>
      <c r="Y48" s="59">
        <f>Table32[[#This Row],[Nominal Credit Flow]]/Table32[[#This Row],[WPI (Decimal form)]]</f>
        <v>263309.74098671722</v>
      </c>
      <c r="Z48" s="40">
        <f>LN(Table32[[#This Row],[Real Credit Flow]])</f>
        <v>12.481086340571883</v>
      </c>
    </row>
    <row r="49" spans="1:26" x14ac:dyDescent="0.3">
      <c r="B49" s="37" t="s">
        <v>65</v>
      </c>
      <c r="C49" s="23">
        <v>915509</v>
      </c>
      <c r="M49" s="37" t="s">
        <v>56</v>
      </c>
      <c r="N49" s="55">
        <v>189513</v>
      </c>
      <c r="O49" s="58">
        <v>57.064403394907629</v>
      </c>
      <c r="P49" s="58">
        <f>Table3[[#This Row],[WPI]]/100</f>
        <v>0.57064403394907626</v>
      </c>
      <c r="Q49" s="59">
        <f>Table3[[#This Row],[Nominal Credit Flow]]/Table3[[#This Row],[WPI (Decimal form)]]</f>
        <v>332103.70866141742</v>
      </c>
      <c r="R49" s="40">
        <f>LN(Table3[[#This Row],[Real Credit Flow]])</f>
        <v>12.713202574605759</v>
      </c>
      <c r="U49" s="37" t="s">
        <v>56</v>
      </c>
      <c r="V49" s="55">
        <v>189513</v>
      </c>
      <c r="W49" s="58">
        <v>59.937727036844841</v>
      </c>
      <c r="X49" s="58">
        <f>Table32[[#This Row],[WPI_FA]]/100</f>
        <v>0.59937727036844846</v>
      </c>
      <c r="Y49" s="59">
        <f>Table32[[#This Row],[Nominal Credit Flow]]/Table32[[#This Row],[WPI (Decimal form)]]</f>
        <v>316183.16103896097</v>
      </c>
      <c r="Z49" s="40">
        <f>LN(Table32[[#This Row],[Real Credit Flow]])</f>
        <v>12.664076948193223</v>
      </c>
    </row>
    <row r="50" spans="1:26" x14ac:dyDescent="0.3">
      <c r="B50" s="37" t="s">
        <v>66</v>
      </c>
      <c r="C50" s="23">
        <v>1065755</v>
      </c>
      <c r="M50" s="37" t="s">
        <v>57</v>
      </c>
      <c r="N50" s="55">
        <v>194953</v>
      </c>
      <c r="O50" s="58">
        <v>61.857214178731901</v>
      </c>
      <c r="P50" s="58">
        <f>Table3[[#This Row],[WPI]]/100</f>
        <v>0.61857214178731901</v>
      </c>
      <c r="Q50" s="59">
        <f>Table3[[#This Row],[Nominal Credit Flow]]/Table3[[#This Row],[WPI (Decimal form)]]</f>
        <v>315166.1493139629</v>
      </c>
      <c r="R50" s="40">
        <f>LN(Table3[[#This Row],[Real Credit Flow]])</f>
        <v>12.660855236890185</v>
      </c>
      <c r="U50" s="37" t="s">
        <v>57</v>
      </c>
      <c r="V50" s="55">
        <v>194953</v>
      </c>
      <c r="W50" s="58">
        <v>64.141152049818373</v>
      </c>
      <c r="X50" s="58">
        <f>Table32[[#This Row],[WPI_FA]]/100</f>
        <v>0.64141152049818373</v>
      </c>
      <c r="Y50" s="59">
        <f>Table32[[#This Row],[Nominal Credit Flow]]/Table32[[#This Row],[WPI (Decimal form)]]</f>
        <v>303943.71440129448</v>
      </c>
      <c r="Z50" s="40">
        <f>LN(Table32[[#This Row],[Real Credit Flow]])</f>
        <v>12.62459781325024</v>
      </c>
    </row>
    <row r="51" spans="1:26" x14ac:dyDescent="0.3">
      <c r="B51" s="37" t="s">
        <v>67</v>
      </c>
      <c r="C51" s="23">
        <v>1168503</v>
      </c>
      <c r="M51" s="37" t="s">
        <v>58</v>
      </c>
      <c r="N51" s="55">
        <v>245976</v>
      </c>
      <c r="O51" s="58">
        <v>68.647029455816266</v>
      </c>
      <c r="P51" s="58">
        <f>Table3[[#This Row],[WPI]]/100</f>
        <v>0.68647029455816266</v>
      </c>
      <c r="Q51" s="59">
        <f>Table3[[#This Row],[Nominal Credit Flow]]/Table3[[#This Row],[WPI (Decimal form)]]</f>
        <v>358319.94763636368</v>
      </c>
      <c r="R51" s="40">
        <f>LN(Table3[[#This Row],[Real Credit Flow]])</f>
        <v>12.789181574744655</v>
      </c>
      <c r="U51" s="37" t="s">
        <v>58</v>
      </c>
      <c r="V51" s="55">
        <v>245976</v>
      </c>
      <c r="W51" s="58">
        <v>69.953295277633629</v>
      </c>
      <c r="X51" s="58">
        <f>Table32[[#This Row],[WPI_FA]]/100</f>
        <v>0.69953295277633631</v>
      </c>
      <c r="Y51" s="59">
        <f>Table32[[#This Row],[Nominal Credit Flow]]/Table32[[#This Row],[WPI (Decimal form)]]</f>
        <v>351628.89614243322</v>
      </c>
      <c r="Z51" s="40">
        <f>LN(Table32[[#This Row],[Real Credit Flow]])</f>
        <v>12.770331626121623</v>
      </c>
    </row>
    <row r="52" spans="1:26" x14ac:dyDescent="0.3">
      <c r="B52" s="37" t="s">
        <v>68</v>
      </c>
      <c r="C52" s="23">
        <v>1256830</v>
      </c>
      <c r="M52" s="37" t="s">
        <v>59</v>
      </c>
      <c r="N52" s="56">
        <v>384514</v>
      </c>
      <c r="O52" s="58">
        <v>77.333999001497745</v>
      </c>
      <c r="P52" s="58">
        <f>Table3[[#This Row],[WPI]]/100</f>
        <v>0.77333999001497744</v>
      </c>
      <c r="Q52" s="59">
        <f>Table3[[#This Row],[Nominal Credit Flow]]/Table3[[#This Row],[WPI (Decimal form)]]</f>
        <v>497212.09941898007</v>
      </c>
      <c r="R52" s="40">
        <f>LN(Table3[[#This Row],[Real Credit Flow]])</f>
        <v>13.116771973437201</v>
      </c>
      <c r="U52" s="37" t="s">
        <v>59</v>
      </c>
      <c r="V52" s="56">
        <v>384514</v>
      </c>
      <c r="W52" s="58">
        <v>80.6434872859367</v>
      </c>
      <c r="X52" s="58">
        <f>Table32[[#This Row],[WPI_FA]]/100</f>
        <v>0.80643487285936699</v>
      </c>
      <c r="Y52" s="59">
        <f>Table32[[#This Row],[Nominal Credit Flow]]/Table32[[#This Row],[WPI (Decimal form)]]</f>
        <v>476807.25740025734</v>
      </c>
      <c r="Z52" s="40">
        <f>LN(Table32[[#This Row],[Real Credit Flow]])</f>
        <v>13.074867615675025</v>
      </c>
    </row>
    <row r="53" spans="1:26" x14ac:dyDescent="0.3">
      <c r="M53" s="37" t="s">
        <v>60</v>
      </c>
      <c r="N53" s="56">
        <v>468291</v>
      </c>
      <c r="O53" s="58">
        <v>91.063404892660998</v>
      </c>
      <c r="P53" s="58">
        <f>Table3[[#This Row],[WPI]]/100</f>
        <v>0.91063404892660993</v>
      </c>
      <c r="Q53" s="59">
        <f>Table3[[#This Row],[Nominal Credit Flow]]/Table3[[#This Row],[WPI (Decimal form)]]</f>
        <v>514247.18914473691</v>
      </c>
      <c r="R53" s="40">
        <f>LN(Table3[[#This Row],[Real Credit Flow]])</f>
        <v>13.150459341568787</v>
      </c>
      <c r="U53" s="37" t="s">
        <v>60</v>
      </c>
      <c r="V53" s="56">
        <v>468291</v>
      </c>
      <c r="W53" s="58">
        <v>93.20186818889465</v>
      </c>
      <c r="X53" s="58">
        <f>Table32[[#This Row],[WPI_FA]]/100</f>
        <v>0.93201868188894654</v>
      </c>
      <c r="Y53" s="59">
        <f>Table32[[#This Row],[Nominal Credit Flow]]/Table32[[#This Row],[WPI (Decimal form)]]</f>
        <v>502448.08296213811</v>
      </c>
      <c r="Z53" s="40">
        <f>LN(Table32[[#This Row],[Real Credit Flow]])</f>
        <v>13.127247596089466</v>
      </c>
    </row>
    <row r="54" spans="1:26" x14ac:dyDescent="0.3">
      <c r="M54" s="37" t="s">
        <v>61</v>
      </c>
      <c r="N54" s="56">
        <v>511029</v>
      </c>
      <c r="O54" s="58">
        <v>100</v>
      </c>
      <c r="P54" s="58">
        <f>Table3[[#This Row],[WPI]]/100</f>
        <v>1</v>
      </c>
      <c r="Q54" s="59">
        <f>Table3[[#This Row],[Nominal Credit Flow]]/Table3[[#This Row],[WPI (Decimal form)]]</f>
        <v>511029</v>
      </c>
      <c r="R54" s="40">
        <f>LN(Table3[[#This Row],[Real Credit Flow]])</f>
        <v>13.144181619043248</v>
      </c>
      <c r="U54" s="37" t="s">
        <v>61</v>
      </c>
      <c r="V54" s="56">
        <v>511029</v>
      </c>
      <c r="W54" s="58">
        <v>100</v>
      </c>
      <c r="X54" s="58">
        <f>Table32[[#This Row],[WPI_FA]]/100</f>
        <v>1</v>
      </c>
      <c r="Y54" s="59">
        <f>Table32[[#This Row],[Nominal Credit Flow]]/Table32[[#This Row],[WPI (Decimal form)]]</f>
        <v>511029</v>
      </c>
      <c r="Z54" s="40">
        <f>LN(Table32[[#This Row],[Real Credit Flow]])</f>
        <v>13.144181619043248</v>
      </c>
    </row>
    <row r="55" spans="1:26" x14ac:dyDescent="0.3">
      <c r="M55" s="37" t="s">
        <v>62</v>
      </c>
      <c r="N55" s="56">
        <v>607375</v>
      </c>
      <c r="O55" s="58">
        <v>111.4</v>
      </c>
      <c r="P55" s="58">
        <f>Table3[[#This Row],[WPI]]/100</f>
        <v>1.1140000000000001</v>
      </c>
      <c r="Q55" s="59">
        <f>Table3[[#This Row],[Nominal Credit Flow]]/Table3[[#This Row],[WPI (Decimal form)]]</f>
        <v>545219.92818671453</v>
      </c>
      <c r="R55" s="40">
        <f>LN(Table3[[#This Row],[Real Credit Flow]])</f>
        <v>13.208944530203112</v>
      </c>
      <c r="U55" s="37" t="s">
        <v>62</v>
      </c>
      <c r="V55" s="56">
        <v>607375</v>
      </c>
      <c r="W55" s="58">
        <v>110.9</v>
      </c>
      <c r="X55" s="58">
        <f>Table32[[#This Row],[WPI_FA]]/100</f>
        <v>1.109</v>
      </c>
      <c r="Y55" s="59">
        <f>Table32[[#This Row],[Nominal Credit Flow]]/Table32[[#This Row],[WPI (Decimal form)]]</f>
        <v>547678.08836789906</v>
      </c>
      <c r="Z55" s="40">
        <f>LN(Table32[[#This Row],[Real Credit Flow]])</f>
        <v>13.213442963339974</v>
      </c>
    </row>
    <row r="56" spans="1:26" x14ac:dyDescent="0.3">
      <c r="M56" s="37" t="s">
        <v>63</v>
      </c>
      <c r="N56" s="56">
        <v>730122</v>
      </c>
      <c r="O56" s="58">
        <v>122.4</v>
      </c>
      <c r="P56" s="58">
        <f>Table3[[#This Row],[WPI]]/100</f>
        <v>1.224</v>
      </c>
      <c r="Q56" s="59">
        <f>Table3[[#This Row],[Nominal Credit Flow]]/Table3[[#This Row],[WPI (Decimal form)]]</f>
        <v>596504.90196078434</v>
      </c>
      <c r="R56" s="40">
        <f>LN(Table3[[#This Row],[Real Credit Flow]])</f>
        <v>13.298842738358569</v>
      </c>
      <c r="U56" s="37" t="s">
        <v>63</v>
      </c>
      <c r="V56" s="56">
        <v>730122</v>
      </c>
      <c r="W56" s="58">
        <v>124.5</v>
      </c>
      <c r="X56" s="58">
        <f>Table32[[#This Row],[WPI_FA]]/100</f>
        <v>1.2450000000000001</v>
      </c>
      <c r="Y56" s="59">
        <f>Table32[[#This Row],[Nominal Credit Flow]]/Table32[[#This Row],[WPI (Decimal form)]]</f>
        <v>586443.37349397584</v>
      </c>
      <c r="Z56" s="40">
        <f>LN(Table32[[#This Row],[Real Credit Flow]])</f>
        <v>13.281831392532034</v>
      </c>
    </row>
    <row r="57" spans="1:26" x14ac:dyDescent="0.3">
      <c r="M57" s="37" t="s">
        <v>64</v>
      </c>
      <c r="N57" s="56">
        <v>845328</v>
      </c>
      <c r="O57" s="58">
        <v>125.1</v>
      </c>
      <c r="P57" s="58">
        <f>Table3[[#This Row],[WPI]]/100</f>
        <v>1.2509999999999999</v>
      </c>
      <c r="Q57" s="59">
        <f>Table3[[#This Row],[Nominal Credit Flow]]/Table3[[#This Row],[WPI (Decimal form)]]</f>
        <v>675721.82254196645</v>
      </c>
      <c r="R57" s="40">
        <f>LN(Table3[[#This Row],[Real Credit Flow]])</f>
        <v>13.423536765218202</v>
      </c>
      <c r="U57" s="37" t="s">
        <v>64</v>
      </c>
      <c r="V57" s="56">
        <v>845328</v>
      </c>
      <c r="W57" s="58">
        <v>131.5</v>
      </c>
      <c r="X57" s="58">
        <f>Table32[[#This Row],[WPI_FA]]/100</f>
        <v>1.3149999999999999</v>
      </c>
      <c r="Y57" s="59">
        <f>Table32[[#This Row],[Nominal Credit Flow]]/Table32[[#This Row],[WPI (Decimal form)]]</f>
        <v>642834.98098859319</v>
      </c>
      <c r="Z57" s="40">
        <f>LN(Table32[[#This Row],[Real Credit Flow]])</f>
        <v>13.373643331073248</v>
      </c>
    </row>
    <row r="58" spans="1:26" x14ac:dyDescent="0.3">
      <c r="M58" s="37" t="s">
        <v>65</v>
      </c>
      <c r="N58" s="56">
        <v>915509</v>
      </c>
      <c r="O58" s="58">
        <v>124.6</v>
      </c>
      <c r="P58" s="58">
        <f>Table3[[#This Row],[WPI]]/100</f>
        <v>1.246</v>
      </c>
      <c r="Q58" s="59">
        <f>Table3[[#This Row],[Nominal Credit Flow]]/Table3[[#This Row],[WPI (Decimal form)]]</f>
        <v>734758.42696629209</v>
      </c>
      <c r="R58" s="40">
        <f>LN(Table3[[#This Row],[Real Credit Flow]])</f>
        <v>13.50729705337673</v>
      </c>
      <c r="U58" s="37" t="s">
        <v>65</v>
      </c>
      <c r="V58" s="56">
        <v>915509</v>
      </c>
      <c r="W58" s="58">
        <v>134.9</v>
      </c>
      <c r="X58" s="58">
        <f>Table32[[#This Row],[WPI_FA]]/100</f>
        <v>1.349</v>
      </c>
      <c r="Y58" s="59">
        <f>Table32[[#This Row],[Nominal Credit Flow]]/Table32[[#This Row],[WPI (Decimal form)]]</f>
        <v>678657.52409192</v>
      </c>
      <c r="Z58" s="40">
        <f>LN(Table32[[#This Row],[Real Credit Flow]])</f>
        <v>13.427871896516374</v>
      </c>
    </row>
    <row r="59" spans="1:26" x14ac:dyDescent="0.3">
      <c r="M59" s="37" t="s">
        <v>66</v>
      </c>
      <c r="N59" s="56">
        <v>1065755</v>
      </c>
      <c r="O59" s="58">
        <v>128.9</v>
      </c>
      <c r="P59" s="58">
        <f>Table3[[#This Row],[WPI]]/100</f>
        <v>1.2890000000000001</v>
      </c>
      <c r="Q59" s="59">
        <f>Table3[[#This Row],[Nominal Credit Flow]]/Table3[[#This Row],[WPI (Decimal form)]]</f>
        <v>826807.60279286257</v>
      </c>
      <c r="R59" s="40">
        <f>LN(Table3[[#This Row],[Real Credit Flow]])</f>
        <v>13.625327302191186</v>
      </c>
      <c r="U59" s="37" t="s">
        <v>66</v>
      </c>
      <c r="V59" s="56">
        <v>1065755</v>
      </c>
      <c r="W59" s="58">
        <v>140.30000000000001</v>
      </c>
      <c r="X59" s="58">
        <f>Table32[[#This Row],[WPI_FA]]/100</f>
        <v>1.403</v>
      </c>
      <c r="Y59" s="59">
        <f>Table32[[#This Row],[Nominal Credit Flow]]/Table32[[#This Row],[WPI (Decimal form)]]</f>
        <v>759625.80185317178</v>
      </c>
      <c r="Z59" s="40">
        <f>LN(Table32[[#This Row],[Real Credit Flow]])</f>
        <v>13.540581225027912</v>
      </c>
    </row>
    <row r="60" spans="1:26" x14ac:dyDescent="0.3">
      <c r="M60" s="37" t="s">
        <v>67</v>
      </c>
      <c r="N60" s="56">
        <v>1168503</v>
      </c>
      <c r="O60" s="58">
        <v>130.6</v>
      </c>
      <c r="P60" s="58">
        <f>Table3[[#This Row],[WPI]]/100</f>
        <v>1.306</v>
      </c>
      <c r="Q60" s="59">
        <f>Table3[[#This Row],[Nominal Credit Flow]]/Table3[[#This Row],[WPI (Decimal form)]]</f>
        <v>894718.98928024503</v>
      </c>
      <c r="R60" s="40">
        <f>LN(Table3[[#This Row],[Real Credit Flow]])</f>
        <v>13.70426496949761</v>
      </c>
      <c r="U60" s="37" t="s">
        <v>67</v>
      </c>
      <c r="V60" s="56">
        <v>1168503</v>
      </c>
      <c r="W60" s="58">
        <v>143.19999999999999</v>
      </c>
      <c r="X60" s="58">
        <f>Table32[[#This Row],[WPI_FA]]/100</f>
        <v>1.4319999999999999</v>
      </c>
      <c r="Y60" s="59">
        <f>Table32[[#This Row],[Nominal Credit Flow]]/Table32[[#This Row],[WPI (Decimal form)]]</f>
        <v>815993.71508379886</v>
      </c>
      <c r="Z60" s="40">
        <f>LN(Table32[[#This Row],[Real Credit Flow]])</f>
        <v>13.612161931813395</v>
      </c>
    </row>
    <row r="61" spans="1:26" x14ac:dyDescent="0.3">
      <c r="M61" s="37" t="s">
        <v>68</v>
      </c>
      <c r="N61" s="56">
        <v>1256830</v>
      </c>
      <c r="O61" s="58">
        <v>134.19999999999999</v>
      </c>
      <c r="P61" s="58">
        <f>Table3[[#This Row],[WPI]]/100</f>
        <v>1.3419999999999999</v>
      </c>
      <c r="Q61" s="59">
        <f>Table3[[#This Row],[Nominal Credit Flow]]/Table3[[#This Row],[WPI (Decimal form)]]</f>
        <v>936535.02235469455</v>
      </c>
      <c r="R61" s="40">
        <f>LN(Table3[[#This Row],[Real Credit Flow]])</f>
        <v>13.749942197235574</v>
      </c>
      <c r="U61" s="37" t="s">
        <v>68</v>
      </c>
      <c r="V61" s="56">
        <v>1256830</v>
      </c>
      <c r="W61" s="58">
        <v>143.69999999999999</v>
      </c>
      <c r="X61" s="58">
        <f>Table32[[#This Row],[WPI_FA]]/100</f>
        <v>1.4369999999999998</v>
      </c>
      <c r="Y61" s="59">
        <f>Table32[[#This Row],[Nominal Credit Flow]]/Table32[[#This Row],[WPI (Decimal form)]]</f>
        <v>874620.73764787766</v>
      </c>
      <c r="Z61" s="40">
        <f>LN(Table32[[#This Row],[Real Credit Flow]])</f>
        <v>13.681545628688177</v>
      </c>
    </row>
    <row r="63" spans="1:26" x14ac:dyDescent="0.3">
      <c r="A63" t="s">
        <v>81</v>
      </c>
    </row>
    <row r="64" spans="1:26" x14ac:dyDescent="0.3">
      <c r="A64" t="s">
        <v>82</v>
      </c>
    </row>
    <row r="65" spans="1:1" x14ac:dyDescent="0.3">
      <c r="A65" t="s">
        <v>83</v>
      </c>
    </row>
    <row r="66" spans="1:1" x14ac:dyDescent="0.3">
      <c r="A66" t="s">
        <v>84</v>
      </c>
    </row>
  </sheetData>
  <phoneticPr fontId="1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GVA Agri</vt:lpstr>
      <vt:lpstr>GFCF Public</vt:lpstr>
      <vt:lpstr>GFCF Private</vt:lpstr>
      <vt:lpstr>Cropped Area</vt:lpstr>
      <vt:lpstr>Irrigated Area</vt:lpstr>
      <vt:lpstr>Fertilizer</vt:lpstr>
      <vt:lpstr>Electricity</vt:lpstr>
      <vt:lpstr>Agricultural Imports and Export</vt:lpstr>
      <vt:lpstr>Institutional Credit</vt:lpstr>
      <vt:lpstr>WPI_PA</vt:lpstr>
      <vt:lpstr>PA_2nd Method</vt:lpstr>
      <vt:lpstr>WPI_FA</vt:lpstr>
      <vt:lpstr>FA_2nd Method</vt:lpstr>
      <vt:lpstr>Per Capita Foodgrains</vt:lpstr>
      <vt:lpstr>Annual Rainfall</vt:lpstr>
      <vt:lpstr>Terms of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Mehrotra</dc:creator>
  <cp:lastModifiedBy>Raunak Mehrotra</cp:lastModifiedBy>
  <dcterms:created xsi:type="dcterms:W3CDTF">2020-10-12T05:40:07Z</dcterms:created>
  <dcterms:modified xsi:type="dcterms:W3CDTF">2021-04-11T00:27:30Z</dcterms:modified>
</cp:coreProperties>
</file>