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4D/G4/"/>
    </mc:Choice>
  </mc:AlternateContent>
  <xr:revisionPtr revIDLastSave="1" documentId="8_{71CDB607-E153-4271-AB64-5E8B5B30BF89}" xr6:coauthVersionLast="47" xr6:coauthVersionMax="47" xr10:uidLastSave="{27100CDE-39BC-4F32-924F-B6B1C0E8000C}"/>
  <bookViews>
    <workbookView xWindow="28680" yWindow="-120" windowWidth="29040" windowHeight="15720" xr2:uid="{00000000-000D-0000-FFFF-FFFF00000000}"/>
  </bookViews>
  <sheets>
    <sheet name="Hoja1" sheetId="14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14" l="1"/>
  <c r="I112" i="14" s="1"/>
  <c r="G112" i="14"/>
  <c r="E112" i="14"/>
  <c r="H111" i="14"/>
  <c r="I111" i="14" s="1"/>
  <c r="F111" i="14"/>
  <c r="G111" i="14" s="1"/>
  <c r="D111" i="14"/>
  <c r="E111" i="14" s="1"/>
  <c r="I110" i="14"/>
  <c r="F110" i="14"/>
  <c r="G110" i="14" s="1"/>
  <c r="E110" i="14"/>
  <c r="H109" i="14"/>
  <c r="I109" i="14" s="1"/>
  <c r="F109" i="14"/>
  <c r="G109" i="14" s="1"/>
  <c r="D109" i="14"/>
  <c r="E109" i="14" s="1"/>
  <c r="H108" i="14"/>
  <c r="I108" i="14" s="1"/>
  <c r="G108" i="14"/>
  <c r="E108" i="14"/>
  <c r="H107" i="14"/>
  <c r="I107" i="14" s="1"/>
  <c r="F107" i="14"/>
  <c r="G107" i="14" s="1"/>
  <c r="D107" i="14"/>
  <c r="E107" i="14" s="1"/>
  <c r="H106" i="14"/>
  <c r="I106" i="14" s="1"/>
  <c r="G106" i="14"/>
  <c r="E106" i="14"/>
  <c r="H99" i="14"/>
  <c r="I99" i="14" s="1"/>
  <c r="G99" i="14"/>
  <c r="E99" i="14"/>
  <c r="H98" i="14"/>
  <c r="I98" i="14" s="1"/>
  <c r="F98" i="14"/>
  <c r="G98" i="14" s="1"/>
  <c r="D98" i="14"/>
  <c r="E98" i="14" s="1"/>
  <c r="I97" i="14"/>
  <c r="F97" i="14"/>
  <c r="G97" i="14" s="1"/>
  <c r="E97" i="14"/>
  <c r="H96" i="14"/>
  <c r="I96" i="14" s="1"/>
  <c r="F96" i="14"/>
  <c r="G96" i="14" s="1"/>
  <c r="D96" i="14"/>
  <c r="E96" i="14" s="1"/>
  <c r="I95" i="14"/>
  <c r="H95" i="14"/>
  <c r="G95" i="14"/>
  <c r="E95" i="14"/>
  <c r="H94" i="14"/>
  <c r="I94" i="14" s="1"/>
  <c r="F94" i="14"/>
  <c r="G94" i="14" s="1"/>
  <c r="E94" i="14"/>
  <c r="D94" i="14"/>
  <c r="H93" i="14"/>
  <c r="I93" i="14" s="1"/>
  <c r="G93" i="14"/>
  <c r="E93" i="14"/>
  <c r="G59" i="14"/>
  <c r="E59" i="14"/>
  <c r="G58" i="14"/>
  <c r="F58" i="14"/>
  <c r="D58" i="14"/>
  <c r="E58" i="14" s="1"/>
  <c r="F57" i="14"/>
  <c r="G57" i="14" s="1"/>
  <c r="E57" i="14"/>
  <c r="D57" i="14"/>
  <c r="G56" i="14"/>
  <c r="F56" i="14"/>
  <c r="D56" i="14"/>
  <c r="E56" i="14" s="1"/>
  <c r="G55" i="14"/>
  <c r="E55" i="14"/>
  <c r="G54" i="14"/>
  <c r="F54" i="14"/>
  <c r="E54" i="14"/>
  <c r="D54" i="14"/>
  <c r="G53" i="14"/>
  <c r="E53" i="14"/>
  <c r="G45" i="14"/>
  <c r="E45" i="14"/>
  <c r="F44" i="14"/>
  <c r="G44" i="14" s="1"/>
  <c r="D44" i="14"/>
  <c r="E44" i="14" s="1"/>
  <c r="F43" i="14"/>
  <c r="G43" i="14" s="1"/>
  <c r="D43" i="14"/>
  <c r="E43" i="14" s="1"/>
  <c r="F42" i="14"/>
  <c r="G42" i="14" s="1"/>
  <c r="D42" i="14"/>
  <c r="E42" i="14" s="1"/>
  <c r="G41" i="14"/>
  <c r="E41" i="14"/>
  <c r="F40" i="14"/>
  <c r="G40" i="14" s="1"/>
  <c r="D40" i="14"/>
  <c r="E40" i="14" s="1"/>
  <c r="G39" i="14"/>
  <c r="E39" i="14"/>
  <c r="J112" i="14"/>
  <c r="K112" i="14" s="1"/>
  <c r="K111" i="14"/>
  <c r="J111" i="14"/>
  <c r="J110" i="14"/>
  <c r="K110" i="14" s="1"/>
  <c r="K109" i="14"/>
  <c r="J109" i="14"/>
  <c r="J108" i="14"/>
  <c r="K108" i="14" s="1"/>
  <c r="J107" i="14"/>
  <c r="K107" i="14" s="1"/>
  <c r="J106" i="14"/>
  <c r="K106" i="14" s="1"/>
  <c r="K113" i="14" s="1"/>
  <c r="J59" i="14"/>
  <c r="K59" i="14" s="1"/>
  <c r="H59" i="14"/>
  <c r="I59" i="14" s="1"/>
  <c r="K58" i="14"/>
  <c r="J58" i="14"/>
  <c r="I58" i="14"/>
  <c r="H58" i="14"/>
  <c r="J57" i="14"/>
  <c r="K57" i="14" s="1"/>
  <c r="H57" i="14"/>
  <c r="I57" i="14" s="1"/>
  <c r="K56" i="14"/>
  <c r="J56" i="14"/>
  <c r="I56" i="14"/>
  <c r="H56" i="14"/>
  <c r="J55" i="14"/>
  <c r="K55" i="14" s="1"/>
  <c r="H55" i="14"/>
  <c r="I55" i="14" s="1"/>
  <c r="K54" i="14"/>
  <c r="J54" i="14"/>
  <c r="I54" i="14"/>
  <c r="H54" i="14"/>
  <c r="J53" i="14"/>
  <c r="K53" i="14" s="1"/>
  <c r="H53" i="14"/>
  <c r="I53" i="14" s="1"/>
  <c r="E7" i="14"/>
  <c r="J99" i="14"/>
  <c r="K99" i="14" s="1"/>
  <c r="B99" i="14"/>
  <c r="J98" i="14"/>
  <c r="K98" i="14" s="1"/>
  <c r="B98" i="14"/>
  <c r="J97" i="14"/>
  <c r="K97" i="14" s="1"/>
  <c r="B97" i="14"/>
  <c r="J96" i="14"/>
  <c r="K96" i="14" s="1"/>
  <c r="B96" i="14"/>
  <c r="J95" i="14"/>
  <c r="K95" i="14" s="1"/>
  <c r="B95" i="14"/>
  <c r="J94" i="14"/>
  <c r="K94" i="14" s="1"/>
  <c r="B94" i="14"/>
  <c r="J93" i="14"/>
  <c r="K93" i="14" s="1"/>
  <c r="B93" i="14"/>
  <c r="B91" i="14"/>
  <c r="J86" i="14"/>
  <c r="K86" i="14" s="1"/>
  <c r="H86" i="14"/>
  <c r="I86" i="14" s="1"/>
  <c r="G86" i="14"/>
  <c r="E86" i="14"/>
  <c r="B86" i="14"/>
  <c r="J85" i="14"/>
  <c r="K85" i="14" s="1"/>
  <c r="H85" i="14"/>
  <c r="I85" i="14" s="1"/>
  <c r="F85" i="14"/>
  <c r="G85" i="14" s="1"/>
  <c r="D85" i="14"/>
  <c r="E85" i="14" s="1"/>
  <c r="B85" i="14"/>
  <c r="J84" i="14"/>
  <c r="K84" i="14" s="1"/>
  <c r="I84" i="14"/>
  <c r="F84" i="14"/>
  <c r="G84" i="14" s="1"/>
  <c r="E84" i="14"/>
  <c r="B84" i="14"/>
  <c r="J83" i="14"/>
  <c r="K83" i="14" s="1"/>
  <c r="H83" i="14"/>
  <c r="I83" i="14" s="1"/>
  <c r="F83" i="14"/>
  <c r="G83" i="14" s="1"/>
  <c r="D83" i="14"/>
  <c r="E83" i="14" s="1"/>
  <c r="B83" i="14"/>
  <c r="J82" i="14"/>
  <c r="K82" i="14" s="1"/>
  <c r="H82" i="14"/>
  <c r="I82" i="14" s="1"/>
  <c r="G82" i="14"/>
  <c r="E82" i="14"/>
  <c r="B82" i="14"/>
  <c r="J81" i="14"/>
  <c r="K81" i="14" s="1"/>
  <c r="H81" i="14"/>
  <c r="I81" i="14" s="1"/>
  <c r="F81" i="14"/>
  <c r="G81" i="14" s="1"/>
  <c r="D81" i="14"/>
  <c r="E81" i="14" s="1"/>
  <c r="B81" i="14"/>
  <c r="J80" i="14"/>
  <c r="K80" i="14" s="1"/>
  <c r="H80" i="14"/>
  <c r="I80" i="14" s="1"/>
  <c r="G80" i="14"/>
  <c r="E80" i="14"/>
  <c r="B80" i="14"/>
  <c r="B78" i="14"/>
  <c r="J73" i="14"/>
  <c r="K73" i="14" s="1"/>
  <c r="H73" i="14"/>
  <c r="I73" i="14" s="1"/>
  <c r="G73" i="14"/>
  <c r="E73" i="14"/>
  <c r="B73" i="14"/>
  <c r="J72" i="14"/>
  <c r="K72" i="14" s="1"/>
  <c r="H72" i="14"/>
  <c r="I72" i="14" s="1"/>
  <c r="F72" i="14"/>
  <c r="G72" i="14" s="1"/>
  <c r="D72" i="14"/>
  <c r="E72" i="14" s="1"/>
  <c r="B72" i="14"/>
  <c r="J71" i="14"/>
  <c r="K71" i="14" s="1"/>
  <c r="H71" i="14"/>
  <c r="I71" i="14" s="1"/>
  <c r="F71" i="14"/>
  <c r="G71" i="14" s="1"/>
  <c r="D71" i="14"/>
  <c r="E71" i="14" s="1"/>
  <c r="B71" i="14"/>
  <c r="J70" i="14"/>
  <c r="K70" i="14" s="1"/>
  <c r="H70" i="14"/>
  <c r="I70" i="14" s="1"/>
  <c r="F70" i="14"/>
  <c r="G70" i="14" s="1"/>
  <c r="D70" i="14"/>
  <c r="E70" i="14" s="1"/>
  <c r="B70" i="14"/>
  <c r="J69" i="14"/>
  <c r="K69" i="14" s="1"/>
  <c r="I69" i="14"/>
  <c r="F69" i="14"/>
  <c r="G69" i="14" s="1"/>
  <c r="E69" i="14"/>
  <c r="B69" i="14"/>
  <c r="J68" i="14"/>
  <c r="K68" i="14" s="1"/>
  <c r="H68" i="14"/>
  <c r="I68" i="14" s="1"/>
  <c r="F68" i="14"/>
  <c r="G68" i="14" s="1"/>
  <c r="D68" i="14"/>
  <c r="E68" i="14" s="1"/>
  <c r="B68" i="14"/>
  <c r="J67" i="14"/>
  <c r="K67" i="14" s="1"/>
  <c r="I67" i="14"/>
  <c r="F67" i="14"/>
  <c r="G67" i="14" s="1"/>
  <c r="E67" i="14"/>
  <c r="B67" i="14"/>
  <c r="B65" i="14"/>
  <c r="J45" i="14"/>
  <c r="K45" i="14" s="1"/>
  <c r="H45" i="14"/>
  <c r="I45" i="14" s="1"/>
  <c r="B45" i="14"/>
  <c r="J44" i="14"/>
  <c r="K44" i="14" s="1"/>
  <c r="I44" i="14"/>
  <c r="H44" i="14"/>
  <c r="B44" i="14"/>
  <c r="J43" i="14"/>
  <c r="K43" i="14" s="1"/>
  <c r="H43" i="14"/>
  <c r="I43" i="14" s="1"/>
  <c r="B43" i="14"/>
  <c r="J42" i="14"/>
  <c r="K42" i="14" s="1"/>
  <c r="H42" i="14"/>
  <c r="I42" i="14" s="1"/>
  <c r="B42" i="14"/>
  <c r="J41" i="14"/>
  <c r="K41" i="14" s="1"/>
  <c r="H41" i="14"/>
  <c r="I41" i="14" s="1"/>
  <c r="B41" i="14"/>
  <c r="J40" i="14"/>
  <c r="K40" i="14" s="1"/>
  <c r="H40" i="14"/>
  <c r="I40" i="14" s="1"/>
  <c r="B40" i="14"/>
  <c r="J39" i="14"/>
  <c r="K39" i="14" s="1"/>
  <c r="H39" i="14"/>
  <c r="I39" i="14" s="1"/>
  <c r="B39" i="14"/>
  <c r="B37" i="14"/>
  <c r="J32" i="14"/>
  <c r="K32" i="14" s="1"/>
  <c r="H32" i="14"/>
  <c r="I32" i="14" s="1"/>
  <c r="G32" i="14"/>
  <c r="E32" i="14"/>
  <c r="B32" i="14"/>
  <c r="J31" i="14"/>
  <c r="K31" i="14" s="1"/>
  <c r="H31" i="14"/>
  <c r="I31" i="14" s="1"/>
  <c r="F31" i="14"/>
  <c r="G31" i="14" s="1"/>
  <c r="D31" i="14"/>
  <c r="E31" i="14" s="1"/>
  <c r="B31" i="14"/>
  <c r="J30" i="14"/>
  <c r="K30" i="14" s="1"/>
  <c r="H30" i="14"/>
  <c r="I30" i="14" s="1"/>
  <c r="F30" i="14"/>
  <c r="G30" i="14" s="1"/>
  <c r="D30" i="14"/>
  <c r="E30" i="14" s="1"/>
  <c r="B30" i="14"/>
  <c r="J29" i="14"/>
  <c r="K29" i="14" s="1"/>
  <c r="H29" i="14"/>
  <c r="I29" i="14" s="1"/>
  <c r="F29" i="14"/>
  <c r="G29" i="14" s="1"/>
  <c r="D29" i="14"/>
  <c r="E29" i="14" s="1"/>
  <c r="B29" i="14"/>
  <c r="J28" i="14"/>
  <c r="K28" i="14" s="1"/>
  <c r="H28" i="14"/>
  <c r="I28" i="14" s="1"/>
  <c r="G28" i="14"/>
  <c r="E28" i="14"/>
  <c r="B28" i="14"/>
  <c r="J27" i="14"/>
  <c r="K27" i="14" s="1"/>
  <c r="H27" i="14"/>
  <c r="I27" i="14" s="1"/>
  <c r="F27" i="14"/>
  <c r="G27" i="14" s="1"/>
  <c r="D27" i="14"/>
  <c r="E27" i="14" s="1"/>
  <c r="B27" i="14"/>
  <c r="J26" i="14"/>
  <c r="K26" i="14" s="1"/>
  <c r="H26" i="14"/>
  <c r="I26" i="14" s="1"/>
  <c r="G26" i="14"/>
  <c r="E26" i="14"/>
  <c r="B26" i="14"/>
  <c r="B24" i="14"/>
  <c r="J19" i="14"/>
  <c r="K19" i="14" s="1"/>
  <c r="H19" i="14"/>
  <c r="I19" i="14" s="1"/>
  <c r="G19" i="14"/>
  <c r="E19" i="14"/>
  <c r="B19" i="14"/>
  <c r="J18" i="14"/>
  <c r="K18" i="14" s="1"/>
  <c r="H18" i="14"/>
  <c r="I18" i="14" s="1"/>
  <c r="F18" i="14"/>
  <c r="G18" i="14" s="1"/>
  <c r="D18" i="14"/>
  <c r="E18" i="14" s="1"/>
  <c r="B18" i="14"/>
  <c r="J17" i="14"/>
  <c r="K17" i="14" s="1"/>
  <c r="I17" i="14"/>
  <c r="G17" i="14"/>
  <c r="E17" i="14"/>
  <c r="B17" i="14"/>
  <c r="J16" i="14"/>
  <c r="K16" i="14" s="1"/>
  <c r="H16" i="14"/>
  <c r="I16" i="14" s="1"/>
  <c r="F16" i="14"/>
  <c r="G16" i="14" s="1"/>
  <c r="D16" i="14"/>
  <c r="E16" i="14" s="1"/>
  <c r="B16" i="14"/>
  <c r="J15" i="14"/>
  <c r="K15" i="14" s="1"/>
  <c r="I15" i="14"/>
  <c r="F15" i="14"/>
  <c r="G15" i="14" s="1"/>
  <c r="E15" i="14"/>
  <c r="B15" i="14"/>
  <c r="J14" i="14"/>
  <c r="K14" i="14" s="1"/>
  <c r="H14" i="14"/>
  <c r="I14" i="14" s="1"/>
  <c r="F14" i="14"/>
  <c r="G14" i="14" s="1"/>
  <c r="D14" i="14"/>
  <c r="E14" i="14" s="1"/>
  <c r="B14" i="14"/>
  <c r="J13" i="14"/>
  <c r="K13" i="14" s="1"/>
  <c r="H13" i="14"/>
  <c r="I13" i="14" s="1"/>
  <c r="G13" i="14"/>
  <c r="E13" i="14"/>
  <c r="B13" i="14"/>
  <c r="B11" i="14"/>
  <c r="E113" i="14" l="1"/>
  <c r="G113" i="14"/>
  <c r="I113" i="14"/>
  <c r="G60" i="14"/>
  <c r="I60" i="14"/>
  <c r="K60" i="14"/>
  <c r="E60" i="14"/>
  <c r="G33" i="14"/>
  <c r="G20" i="14"/>
  <c r="K33" i="14"/>
  <c r="K46" i="14"/>
  <c r="K74" i="14"/>
  <c r="K87" i="14"/>
  <c r="K100" i="14"/>
  <c r="K20" i="14"/>
  <c r="E20" i="14"/>
  <c r="E33" i="14"/>
  <c r="E46" i="14"/>
  <c r="E74" i="14"/>
  <c r="E87" i="14"/>
  <c r="E100" i="14"/>
  <c r="G46" i="14"/>
  <c r="G74" i="14"/>
  <c r="G87" i="14"/>
  <c r="G100" i="14"/>
  <c r="I20" i="14"/>
  <c r="I33" i="14"/>
  <c r="I46" i="14"/>
  <c r="I74" i="14"/>
  <c r="I87" i="14"/>
  <c r="I100" i="14"/>
  <c r="C113" i="14" l="1"/>
  <c r="C114" i="14" s="1"/>
  <c r="C74" i="14"/>
  <c r="C75" i="14" s="1"/>
  <c r="C60" i="14"/>
  <c r="C61" i="14" s="1"/>
  <c r="C46" i="14"/>
  <c r="C47" i="14" s="1"/>
  <c r="E6" i="14" s="1"/>
  <c r="C100" i="14"/>
  <c r="C101" i="14" s="1"/>
  <c r="C33" i="14"/>
  <c r="C34" i="14" s="1"/>
  <c r="E5" i="14" s="1"/>
  <c r="C20" i="14"/>
  <c r="C21" i="14" s="1"/>
  <c r="E4" i="14" s="1"/>
  <c r="C87" i="14"/>
  <c r="C88" i="14" s="1"/>
</calcChain>
</file>

<file path=xl/sharedStrings.xml><?xml version="1.0" encoding="utf-8"?>
<sst xmlns="http://schemas.openxmlformats.org/spreadsheetml/2006/main" count="243" uniqueCount="69">
  <si>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</si>
  <si>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</si>
  <si>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</si>
  <si>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</si>
  <si>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</si>
  <si>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</si>
  <si>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</si>
  <si>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</si>
  <si>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</si>
  <si>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</si>
  <si>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</si>
  <si>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</si>
  <si>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</si>
  <si>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</si>
  <si>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</si>
  <si>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</si>
  <si>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</si>
  <si>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</si>
  <si>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</si>
  <si>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</si>
  <si>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</si>
  <si>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</si>
  <si>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</si>
  <si>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</si>
  <si>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</si>
  <si>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</si>
  <si>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</si>
  <si>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</si>
  <si>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</si>
  <si>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</si>
  <si>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</si>
  <si>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</si>
  <si>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</si>
  <si>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</si>
  <si>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</si>
  <si>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</si>
  <si>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</si>
  <si>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</si>
  <si>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</si>
  <si>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</si>
  <si>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</si>
  <si>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</si>
  <si>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</si>
  <si>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</si>
  <si>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</si>
  <si>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</si>
  <si>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</si>
  <si>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</si>
  <si>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</si>
  <si>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</si>
  <si>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</si>
  <si>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</si>
  <si>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</si>
  <si>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</si>
  <si>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</si>
  <si>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</si>
  <si>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</si>
  <si>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</si>
  <si>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</si>
  <si>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</si>
  <si>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</si>
  <si>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</si>
  <si>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</si>
  <si>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Patricio Catejo</t>
  </si>
  <si>
    <t>Felipe Prieto</t>
  </si>
  <si>
    <t>Miguel Ravello</t>
  </si>
  <si>
    <t>Alejandro Vasquez</t>
  </si>
  <si>
    <t>x</t>
  </si>
  <si>
    <t>Ajendro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</si>
</sst>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 applyAlignment="1">
      <alignment horizontal="left"/>
    </xf>
    <xf numFmtId="164" fontId="0" fillId="2" borderId="24" xfId="0" applyNumberForma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8528-3710-4C5B-BE8B-D7CD816AC128}">
  <dimension ref="A2:K812"/>
  <sheetViews>
    <sheetView tabSelected="1" workbookViewId="0">
      <selection activeCell="D8" sqref="D8"/>
    </sheetView>
  </sheetViews>
  <sheetFormatPr baseColWidth="10" defaultColWidth="14.44140625" defaultRowHeight="14.4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3">
      <c r="C2" s="29">
        <v>0.7</v>
      </c>
      <c r="D2" s="32">
        <v>0.3</v>
      </c>
      <c r="E2" s="33">
        <v>1</v>
      </c>
    </row>
    <row r="3" spans="1:11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3">
      <c r="A4" s="3">
        <v>1</v>
      </c>
      <c r="B4" s="16" t="s">
        <v>63</v>
      </c>
      <c r="C4" s="31">
        <v>5.0999999999999996</v>
      </c>
      <c r="D4" s="37">
        <v>4.9000000000000004</v>
      </c>
      <c r="E4" s="36">
        <f>C4*C$2+D4*D$2</f>
        <v>5.0399999999999991</v>
      </c>
    </row>
    <row r="5" spans="1:11" x14ac:dyDescent="0.3">
      <c r="A5" s="3">
        <v>2</v>
      </c>
      <c r="B5" s="16" t="s">
        <v>64</v>
      </c>
      <c r="C5" s="31">
        <v>6.1</v>
      </c>
      <c r="D5" s="37">
        <v>5.4</v>
      </c>
      <c r="E5" s="36">
        <f t="shared" ref="E5:E7" si="0">C5*C$2+D5*D$2</f>
        <v>5.89</v>
      </c>
    </row>
    <row r="6" spans="1:11" x14ac:dyDescent="0.3">
      <c r="A6" s="3">
        <v>3</v>
      </c>
      <c r="B6" s="16" t="s">
        <v>65</v>
      </c>
      <c r="C6" s="31">
        <v>6.1</v>
      </c>
      <c r="D6" s="37">
        <v>5.4</v>
      </c>
      <c r="E6" s="36">
        <f t="shared" si="0"/>
        <v>5.89</v>
      </c>
    </row>
    <row r="7" spans="1:11" x14ac:dyDescent="0.3">
      <c r="B7" s="39" t="s">
        <v>66</v>
      </c>
      <c r="C7" s="40">
        <v>6.1</v>
      </c>
      <c r="D7" s="41">
        <v>5.4</v>
      </c>
      <c r="E7" s="36">
        <f t="shared" si="0"/>
        <v>5.89</v>
      </c>
    </row>
    <row r="11" spans="1:11" ht="18" outlineLevel="1" x14ac:dyDescent="0.3">
      <c r="A11" s="51" t="s">
        <v>4</v>
      </c>
      <c r="B11" s="11" t="str">
        <f>B4</f>
        <v>Patricio Catejo</v>
      </c>
      <c r="C11" s="42" t="s">
        <v>5</v>
      </c>
      <c r="D11" s="43" t="s">
        <v>6</v>
      </c>
      <c r="E11" s="49"/>
      <c r="F11" s="49"/>
      <c r="G11" s="49"/>
      <c r="H11" s="49"/>
      <c r="I11" s="49"/>
      <c r="J11" s="49"/>
      <c r="K11" s="50"/>
    </row>
    <row r="12" spans="1:11" outlineLevel="1" x14ac:dyDescent="0.3">
      <c r="A12" s="46"/>
      <c r="B12" s="15" t="s">
        <v>7</v>
      </c>
      <c r="C12" s="48"/>
      <c r="D12" s="43" t="s">
        <v>8</v>
      </c>
      <c r="E12" s="50"/>
      <c r="F12" s="43" t="s">
        <v>9</v>
      </c>
      <c r="G12" s="50"/>
      <c r="H12" s="44" t="s">
        <v>10</v>
      </c>
      <c r="I12" s="50"/>
      <c r="J12" s="43" t="s">
        <v>11</v>
      </c>
      <c r="K12" s="50"/>
    </row>
    <row r="13" spans="1:11" ht="24" outlineLevel="1" x14ac:dyDescent="0.3">
      <c r="A13" s="47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 t="s">
        <v>67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9" si="3">IF($J13="X",0,"")</f>
        <v/>
      </c>
    </row>
    <row r="14" spans="1:11" ht="26.4" customHeight="1" outlineLevel="1" x14ac:dyDescent="0.3">
      <c r="A14" s="47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7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tr">
        <f t="shared" si="5"/>
        <v/>
      </c>
      <c r="G15" s="12" t="str">
        <f>IF(F15="X",60*0.2,"")</f>
        <v/>
      </c>
      <c r="H15" s="12" t="s">
        <v>67</v>
      </c>
      <c r="I15" s="12">
        <f>IF(H15="X",30*0.2,"")</f>
        <v>6</v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7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7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67</v>
      </c>
      <c r="G17" s="12">
        <f>IF(F17="X",60*0.05,"")</f>
        <v>3</v>
      </c>
      <c r="H17" s="12"/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7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3"/>
        <v/>
      </c>
    </row>
    <row r="19" spans="1:11" ht="24" outlineLevel="1" x14ac:dyDescent="0.3">
      <c r="A19" s="47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 t="s">
        <v>67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3"/>
        <v/>
      </c>
    </row>
    <row r="20" spans="1:11" ht="15.75" customHeight="1" outlineLevel="1" x14ac:dyDescent="0.35">
      <c r="A20" s="46"/>
      <c r="B20" s="18" t="s">
        <v>12</v>
      </c>
      <c r="C20" s="22">
        <f>E20+G20+I20+K20</f>
        <v>74</v>
      </c>
      <c r="D20" s="13"/>
      <c r="E20" s="13">
        <f>SUM(E13:E19)</f>
        <v>50</v>
      </c>
      <c r="F20" s="13"/>
      <c r="G20" s="13">
        <f>SUM(G13:G19)</f>
        <v>18</v>
      </c>
      <c r="H20" s="13"/>
      <c r="I20" s="13">
        <f>SUM(I13:I19)</f>
        <v>6</v>
      </c>
      <c r="J20" s="13"/>
      <c r="K20" s="13">
        <f>SUM(K13:K19)</f>
        <v>0</v>
      </c>
    </row>
    <row r="21" spans="1:11" ht="15.75" customHeight="1" outlineLevel="1" x14ac:dyDescent="0.35">
      <c r="A21" s="48"/>
      <c r="B21" s="21" t="s">
        <v>13</v>
      </c>
      <c r="C21" s="14">
        <f>VLOOKUP(C20,ESCALA_IEP!A2:B202,2,FALSE)</f>
        <v>5.0999999999999996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51" t="s">
        <v>4</v>
      </c>
      <c r="B24" s="11" t="str">
        <f>B5</f>
        <v>Felipe Prieto</v>
      </c>
      <c r="C24" s="42" t="s">
        <v>5</v>
      </c>
      <c r="D24" s="43" t="s">
        <v>6</v>
      </c>
      <c r="E24" s="49"/>
      <c r="F24" s="49"/>
      <c r="G24" s="49"/>
      <c r="H24" s="49"/>
      <c r="I24" s="49"/>
      <c r="J24" s="49"/>
      <c r="K24" s="50"/>
    </row>
    <row r="25" spans="1:11" ht="24" customHeight="1" x14ac:dyDescent="0.3">
      <c r="A25" s="46"/>
      <c r="B25" s="15" t="s">
        <v>7</v>
      </c>
      <c r="C25" s="48"/>
      <c r="D25" s="43" t="s">
        <v>8</v>
      </c>
      <c r="E25" s="50"/>
      <c r="F25" s="43" t="s">
        <v>9</v>
      </c>
      <c r="G25" s="50"/>
      <c r="H25" s="44" t="s">
        <v>10</v>
      </c>
      <c r="I25" s="50"/>
      <c r="J25" s="43" t="s">
        <v>11</v>
      </c>
      <c r="K25" s="50"/>
    </row>
    <row r="26" spans="1:11" ht="24" customHeight="1" x14ac:dyDescent="0.3">
      <c r="A26" s="47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">
        <v>67</v>
      </c>
      <c r="E26" s="12">
        <f>IF(D26="X",100*0.15,"")</f>
        <v>15</v>
      </c>
      <c r="F26" s="12"/>
      <c r="G26" s="12" t="str">
        <f>IF(F26="X",60*0.15,"")</f>
        <v/>
      </c>
      <c r="H26" s="12" t="str">
        <f t="shared" ref="H26:H30" si="6">IF($C26=ML,"X","")</f>
        <v/>
      </c>
      <c r="I26" s="12" t="str">
        <f>IF(H26="X",30*0.15,"")</f>
        <v/>
      </c>
      <c r="J26" s="12" t="str">
        <f t="shared" ref="J26:J30" si="7">IF($C26=NL,"X","")</f>
        <v/>
      </c>
      <c r="K26" s="12" t="str">
        <f t="shared" ref="K26:K32" si="8">IF($J26="X",0,"")</f>
        <v/>
      </c>
    </row>
    <row r="27" spans="1:11" ht="24" customHeight="1" x14ac:dyDescent="0.3">
      <c r="A27" s="47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6:D30" si="9">IF($C27=CL,"X","")</f>
        <v>X</v>
      </c>
      <c r="E27" s="12">
        <f>IF(D27="X",100*0.25,"")</f>
        <v>25</v>
      </c>
      <c r="F27" s="12" t="str">
        <f t="shared" ref="F26:F30" si="10">IF($C27=L,"X","")</f>
        <v/>
      </c>
      <c r="G27" s="12" t="str">
        <f>IF(F27="X",60*0.25,"")</f>
        <v/>
      </c>
      <c r="H27" s="12" t="str">
        <f t="shared" si="6"/>
        <v/>
      </c>
      <c r="I27" s="12" t="str">
        <f>IF(H27="X",30*0.25,"")</f>
        <v/>
      </c>
      <c r="J27" s="12" t="str">
        <f t="shared" si="7"/>
        <v/>
      </c>
      <c r="K27" s="12" t="str">
        <f t="shared" si="8"/>
        <v/>
      </c>
    </row>
    <row r="28" spans="1:11" ht="24" customHeight="1" x14ac:dyDescent="0.3">
      <c r="A28" s="47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67</v>
      </c>
      <c r="G28" s="12">
        <f>IF(F28="X",60*0.2,"")</f>
        <v>12</v>
      </c>
      <c r="H28" s="12" t="str">
        <f t="shared" si="6"/>
        <v/>
      </c>
      <c r="I28" s="12" t="str">
        <f>IF(H28="X",30*0.2,"")</f>
        <v/>
      </c>
      <c r="J28" s="12" t="str">
        <f t="shared" si="7"/>
        <v/>
      </c>
      <c r="K28" s="12" t="str">
        <f t="shared" si="8"/>
        <v/>
      </c>
    </row>
    <row r="29" spans="1:11" ht="24" customHeight="1" x14ac:dyDescent="0.3">
      <c r="A29" s="47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9"/>
        <v>X</v>
      </c>
      <c r="E29" s="12">
        <f>IF(D29="X",100*0.05,"")</f>
        <v>5</v>
      </c>
      <c r="F29" s="12" t="str">
        <f t="shared" si="10"/>
        <v/>
      </c>
      <c r="G29" s="12" t="str">
        <f>IF(F29="X",60*0.05,"")</f>
        <v/>
      </c>
      <c r="H29" s="12" t="str">
        <f t="shared" si="6"/>
        <v/>
      </c>
      <c r="I29" s="12" t="str">
        <f>IF(H29="X",30*0.05,"")</f>
        <v/>
      </c>
      <c r="J29" s="12" t="str">
        <f t="shared" si="7"/>
        <v/>
      </c>
      <c r="K29" s="12" t="str">
        <f t="shared" si="8"/>
        <v/>
      </c>
    </row>
    <row r="30" spans="1:11" ht="24" customHeight="1" x14ac:dyDescent="0.3">
      <c r="A30" s="47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9"/>
        <v>X</v>
      </c>
      <c r="E30" s="12">
        <f>IF(D30="X",100*0.05,"")</f>
        <v>5</v>
      </c>
      <c r="F30" s="12" t="str">
        <f t="shared" si="10"/>
        <v/>
      </c>
      <c r="G30" s="12" t="str">
        <f>IF(F30="X",60*0.05,"")</f>
        <v/>
      </c>
      <c r="H30" s="12" t="str">
        <f t="shared" si="6"/>
        <v/>
      </c>
      <c r="I30" s="12" t="str">
        <f>IF(H30="X",30*0.05,"")</f>
        <v/>
      </c>
      <c r="J30" s="12" t="str">
        <f t="shared" si="7"/>
        <v/>
      </c>
      <c r="K30" s="12" t="str">
        <f t="shared" si="8"/>
        <v/>
      </c>
    </row>
    <row r="31" spans="1:11" ht="24" customHeight="1" x14ac:dyDescent="0.3">
      <c r="A31" s="47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8"/>
        <v/>
      </c>
    </row>
    <row r="32" spans="1:11" ht="24" customHeight="1" x14ac:dyDescent="0.3">
      <c r="A32" s="47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">
        <v>67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8"/>
        <v/>
      </c>
    </row>
    <row r="33" spans="1:11" ht="24" customHeight="1" x14ac:dyDescent="0.35">
      <c r="A33" s="46"/>
      <c r="B33" s="18" t="s">
        <v>12</v>
      </c>
      <c r="C33" s="22">
        <f>E33+G33+I33+K33</f>
        <v>88</v>
      </c>
      <c r="D33" s="13"/>
      <c r="E33" s="13">
        <f>SUM(E26:E32)</f>
        <v>70</v>
      </c>
      <c r="F33" s="13"/>
      <c r="G33" s="13">
        <f>SUM(G26:G32)</f>
        <v>18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8"/>
      <c r="B34" s="21" t="s">
        <v>13</v>
      </c>
      <c r="C34" s="14">
        <f>VLOOKUP(C33,ESCALA_IEP!A15:B215,2,FALSE)</f>
        <v>6.1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51" t="s">
        <v>4</v>
      </c>
      <c r="B37" s="11" t="str">
        <f>B6</f>
        <v>Miguel Ravello</v>
      </c>
      <c r="C37" s="42" t="s">
        <v>5</v>
      </c>
      <c r="D37" s="43" t="s">
        <v>6</v>
      </c>
      <c r="E37" s="49"/>
      <c r="F37" s="49"/>
      <c r="G37" s="49"/>
      <c r="H37" s="49"/>
      <c r="I37" s="49"/>
      <c r="J37" s="49"/>
      <c r="K37" s="50"/>
    </row>
    <row r="38" spans="1:11" ht="24" customHeight="1" x14ac:dyDescent="0.3">
      <c r="A38" s="46"/>
      <c r="B38" s="15" t="s">
        <v>7</v>
      </c>
      <c r="C38" s="48"/>
      <c r="D38" s="43" t="s">
        <v>8</v>
      </c>
      <c r="E38" s="50"/>
      <c r="F38" s="43" t="s">
        <v>9</v>
      </c>
      <c r="G38" s="50"/>
      <c r="H38" s="44" t="s">
        <v>10</v>
      </c>
      <c r="I38" s="50"/>
      <c r="J38" s="43" t="s">
        <v>11</v>
      </c>
      <c r="K38" s="50"/>
    </row>
    <row r="39" spans="1:11" ht="24" customHeight="1" x14ac:dyDescent="0.3">
      <c r="A39" s="47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">
        <v>67</v>
      </c>
      <c r="E39" s="12">
        <f>IF(D39="X",100*0.15,"")</f>
        <v>15</v>
      </c>
      <c r="F39" s="12"/>
      <c r="G39" s="12" t="str">
        <f>IF(F39="X",60*0.15,"")</f>
        <v/>
      </c>
      <c r="H39" s="12" t="str">
        <f t="shared" ref="H39:H43" si="11">IF($C39=ML,"X","")</f>
        <v/>
      </c>
      <c r="I39" s="12" t="str">
        <f>IF(H39="X",30*0.15,"")</f>
        <v/>
      </c>
      <c r="J39" s="12" t="str">
        <f t="shared" ref="J39:J43" si="12">IF($C39=NL,"X","")</f>
        <v/>
      </c>
      <c r="K39" s="12" t="str">
        <f t="shared" ref="K39:K45" si="13">IF($J39="X",0,"")</f>
        <v/>
      </c>
    </row>
    <row r="40" spans="1:11" ht="24" customHeight="1" x14ac:dyDescent="0.3">
      <c r="A40" s="47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ref="D40:D44" si="14">IF($C40=CL,"X","")</f>
        <v>X</v>
      </c>
      <c r="E40" s="12">
        <f>IF(D40="X",100*0.25,"")</f>
        <v>25</v>
      </c>
      <c r="F40" s="12" t="str">
        <f t="shared" ref="F40:F44" si="15">IF($C40=L,"X","")</f>
        <v/>
      </c>
      <c r="G40" s="12" t="str">
        <f>IF(F40="X",60*0.25,"")</f>
        <v/>
      </c>
      <c r="H40" s="12" t="str">
        <f t="shared" si="11"/>
        <v/>
      </c>
      <c r="I40" s="12" t="str">
        <f>IF(H40="X",30*0.25,"")</f>
        <v/>
      </c>
      <c r="J40" s="12" t="str">
        <f t="shared" si="12"/>
        <v/>
      </c>
      <c r="K40" s="12" t="str">
        <f t="shared" si="13"/>
        <v/>
      </c>
    </row>
    <row r="41" spans="1:11" ht="24" customHeight="1" x14ac:dyDescent="0.3">
      <c r="A41" s="47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 t="str">
        <f>IF(D41="X",100*0.2,"")</f>
        <v/>
      </c>
      <c r="F41" s="12" t="s">
        <v>67</v>
      </c>
      <c r="G41" s="12">
        <f>IF(F41="X",60*0.2,"")</f>
        <v>12</v>
      </c>
      <c r="H41" s="12" t="str">
        <f t="shared" si="11"/>
        <v/>
      </c>
      <c r="I41" s="12" t="str">
        <f>IF(H41="X",30*0.2,"")</f>
        <v/>
      </c>
      <c r="J41" s="12" t="str">
        <f t="shared" si="12"/>
        <v/>
      </c>
      <c r="K41" s="12" t="str">
        <f t="shared" si="13"/>
        <v/>
      </c>
    </row>
    <row r="42" spans="1:11" ht="24" customHeight="1" x14ac:dyDescent="0.3">
      <c r="A42" s="47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4"/>
        <v>X</v>
      </c>
      <c r="E42" s="12">
        <f>IF(D42="X",100*0.05,"")</f>
        <v>5</v>
      </c>
      <c r="F42" s="12" t="str">
        <f t="shared" si="15"/>
        <v/>
      </c>
      <c r="G42" s="12" t="str">
        <f>IF(F42="X",60*0.05,"")</f>
        <v/>
      </c>
      <c r="H42" s="12" t="str">
        <f t="shared" si="11"/>
        <v/>
      </c>
      <c r="I42" s="12" t="str">
        <f>IF(H42="X",30*0.05,"")</f>
        <v/>
      </c>
      <c r="J42" s="12" t="str">
        <f t="shared" si="12"/>
        <v/>
      </c>
      <c r="K42" s="12" t="str">
        <f t="shared" si="13"/>
        <v/>
      </c>
    </row>
    <row r="43" spans="1:11" ht="24" customHeight="1" x14ac:dyDescent="0.3">
      <c r="A43" s="47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4"/>
        <v>X</v>
      </c>
      <c r="E43" s="12">
        <f>IF(D43="X",100*0.05,"")</f>
        <v>5</v>
      </c>
      <c r="F43" s="12" t="str">
        <f t="shared" si="15"/>
        <v/>
      </c>
      <c r="G43" s="12" t="str">
        <f>IF(F43="X",60*0.05,"")</f>
        <v/>
      </c>
      <c r="H43" s="12" t="str">
        <f t="shared" si="11"/>
        <v/>
      </c>
      <c r="I43" s="12" t="str">
        <f>IF(H43="X",30*0.05,"")</f>
        <v/>
      </c>
      <c r="J43" s="12" t="str">
        <f t="shared" si="12"/>
        <v/>
      </c>
      <c r="K43" s="12" t="str">
        <f t="shared" si="13"/>
        <v/>
      </c>
    </row>
    <row r="44" spans="1:11" ht="24" customHeight="1" x14ac:dyDescent="0.3">
      <c r="A44" s="47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3"/>
        <v/>
      </c>
    </row>
    <row r="45" spans="1:11" ht="24" customHeight="1" x14ac:dyDescent="0.3">
      <c r="A45" s="47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 t="str">
        <f>IF(D45="X",100*0.1,"")</f>
        <v/>
      </c>
      <c r="F45" s="12" t="s">
        <v>67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3"/>
        <v/>
      </c>
    </row>
    <row r="46" spans="1:11" ht="24" customHeight="1" x14ac:dyDescent="0.35">
      <c r="A46" s="46"/>
      <c r="B46" s="18" t="s">
        <v>12</v>
      </c>
      <c r="C46" s="22">
        <f>E46+G46+I46+K46</f>
        <v>88</v>
      </c>
      <c r="D46" s="13"/>
      <c r="E46" s="13">
        <f>SUM(E39:E45)</f>
        <v>70</v>
      </c>
      <c r="F46" s="13"/>
      <c r="G46" s="13">
        <f>SUM(G39:G45)</f>
        <v>18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8"/>
      <c r="B47" s="21" t="s">
        <v>13</v>
      </c>
      <c r="C47" s="14">
        <f>VLOOKUP(C46,ESCALA_IEP!A28:B228,2,FALSE)</f>
        <v>6.1</v>
      </c>
    </row>
    <row r="48" spans="1:11" ht="15.75" customHeight="1" x14ac:dyDescent="0.3"/>
    <row r="49" spans="1:11" ht="15.75" customHeight="1" x14ac:dyDescent="0.3"/>
    <row r="50" spans="1:11" ht="13.95" customHeight="1" x14ac:dyDescent="0.3"/>
    <row r="51" spans="1:11" ht="24" customHeight="1" x14ac:dyDescent="0.3">
      <c r="A51" s="51" t="s">
        <v>4</v>
      </c>
      <c r="B51" s="11" t="s">
        <v>66</v>
      </c>
      <c r="C51" s="42" t="s">
        <v>5</v>
      </c>
      <c r="D51" s="43" t="s">
        <v>6</v>
      </c>
      <c r="E51" s="49"/>
      <c r="F51" s="49"/>
      <c r="G51" s="49"/>
      <c r="H51" s="49"/>
      <c r="I51" s="49"/>
      <c r="J51" s="49"/>
      <c r="K51" s="50"/>
    </row>
    <row r="52" spans="1:11" ht="24" customHeight="1" x14ac:dyDescent="0.3">
      <c r="A52" s="46"/>
      <c r="B52" s="15" t="s">
        <v>7</v>
      </c>
      <c r="C52" s="48"/>
      <c r="D52" s="43" t="s">
        <v>8</v>
      </c>
      <c r="E52" s="50"/>
      <c r="F52" s="43" t="s">
        <v>9</v>
      </c>
      <c r="G52" s="50"/>
      <c r="H52" s="44" t="s">
        <v>10</v>
      </c>
      <c r="I52" s="50"/>
      <c r="J52" s="43" t="s">
        <v>11</v>
      </c>
      <c r="K52" s="50"/>
    </row>
    <row r="53" spans="1:11" ht="24" customHeight="1" x14ac:dyDescent="0.3">
      <c r="A53" s="47"/>
      <c r="B53" s="19" t="s">
        <v>23</v>
      </c>
      <c r="C53" s="17" t="s">
        <v>8</v>
      </c>
      <c r="D53" s="12" t="s">
        <v>67</v>
      </c>
      <c r="E53" s="12">
        <f>IF(D53="X",100*0.15,"")</f>
        <v>15</v>
      </c>
      <c r="F53" s="12"/>
      <c r="G53" s="12" t="str">
        <f>IF(F53="X",60*0.15,"")</f>
        <v/>
      </c>
      <c r="H53" s="12" t="str">
        <f t="shared" ref="H53:H57" si="16">IF($C53=ML,"X","")</f>
        <v/>
      </c>
      <c r="I53" s="12" t="str">
        <f>IF(H53="X",30*0.15,"")</f>
        <v/>
      </c>
      <c r="J53" s="12" t="str">
        <f t="shared" ref="J53:J57" si="17">IF($C53=NL,"X","")</f>
        <v/>
      </c>
      <c r="K53" s="12" t="str">
        <f t="shared" ref="K53:K59" si="18">IF($J53="X",0,"")</f>
        <v/>
      </c>
    </row>
    <row r="54" spans="1:11" ht="24" customHeight="1" x14ac:dyDescent="0.3">
      <c r="A54" s="47"/>
      <c r="B54" s="19" t="s">
        <v>28</v>
      </c>
      <c r="C54" s="17" t="s">
        <v>8</v>
      </c>
      <c r="D54" s="12" t="str">
        <f t="shared" ref="D54:D58" si="19">IF($C54=CL,"X","")</f>
        <v>X</v>
      </c>
      <c r="E54" s="12">
        <f>IF(D54="X",100*0.25,"")</f>
        <v>25</v>
      </c>
      <c r="F54" s="12" t="str">
        <f t="shared" ref="F54:F58" si="20">IF($C54=L,"X","")</f>
        <v/>
      </c>
      <c r="G54" s="12" t="str">
        <f>IF(F54="X",60*0.25,"")</f>
        <v/>
      </c>
      <c r="H54" s="12" t="str">
        <f t="shared" si="16"/>
        <v/>
      </c>
      <c r="I54" s="12" t="str">
        <f>IF(H54="X",30*0.25,"")</f>
        <v/>
      </c>
      <c r="J54" s="12" t="str">
        <f t="shared" si="17"/>
        <v/>
      </c>
      <c r="K54" s="12" t="str">
        <f t="shared" si="18"/>
        <v/>
      </c>
    </row>
    <row r="55" spans="1:11" ht="24" customHeight="1" x14ac:dyDescent="0.3">
      <c r="A55" s="47"/>
      <c r="B55" s="19" t="s">
        <v>33</v>
      </c>
      <c r="C55" s="17" t="s">
        <v>8</v>
      </c>
      <c r="D55" s="12"/>
      <c r="E55" s="12" t="str">
        <f>IF(D55="X",100*0.2,"")</f>
        <v/>
      </c>
      <c r="F55" s="12" t="s">
        <v>67</v>
      </c>
      <c r="G55" s="12">
        <f>IF(F55="X",60*0.2,"")</f>
        <v>12</v>
      </c>
      <c r="H55" s="12" t="str">
        <f t="shared" si="16"/>
        <v/>
      </c>
      <c r="I55" s="12" t="str">
        <f>IF(H55="X",30*0.2,"")</f>
        <v/>
      </c>
      <c r="J55" s="12" t="str">
        <f t="shared" si="17"/>
        <v/>
      </c>
      <c r="K55" s="12" t="str">
        <f t="shared" si="18"/>
        <v/>
      </c>
    </row>
    <row r="56" spans="1:11" ht="24" customHeight="1" x14ac:dyDescent="0.3">
      <c r="A56" s="47"/>
      <c r="B56" s="19" t="s">
        <v>38</v>
      </c>
      <c r="C56" s="17" t="s">
        <v>8</v>
      </c>
      <c r="D56" s="12" t="str">
        <f t="shared" si="19"/>
        <v>X</v>
      </c>
      <c r="E56" s="12">
        <f>IF(D56="X",100*0.05,"")</f>
        <v>5</v>
      </c>
      <c r="F56" s="12" t="str">
        <f t="shared" si="20"/>
        <v/>
      </c>
      <c r="G56" s="12" t="str">
        <f>IF(F56="X",60*0.05,"")</f>
        <v/>
      </c>
      <c r="H56" s="12" t="str">
        <f t="shared" si="16"/>
        <v/>
      </c>
      <c r="I56" s="12" t="str">
        <f>IF(H56="X",30*0.05,"")</f>
        <v/>
      </c>
      <c r="J56" s="12" t="str">
        <f t="shared" si="17"/>
        <v/>
      </c>
      <c r="K56" s="12" t="str">
        <f t="shared" si="18"/>
        <v/>
      </c>
    </row>
    <row r="57" spans="1:11" ht="24" customHeight="1" x14ac:dyDescent="0.3">
      <c r="A57" s="47"/>
      <c r="B57" s="19" t="s">
        <v>43</v>
      </c>
      <c r="C57" s="17" t="s">
        <v>8</v>
      </c>
      <c r="D57" s="12" t="str">
        <f t="shared" si="19"/>
        <v>X</v>
      </c>
      <c r="E57" s="12">
        <f>IF(D57="X",100*0.05,"")</f>
        <v>5</v>
      </c>
      <c r="F57" s="12" t="str">
        <f t="shared" si="20"/>
        <v/>
      </c>
      <c r="G57" s="12" t="str">
        <f>IF(F57="X",60*0.05,"")</f>
        <v/>
      </c>
      <c r="H57" s="12" t="str">
        <f t="shared" si="16"/>
        <v/>
      </c>
      <c r="I57" s="12" t="str">
        <f>IF(H57="X",30*0.05,"")</f>
        <v/>
      </c>
      <c r="J57" s="12" t="str">
        <f t="shared" si="17"/>
        <v/>
      </c>
      <c r="K57" s="12" t="str">
        <f t="shared" si="18"/>
        <v/>
      </c>
    </row>
    <row r="58" spans="1:11" ht="24" customHeight="1" x14ac:dyDescent="0.3">
      <c r="A58" s="47"/>
      <c r="B58" s="19" t="s">
        <v>48</v>
      </c>
      <c r="C58" s="17" t="s">
        <v>8</v>
      </c>
      <c r="D58" s="12" t="str">
        <f>IF($C58=CL,"X","")</f>
        <v>X</v>
      </c>
      <c r="E58" s="12">
        <f>IF(D58="X",100*0.2,"")</f>
        <v>20</v>
      </c>
      <c r="F58" s="12" t="str">
        <f>IF($C58=L,"X","")</f>
        <v/>
      </c>
      <c r="G58" s="12" t="str">
        <f>IF(F58="X",60*0.2,"")</f>
        <v/>
      </c>
      <c r="H58" s="12" t="str">
        <f>IF($C58=ML,"X","")</f>
        <v/>
      </c>
      <c r="I58" s="12" t="str">
        <f>IF(H58="X",30*0.2,"")</f>
        <v/>
      </c>
      <c r="J58" s="12" t="str">
        <f>IF($C58=NL,"X","")</f>
        <v/>
      </c>
      <c r="K58" s="12" t="str">
        <f t="shared" si="18"/>
        <v/>
      </c>
    </row>
    <row r="59" spans="1:11" ht="24" customHeight="1" x14ac:dyDescent="0.3">
      <c r="A59" s="47"/>
      <c r="B59" s="19" t="s">
        <v>53</v>
      </c>
      <c r="C59" s="17" t="s">
        <v>8</v>
      </c>
      <c r="D59" s="12"/>
      <c r="E59" s="12" t="str">
        <f>IF(D59="X",100*0.1,"")</f>
        <v/>
      </c>
      <c r="F59" s="12" t="s">
        <v>67</v>
      </c>
      <c r="G59" s="12">
        <f>IF(F59="X",60*0.1,"")</f>
        <v>6</v>
      </c>
      <c r="H59" s="12" t="str">
        <f>IF($C59=ML,"X","")</f>
        <v/>
      </c>
      <c r="I59" s="12" t="str">
        <f>IF(H59="X",30*0.1,"")</f>
        <v/>
      </c>
      <c r="J59" s="12" t="str">
        <f>IF($C59=NL,"X","")</f>
        <v/>
      </c>
      <c r="K59" s="12" t="str">
        <f t="shared" si="18"/>
        <v/>
      </c>
    </row>
    <row r="60" spans="1:11" ht="24" customHeight="1" x14ac:dyDescent="0.35">
      <c r="A60" s="46"/>
      <c r="B60" s="18" t="s">
        <v>12</v>
      </c>
      <c r="C60" s="22">
        <f>E60+G60+I60+K60</f>
        <v>88</v>
      </c>
      <c r="D60" s="13"/>
      <c r="E60" s="13">
        <f>SUM(E53:E59)</f>
        <v>70</v>
      </c>
      <c r="F60" s="13"/>
      <c r="G60" s="13">
        <f>SUM(G53:G59)</f>
        <v>18</v>
      </c>
      <c r="H60" s="13"/>
      <c r="I60" s="13">
        <f>SUM(I53:I59)</f>
        <v>0</v>
      </c>
      <c r="J60" s="13"/>
      <c r="K60" s="13">
        <f>SUM(K53:K59)</f>
        <v>0</v>
      </c>
    </row>
    <row r="61" spans="1:11" ht="24" customHeight="1" x14ac:dyDescent="0.35">
      <c r="A61" s="48"/>
      <c r="B61" s="21" t="s">
        <v>13</v>
      </c>
      <c r="C61" s="14">
        <f>VLOOKUP(C60,ESCALA_IEP!A42:B242,2,FALSE)</f>
        <v>6.1</v>
      </c>
    </row>
    <row r="62" spans="1:11" ht="15.75" customHeight="1" x14ac:dyDescent="0.3"/>
    <row r="63" spans="1:11" ht="15.75" customHeight="1" x14ac:dyDescent="0.3"/>
    <row r="64" spans="1:11" ht="15.75" customHeight="1" x14ac:dyDescent="0.3"/>
    <row r="65" spans="1:11" ht="24" customHeight="1" x14ac:dyDescent="0.3">
      <c r="A65" s="45" t="s">
        <v>14</v>
      </c>
      <c r="B65" s="11" t="str">
        <f>B4</f>
        <v>Patricio Catejo</v>
      </c>
      <c r="C65" s="42" t="s">
        <v>5</v>
      </c>
      <c r="D65" s="43" t="s">
        <v>6</v>
      </c>
      <c r="E65" s="49"/>
      <c r="F65" s="49"/>
      <c r="G65" s="49"/>
      <c r="H65" s="49"/>
      <c r="I65" s="49"/>
      <c r="J65" s="49"/>
      <c r="K65" s="50"/>
    </row>
    <row r="66" spans="1:11" ht="24" customHeight="1" x14ac:dyDescent="0.3">
      <c r="A66" s="46"/>
      <c r="B66" s="15" t="s">
        <v>7</v>
      </c>
      <c r="C66" s="48"/>
      <c r="D66" s="43" t="s">
        <v>8</v>
      </c>
      <c r="E66" s="50"/>
      <c r="F66" s="43" t="s">
        <v>9</v>
      </c>
      <c r="G66" s="50"/>
      <c r="H66" s="44" t="s">
        <v>10</v>
      </c>
      <c r="I66" s="50"/>
      <c r="J66" s="43" t="s">
        <v>11</v>
      </c>
      <c r="K66" s="50"/>
    </row>
    <row r="67" spans="1:11" ht="24" customHeight="1" x14ac:dyDescent="0.3">
      <c r="A67" s="47"/>
      <c r="B67" s="19" t="str">
        <f>RUBRICA!A4</f>
        <v xml:space="preserve">1. Presenta el proyecto considerando la relevancia, objetivos, metodología y desarrollo, de acuerdo a los estándares de calidad de la disciplina. </v>
      </c>
      <c r="C67" s="17" t="s">
        <v>8</v>
      </c>
      <c r="D67" s="12"/>
      <c r="E67" s="12" t="str">
        <f>IF(D67="X",100*0.15,"")</f>
        <v/>
      </c>
      <c r="F67" s="12" t="str">
        <f t="shared" ref="F67:F71" si="21">IF($C67=L,"X","")</f>
        <v/>
      </c>
      <c r="G67" s="12" t="str">
        <f>IF(F67="X",60*0.15,"")</f>
        <v/>
      </c>
      <c r="H67" s="12" t="s">
        <v>67</v>
      </c>
      <c r="I67" s="12">
        <f>IF(H67="X",30*0.15,"")</f>
        <v>4.5</v>
      </c>
      <c r="J67" s="12" t="str">
        <f t="shared" ref="J67:J71" si="22">IF($C67=NL,"X","")</f>
        <v/>
      </c>
      <c r="K67" s="12" t="str">
        <f t="shared" ref="K67:K73" si="23">IF($J67="X",0,"")</f>
        <v/>
      </c>
    </row>
    <row r="68" spans="1:11" ht="24" customHeight="1" x14ac:dyDescent="0.3">
      <c r="A68" s="47"/>
      <c r="B68" s="19" t="str">
        <f>RUBRICA!A5</f>
        <v xml:space="preserve">2. Presenta las evidencias del Proyecto APT, dando cuenta del cumplimiento de los objetivos y de acuerdo a los estándares de la disciplina. </v>
      </c>
      <c r="C68" s="17" t="s">
        <v>8</v>
      </c>
      <c r="D68" s="12" t="str">
        <f t="shared" ref="D67:D71" si="24">IF($C68=CL,"X","")</f>
        <v>X</v>
      </c>
      <c r="E68" s="12">
        <f>IF(D68="X",100*0.25,"")</f>
        <v>25</v>
      </c>
      <c r="F68" s="12" t="str">
        <f t="shared" si="21"/>
        <v/>
      </c>
      <c r="G68" s="12" t="str">
        <f>IF(F68="X",60*0.25,"")</f>
        <v/>
      </c>
      <c r="H68" s="12" t="str">
        <f t="shared" ref="H67:H71" si="25">IF($C68=ML,"X","")</f>
        <v/>
      </c>
      <c r="I68" s="12" t="str">
        <f>IF(H68="X",30*0.25,"")</f>
        <v/>
      </c>
      <c r="J68" s="12" t="str">
        <f t="shared" si="22"/>
        <v/>
      </c>
      <c r="K68" s="12" t="str">
        <f t="shared" si="23"/>
        <v/>
      </c>
    </row>
    <row r="69" spans="1:11" ht="24" customHeight="1" x14ac:dyDescent="0.3">
      <c r="A69" s="47"/>
      <c r="B69" s="19" t="str">
        <f>RUBRICA!A6</f>
        <v>3. Responde las preguntas realizadas por la comisión, cumpliendo con los estándares de calidad de la disciplina.</v>
      </c>
      <c r="C69" s="17" t="s">
        <v>8</v>
      </c>
      <c r="D69" s="12"/>
      <c r="E69" s="12" t="str">
        <f>IF(D69="X",100*0.2,"")</f>
        <v/>
      </c>
      <c r="F69" s="12" t="str">
        <f t="shared" si="21"/>
        <v/>
      </c>
      <c r="G69" s="12" t="str">
        <f>IF(F69="X",60*0.2,"")</f>
        <v/>
      </c>
      <c r="H69" s="12" t="s">
        <v>67</v>
      </c>
      <c r="I69" s="12">
        <f>IF(H69="X",30*0.2,"")</f>
        <v>6</v>
      </c>
      <c r="J69" s="12" t="str">
        <f t="shared" si="22"/>
        <v/>
      </c>
      <c r="K69" s="12" t="str">
        <f t="shared" si="23"/>
        <v/>
      </c>
    </row>
    <row r="70" spans="1:11" ht="24" customHeight="1" x14ac:dyDescent="0.3">
      <c r="A70" s="47"/>
      <c r="B70" s="19" t="str">
        <f>RUBRICA!A7</f>
        <v>4. Expone el Proyecto APT, considerando el formato y el tiempo establecido para la presentación.</v>
      </c>
      <c r="C70" s="17" t="s">
        <v>8</v>
      </c>
      <c r="D70" s="12" t="str">
        <f t="shared" si="24"/>
        <v>X</v>
      </c>
      <c r="E70" s="12">
        <f>IF(D70="X",100*0.05,"")</f>
        <v>5</v>
      </c>
      <c r="F70" s="12" t="str">
        <f t="shared" si="21"/>
        <v/>
      </c>
      <c r="G70" s="12" t="str">
        <f>IF(F70="X",60*0.05,"")</f>
        <v/>
      </c>
      <c r="H70" s="12" t="str">
        <f t="shared" si="25"/>
        <v/>
      </c>
      <c r="I70" s="12" t="str">
        <f>IF(H70="X",30*0.05,"")</f>
        <v/>
      </c>
      <c r="J70" s="12" t="str">
        <f t="shared" si="22"/>
        <v/>
      </c>
      <c r="K70" s="12" t="str">
        <f t="shared" si="23"/>
        <v/>
      </c>
    </row>
    <row r="71" spans="1:11" ht="24" customHeight="1" x14ac:dyDescent="0.3">
      <c r="A71" s="47"/>
      <c r="B71" s="19" t="str">
        <f>RUBRICA!A8</f>
        <v>5. Expresa sus ideas con fluidez, claridad y precisión, utilizando lenguaje técnico propio de la disciplina.</v>
      </c>
      <c r="C71" s="17" t="s">
        <v>8</v>
      </c>
      <c r="D71" s="12" t="str">
        <f t="shared" si="24"/>
        <v>X</v>
      </c>
      <c r="E71" s="12">
        <f>IF(D71="X",100*0.05,"")</f>
        <v>5</v>
      </c>
      <c r="F71" s="12" t="str">
        <f t="shared" si="21"/>
        <v/>
      </c>
      <c r="G71" s="12" t="str">
        <f>IF(F71="X",60*0.05,"")</f>
        <v/>
      </c>
      <c r="H71" s="12" t="str">
        <f t="shared" si="25"/>
        <v/>
      </c>
      <c r="I71" s="12" t="str">
        <f>IF(H71="X",30*0.05,"")</f>
        <v/>
      </c>
      <c r="J71" s="12" t="str">
        <f t="shared" si="22"/>
        <v/>
      </c>
      <c r="K71" s="12" t="str">
        <f t="shared" si="23"/>
        <v/>
      </c>
    </row>
    <row r="72" spans="1:11" ht="24" customHeight="1" x14ac:dyDescent="0.3">
      <c r="A72" s="47"/>
      <c r="B72" s="19" t="str">
        <f>RUBRICA!A9</f>
        <v>6. Entrega la documentación y evidencias requerida por la asignatura de acuerdo a la estructura y nombres solicitados, guardando todas las evidencias de avances en Git</v>
      </c>
      <c r="C72" s="17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3"/>
        <v/>
      </c>
    </row>
    <row r="73" spans="1:11" ht="24" customHeight="1" x14ac:dyDescent="0.3">
      <c r="A73" s="47"/>
      <c r="B73" s="19" t="str">
        <f>RUBRICA!A10</f>
        <v xml:space="preserve">7. Expone el tema utilizando un lenguaje técnico disciplinar al presentar la propuesta y responde evidenciando un manejo de la información. </v>
      </c>
      <c r="C73" s="17" t="s">
        <v>8</v>
      </c>
      <c r="D73" s="12"/>
      <c r="E73" s="12" t="str">
        <f>IF(D73="X",100*0.1,"")</f>
        <v/>
      </c>
      <c r="F73" s="12" t="s">
        <v>67</v>
      </c>
      <c r="G73" s="12">
        <f>IF(F73="X",60*0.1,"")</f>
        <v>6</v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3"/>
        <v/>
      </c>
    </row>
    <row r="74" spans="1:11" ht="24" customHeight="1" x14ac:dyDescent="0.35">
      <c r="A74" s="46"/>
      <c r="B74" s="18" t="s">
        <v>12</v>
      </c>
      <c r="C74" s="22">
        <f>E74+G74+I74+K74</f>
        <v>71.5</v>
      </c>
      <c r="D74" s="13"/>
      <c r="E74" s="13">
        <f>SUM(E67:E73)</f>
        <v>55</v>
      </c>
      <c r="F74" s="13"/>
      <c r="G74" s="13">
        <f>SUM(G67:G73)</f>
        <v>6</v>
      </c>
      <c r="H74" s="13"/>
      <c r="I74" s="13">
        <f>SUM(I67:I73)</f>
        <v>10.5</v>
      </c>
      <c r="J74" s="13"/>
      <c r="K74" s="13">
        <f>SUM(K67:K73)</f>
        <v>0</v>
      </c>
    </row>
    <row r="75" spans="1:11" ht="24" customHeight="1" x14ac:dyDescent="0.35">
      <c r="A75" s="48"/>
      <c r="B75" s="21" t="s">
        <v>13</v>
      </c>
      <c r="C75" s="14">
        <f>VLOOKUP(C74,ESCALA_IEP!A41:B241,2,FALSE)</f>
        <v>4.9000000000000004</v>
      </c>
    </row>
    <row r="76" spans="1:11" ht="15.75" customHeight="1" x14ac:dyDescent="0.3"/>
    <row r="77" spans="1:11" ht="15.75" customHeight="1" x14ac:dyDescent="0.3"/>
    <row r="78" spans="1:11" ht="24" customHeight="1" x14ac:dyDescent="0.3">
      <c r="A78" s="45" t="s">
        <v>15</v>
      </c>
      <c r="B78" s="11" t="str">
        <f>B5</f>
        <v>Felipe Prieto</v>
      </c>
      <c r="C78" s="42" t="s">
        <v>5</v>
      </c>
      <c r="D78" s="43" t="s">
        <v>6</v>
      </c>
      <c r="E78" s="49"/>
      <c r="F78" s="49"/>
      <c r="G78" s="49"/>
      <c r="H78" s="49"/>
      <c r="I78" s="49"/>
      <c r="J78" s="49"/>
      <c r="K78" s="50"/>
    </row>
    <row r="79" spans="1:11" ht="24" customHeight="1" x14ac:dyDescent="0.3">
      <c r="A79" s="46"/>
      <c r="B79" s="15" t="s">
        <v>7</v>
      </c>
      <c r="C79" s="48"/>
      <c r="D79" s="43" t="s">
        <v>8</v>
      </c>
      <c r="E79" s="50"/>
      <c r="F79" s="43" t="s">
        <v>9</v>
      </c>
      <c r="G79" s="50"/>
      <c r="H79" s="44" t="s">
        <v>10</v>
      </c>
      <c r="I79" s="50"/>
      <c r="J79" s="43" t="s">
        <v>11</v>
      </c>
      <c r="K79" s="50"/>
    </row>
    <row r="80" spans="1:11" ht="24" customHeight="1" x14ac:dyDescent="0.3">
      <c r="A80" s="47"/>
      <c r="B80" s="19" t="str">
        <f>RUBRICA!A4</f>
        <v xml:space="preserve">1. Presenta el proyecto considerando la relevancia, objetivos, metodología y desarrollo, de acuerdo a los estándares de calidad de la disciplina. </v>
      </c>
      <c r="C80" s="17" t="s">
        <v>8</v>
      </c>
      <c r="D80" s="12"/>
      <c r="E80" s="12" t="str">
        <f>IF(D80="X",100*0.15,"")</f>
        <v/>
      </c>
      <c r="F80" s="12" t="s">
        <v>67</v>
      </c>
      <c r="G80" s="12">
        <f>IF(F80="X",60*0.15,"")</f>
        <v>9</v>
      </c>
      <c r="H80" s="12" t="str">
        <f t="shared" ref="H80:H84" si="26">IF($C80=ML,"X","")</f>
        <v/>
      </c>
      <c r="I80" s="12" t="str">
        <f>IF(H80="X",30*0.15,"")</f>
        <v/>
      </c>
      <c r="J80" s="12" t="str">
        <f t="shared" ref="J80:J84" si="27">IF($C80=NL,"X","")</f>
        <v/>
      </c>
      <c r="K80" s="12" t="str">
        <f t="shared" ref="K80:K86" si="28">IF($J80="X",0,"")</f>
        <v/>
      </c>
    </row>
    <row r="81" spans="1:11" ht="24" customHeight="1" x14ac:dyDescent="0.3">
      <c r="A81" s="47"/>
      <c r="B81" s="19" t="str">
        <f>RUBRICA!A5</f>
        <v xml:space="preserve">2. Presenta las evidencias del Proyecto APT, dando cuenta del cumplimiento de los objetivos y de acuerdo a los estándares de la disciplina. </v>
      </c>
      <c r="C81" s="17" t="s">
        <v>8</v>
      </c>
      <c r="D81" s="12" t="str">
        <f t="shared" ref="D80:D84" si="29">IF($C81=CL,"X","")</f>
        <v>X</v>
      </c>
      <c r="E81" s="12">
        <f>IF(D81="X",100*0.25,"")</f>
        <v>25</v>
      </c>
      <c r="F81" s="12" t="str">
        <f t="shared" ref="F80:F84" si="30">IF($C81=L,"X","")</f>
        <v/>
      </c>
      <c r="G81" s="12" t="str">
        <f>IF(F81="X",60*0.25,"")</f>
        <v/>
      </c>
      <c r="H81" s="12" t="str">
        <f t="shared" si="26"/>
        <v/>
      </c>
      <c r="I81" s="12" t="str">
        <f>IF(H81="X",30*0.25,"")</f>
        <v/>
      </c>
      <c r="J81" s="12" t="str">
        <f t="shared" si="27"/>
        <v/>
      </c>
      <c r="K81" s="12" t="str">
        <f t="shared" si="28"/>
        <v/>
      </c>
    </row>
    <row r="82" spans="1:11" ht="24" customHeight="1" x14ac:dyDescent="0.3">
      <c r="A82" s="47"/>
      <c r="B82" s="19" t="str">
        <f>RUBRICA!A6</f>
        <v>3. Responde las preguntas realizadas por la comisión, cumpliendo con los estándares de calidad de la disciplina.</v>
      </c>
      <c r="C82" s="17" t="s">
        <v>8</v>
      </c>
      <c r="D82" s="12"/>
      <c r="E82" s="12" t="str">
        <f>IF(D82="X",100*0.2,"")</f>
        <v/>
      </c>
      <c r="F82" s="12" t="s">
        <v>67</v>
      </c>
      <c r="G82" s="12">
        <f>IF(F82="X",60*0.2,"")</f>
        <v>12</v>
      </c>
      <c r="H82" s="12" t="str">
        <f t="shared" si="26"/>
        <v/>
      </c>
      <c r="I82" s="12" t="str">
        <f>IF(H82="X",30*0.2,"")</f>
        <v/>
      </c>
      <c r="J82" s="12" t="str">
        <f t="shared" si="27"/>
        <v/>
      </c>
      <c r="K82" s="12" t="str">
        <f t="shared" si="28"/>
        <v/>
      </c>
    </row>
    <row r="83" spans="1:11" ht="24" customHeight="1" x14ac:dyDescent="0.3">
      <c r="A83" s="47"/>
      <c r="B83" s="19" t="str">
        <f>RUBRICA!A7</f>
        <v>4. Expone el Proyecto APT, considerando el formato y el tiempo establecido para la presentación.</v>
      </c>
      <c r="C83" s="17" t="s">
        <v>8</v>
      </c>
      <c r="D83" s="12" t="str">
        <f t="shared" si="29"/>
        <v>X</v>
      </c>
      <c r="E83" s="12">
        <f>IF(D83="X",100*0.05,"")</f>
        <v>5</v>
      </c>
      <c r="F83" s="12" t="str">
        <f t="shared" si="30"/>
        <v/>
      </c>
      <c r="G83" s="12" t="str">
        <f>IF(F83="X",60*0.05,"")</f>
        <v/>
      </c>
      <c r="H83" s="12" t="str">
        <f t="shared" si="26"/>
        <v/>
      </c>
      <c r="I83" s="12" t="str">
        <f>IF(H83="X",30*0.05,"")</f>
        <v/>
      </c>
      <c r="J83" s="12" t="str">
        <f t="shared" si="27"/>
        <v/>
      </c>
      <c r="K83" s="12" t="str">
        <f t="shared" si="28"/>
        <v/>
      </c>
    </row>
    <row r="84" spans="1:11" ht="24" customHeight="1" x14ac:dyDescent="0.3">
      <c r="A84" s="47"/>
      <c r="B84" s="19" t="str">
        <f>RUBRICA!A8</f>
        <v>5. Expresa sus ideas con fluidez, claridad y precisión, utilizando lenguaje técnico propio de la disciplina.</v>
      </c>
      <c r="C84" s="17" t="s">
        <v>8</v>
      </c>
      <c r="D84" s="12"/>
      <c r="E84" s="12" t="str">
        <f>IF(D84="X",100*0.05,"")</f>
        <v/>
      </c>
      <c r="F84" s="12" t="str">
        <f t="shared" si="30"/>
        <v/>
      </c>
      <c r="G84" s="12" t="str">
        <f>IF(F84="X",60*0.05,"")</f>
        <v/>
      </c>
      <c r="H84" s="12" t="s">
        <v>67</v>
      </c>
      <c r="I84" s="12">
        <f>IF(H84="X",30*0.05,"")</f>
        <v>1.5</v>
      </c>
      <c r="J84" s="12" t="str">
        <f t="shared" si="27"/>
        <v/>
      </c>
      <c r="K84" s="12" t="str">
        <f t="shared" si="28"/>
        <v/>
      </c>
    </row>
    <row r="85" spans="1:11" ht="24" customHeight="1" x14ac:dyDescent="0.3">
      <c r="A85" s="47"/>
      <c r="B85" s="19" t="str">
        <f>RUBRICA!A9</f>
        <v>6. Entrega la documentación y evidencias requerida por la asignatura de acuerdo a la estructura y nombres solicitados, guardando todas las evidencias de avances en Git</v>
      </c>
      <c r="C85" s="17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28"/>
        <v/>
      </c>
    </row>
    <row r="86" spans="1:11" ht="24" customHeight="1" x14ac:dyDescent="0.3">
      <c r="A86" s="47"/>
      <c r="B86" s="19" t="str">
        <f>RUBRICA!A10</f>
        <v xml:space="preserve">7. Expone el tema utilizando un lenguaje técnico disciplinar al presentar la propuesta y responde evidenciando un manejo de la información. </v>
      </c>
      <c r="C86" s="17" t="s">
        <v>8</v>
      </c>
      <c r="D86" s="12"/>
      <c r="E86" s="12" t="str">
        <f>IF(D86="X",100*0.1,"")</f>
        <v/>
      </c>
      <c r="F86" s="12" t="s">
        <v>67</v>
      </c>
      <c r="G86" s="12">
        <f>IF(F86="X",60*0.1,"")</f>
        <v>6</v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28"/>
        <v/>
      </c>
    </row>
    <row r="87" spans="1:11" ht="24" customHeight="1" x14ac:dyDescent="0.35">
      <c r="A87" s="46"/>
      <c r="B87" s="18" t="s">
        <v>12</v>
      </c>
      <c r="C87" s="22">
        <f>E87+G87+I87+K87</f>
        <v>78.5</v>
      </c>
      <c r="D87" s="13"/>
      <c r="E87" s="13">
        <f>SUM(E80:E86)</f>
        <v>50</v>
      </c>
      <c r="F87" s="13"/>
      <c r="G87" s="13">
        <f>SUM(G80:G86)</f>
        <v>27</v>
      </c>
      <c r="H87" s="13"/>
      <c r="I87" s="13">
        <f>SUM(I80:I86)</f>
        <v>1.5</v>
      </c>
      <c r="J87" s="13"/>
      <c r="K87" s="13">
        <f>SUM(K80:K86)</f>
        <v>0</v>
      </c>
    </row>
    <row r="88" spans="1:11" ht="24" customHeight="1" x14ac:dyDescent="0.35">
      <c r="A88" s="48"/>
      <c r="B88" s="21" t="s">
        <v>13</v>
      </c>
      <c r="C88" s="14">
        <f>VLOOKUP(C87,ESCALA_IEP!A54:B254,2,FALSE)</f>
        <v>5.4</v>
      </c>
    </row>
    <row r="89" spans="1:11" ht="15.75" customHeight="1" x14ac:dyDescent="0.3"/>
    <row r="90" spans="1:11" ht="15.75" customHeight="1" x14ac:dyDescent="0.3"/>
    <row r="91" spans="1:11" ht="24" customHeight="1" x14ac:dyDescent="0.3">
      <c r="A91" s="45" t="s">
        <v>16</v>
      </c>
      <c r="B91" s="11" t="str">
        <f>B6</f>
        <v>Miguel Ravello</v>
      </c>
      <c r="C91" s="42" t="s">
        <v>5</v>
      </c>
      <c r="D91" s="43" t="s">
        <v>6</v>
      </c>
      <c r="E91" s="49"/>
      <c r="F91" s="49"/>
      <c r="G91" s="49"/>
      <c r="H91" s="49"/>
      <c r="I91" s="49"/>
      <c r="J91" s="49"/>
      <c r="K91" s="50"/>
    </row>
    <row r="92" spans="1:11" ht="24" customHeight="1" x14ac:dyDescent="0.3">
      <c r="A92" s="46"/>
      <c r="B92" s="15" t="s">
        <v>7</v>
      </c>
      <c r="C92" s="48"/>
      <c r="D92" s="43" t="s">
        <v>8</v>
      </c>
      <c r="E92" s="50"/>
      <c r="F92" s="43" t="s">
        <v>9</v>
      </c>
      <c r="G92" s="50"/>
      <c r="H92" s="44" t="s">
        <v>10</v>
      </c>
      <c r="I92" s="50"/>
      <c r="J92" s="43" t="s">
        <v>11</v>
      </c>
      <c r="K92" s="50"/>
    </row>
    <row r="93" spans="1:11" ht="24" customHeight="1" x14ac:dyDescent="0.3">
      <c r="A93" s="47"/>
      <c r="B93" s="19" t="str">
        <f>RUBRICA!A4</f>
        <v xml:space="preserve">1. Presenta el proyecto considerando la relevancia, objetivos, metodología y desarrollo, de acuerdo a los estándares de calidad de la disciplina. </v>
      </c>
      <c r="C93" s="17" t="s">
        <v>8</v>
      </c>
      <c r="D93" s="12"/>
      <c r="E93" s="12" t="str">
        <f>IF(D93="X",100*0.15,"")</f>
        <v/>
      </c>
      <c r="F93" s="12" t="s">
        <v>67</v>
      </c>
      <c r="G93" s="12">
        <f>IF(F93="X",60*0.15,"")</f>
        <v>9</v>
      </c>
      <c r="H93" s="12" t="str">
        <f t="shared" ref="H93:H97" si="31">IF($C93=ML,"X","")</f>
        <v/>
      </c>
      <c r="I93" s="12" t="str">
        <f>IF(H93="X",30*0.15,"")</f>
        <v/>
      </c>
      <c r="J93" s="12" t="str">
        <f t="shared" ref="J93:J97" si="32">IF($C93=NL,"X","")</f>
        <v/>
      </c>
      <c r="K93" s="12" t="str">
        <f t="shared" ref="K93:K99" si="33">IF($J93="X",0,"")</f>
        <v/>
      </c>
    </row>
    <row r="94" spans="1:11" ht="24" customHeight="1" x14ac:dyDescent="0.3">
      <c r="A94" s="47"/>
      <c r="B94" s="19" t="str">
        <f>RUBRICA!A5</f>
        <v xml:space="preserve">2. Presenta las evidencias del Proyecto APT, dando cuenta del cumplimiento de los objetivos y de acuerdo a los estándares de la disciplina. </v>
      </c>
      <c r="C94" s="17" t="s">
        <v>8</v>
      </c>
      <c r="D94" s="12" t="str">
        <f t="shared" ref="D94:D98" si="34">IF($C94=CL,"X","")</f>
        <v>X</v>
      </c>
      <c r="E94" s="12">
        <f>IF(D94="X",100*0.25,"")</f>
        <v>25</v>
      </c>
      <c r="F94" s="12" t="str">
        <f t="shared" ref="F94:F98" si="35">IF($C94=L,"X","")</f>
        <v/>
      </c>
      <c r="G94" s="12" t="str">
        <f>IF(F94="X",60*0.25,"")</f>
        <v/>
      </c>
      <c r="H94" s="12" t="str">
        <f t="shared" si="31"/>
        <v/>
      </c>
      <c r="I94" s="12" t="str">
        <f>IF(H94="X",30*0.25,"")</f>
        <v/>
      </c>
      <c r="J94" s="12" t="str">
        <f t="shared" si="32"/>
        <v/>
      </c>
      <c r="K94" s="12" t="str">
        <f t="shared" si="33"/>
        <v/>
      </c>
    </row>
    <row r="95" spans="1:11" ht="24" customHeight="1" x14ac:dyDescent="0.3">
      <c r="A95" s="47"/>
      <c r="B95" s="19" t="str">
        <f>RUBRICA!A6</f>
        <v>3. Responde las preguntas realizadas por la comisión, cumpliendo con los estándares de calidad de la disciplina.</v>
      </c>
      <c r="C95" s="17" t="s">
        <v>8</v>
      </c>
      <c r="D95" s="12"/>
      <c r="E95" s="12" t="str">
        <f>IF(D95="X",100*0.2,"")</f>
        <v/>
      </c>
      <c r="F95" s="12" t="s">
        <v>67</v>
      </c>
      <c r="G95" s="12">
        <f>IF(F95="X",60*0.2,"")</f>
        <v>12</v>
      </c>
      <c r="H95" s="12" t="str">
        <f t="shared" si="31"/>
        <v/>
      </c>
      <c r="I95" s="12" t="str">
        <f>IF(H95="X",30*0.2,"")</f>
        <v/>
      </c>
      <c r="J95" s="12" t="str">
        <f t="shared" si="32"/>
        <v/>
      </c>
      <c r="K95" s="12" t="str">
        <f t="shared" si="33"/>
        <v/>
      </c>
    </row>
    <row r="96" spans="1:11" ht="24" customHeight="1" x14ac:dyDescent="0.3">
      <c r="A96" s="47"/>
      <c r="B96" s="19" t="str">
        <f>RUBRICA!A7</f>
        <v>4. Expone el Proyecto APT, considerando el formato y el tiempo establecido para la presentación.</v>
      </c>
      <c r="C96" s="17" t="s">
        <v>8</v>
      </c>
      <c r="D96" s="12" t="str">
        <f t="shared" si="34"/>
        <v>X</v>
      </c>
      <c r="E96" s="12">
        <f>IF(D96="X",100*0.05,"")</f>
        <v>5</v>
      </c>
      <c r="F96" s="12" t="str">
        <f t="shared" si="35"/>
        <v/>
      </c>
      <c r="G96" s="12" t="str">
        <f>IF(F96="X",60*0.05,"")</f>
        <v/>
      </c>
      <c r="H96" s="12" t="str">
        <f t="shared" si="31"/>
        <v/>
      </c>
      <c r="I96" s="12" t="str">
        <f>IF(H96="X",30*0.05,"")</f>
        <v/>
      </c>
      <c r="J96" s="12" t="str">
        <f t="shared" si="32"/>
        <v/>
      </c>
      <c r="K96" s="12" t="str">
        <f t="shared" si="33"/>
        <v/>
      </c>
    </row>
    <row r="97" spans="1:11" ht="24" customHeight="1" x14ac:dyDescent="0.3">
      <c r="A97" s="47"/>
      <c r="B97" s="19" t="str">
        <f>RUBRICA!A8</f>
        <v>5. Expresa sus ideas con fluidez, claridad y precisión, utilizando lenguaje técnico propio de la disciplina.</v>
      </c>
      <c r="C97" s="17" t="s">
        <v>8</v>
      </c>
      <c r="D97" s="12"/>
      <c r="E97" s="12" t="str">
        <f>IF(D97="X",100*0.05,"")</f>
        <v/>
      </c>
      <c r="F97" s="12" t="str">
        <f t="shared" si="35"/>
        <v/>
      </c>
      <c r="G97" s="12" t="str">
        <f>IF(F97="X",60*0.05,"")</f>
        <v/>
      </c>
      <c r="H97" s="12" t="s">
        <v>67</v>
      </c>
      <c r="I97" s="12">
        <f>IF(H97="X",30*0.05,"")</f>
        <v>1.5</v>
      </c>
      <c r="J97" s="12" t="str">
        <f t="shared" si="32"/>
        <v/>
      </c>
      <c r="K97" s="12" t="str">
        <f t="shared" si="33"/>
        <v/>
      </c>
    </row>
    <row r="98" spans="1:11" ht="24" customHeight="1" x14ac:dyDescent="0.3">
      <c r="A98" s="47"/>
      <c r="B98" s="19" t="str">
        <f>RUBRICA!A9</f>
        <v>6. Entrega la documentación y evidencias requerida por la asignatura de acuerdo a la estructura y nombres solicitados, guardando todas las evidencias de avances en Git</v>
      </c>
      <c r="C98" s="17" t="s">
        <v>8</v>
      </c>
      <c r="D98" s="12" t="str">
        <f>IF($C98=CL,"X","")</f>
        <v>X</v>
      </c>
      <c r="E98" s="12">
        <f>IF(D98="X",100*0.2,"")</f>
        <v>20</v>
      </c>
      <c r="F98" s="12" t="str">
        <f>IF($C98=L,"X","")</f>
        <v/>
      </c>
      <c r="G98" s="12" t="str">
        <f>IF(F98="X",60*0.2,"")</f>
        <v/>
      </c>
      <c r="H98" s="12" t="str">
        <f>IF($C98=ML,"X","")</f>
        <v/>
      </c>
      <c r="I98" s="12" t="str">
        <f>IF(H98="X",30*0.2,"")</f>
        <v/>
      </c>
      <c r="J98" s="12" t="str">
        <f>IF($C98=NL,"X","")</f>
        <v/>
      </c>
      <c r="K98" s="12" t="str">
        <f t="shared" si="33"/>
        <v/>
      </c>
    </row>
    <row r="99" spans="1:11" ht="24" customHeight="1" x14ac:dyDescent="0.3">
      <c r="A99" s="47"/>
      <c r="B99" s="19" t="str">
        <f>RUBRICA!A10</f>
        <v xml:space="preserve">7. Expone el tema utilizando un lenguaje técnico disciplinar al presentar la propuesta y responde evidenciando un manejo de la información. </v>
      </c>
      <c r="C99" s="17" t="s">
        <v>8</v>
      </c>
      <c r="D99" s="12"/>
      <c r="E99" s="12" t="str">
        <f>IF(D99="X",100*0.1,"")</f>
        <v/>
      </c>
      <c r="F99" s="12" t="s">
        <v>67</v>
      </c>
      <c r="G99" s="12">
        <f>IF(F99="X",60*0.1,"")</f>
        <v>6</v>
      </c>
      <c r="H99" s="12" t="str">
        <f>IF($C99=ML,"X","")</f>
        <v/>
      </c>
      <c r="I99" s="12" t="str">
        <f>IF(H99="X",30*0.1,"")</f>
        <v/>
      </c>
      <c r="J99" s="12" t="str">
        <f>IF($C99=NL,"X","")</f>
        <v/>
      </c>
      <c r="K99" s="12" t="str">
        <f t="shared" si="33"/>
        <v/>
      </c>
    </row>
    <row r="100" spans="1:11" ht="24" customHeight="1" x14ac:dyDescent="0.35">
      <c r="A100" s="46"/>
      <c r="B100" s="18" t="s">
        <v>12</v>
      </c>
      <c r="C100" s="22">
        <f>E100+G100+I100+K100</f>
        <v>78.5</v>
      </c>
      <c r="D100" s="13"/>
      <c r="E100" s="13">
        <f>SUM(E93:E99)</f>
        <v>50</v>
      </c>
      <c r="F100" s="13"/>
      <c r="G100" s="13">
        <f>SUM(G93:G99)</f>
        <v>27</v>
      </c>
      <c r="H100" s="13"/>
      <c r="I100" s="13">
        <f>SUM(I93:I99)</f>
        <v>1.5</v>
      </c>
      <c r="J100" s="13"/>
      <c r="K100" s="13">
        <f>SUM(K93:K99)</f>
        <v>0</v>
      </c>
    </row>
    <row r="101" spans="1:11" ht="24" customHeight="1" x14ac:dyDescent="0.35">
      <c r="A101" s="48"/>
      <c r="B101" s="21" t="s">
        <v>13</v>
      </c>
      <c r="C101" s="14">
        <f>VLOOKUP(C100,ESCALA_IEP!A67:B267,2,FALSE)</f>
        <v>5.4</v>
      </c>
    </row>
    <row r="102" spans="1:11" ht="15.75" customHeight="1" x14ac:dyDescent="0.3"/>
    <row r="103" spans="1:11" ht="15.75" customHeight="1" x14ac:dyDescent="0.3"/>
    <row r="104" spans="1:11" ht="24" customHeight="1" x14ac:dyDescent="0.3">
      <c r="A104" s="45" t="s">
        <v>16</v>
      </c>
      <c r="B104" s="11" t="s">
        <v>68</v>
      </c>
      <c r="C104" s="42" t="s">
        <v>5</v>
      </c>
      <c r="D104" s="43" t="s">
        <v>6</v>
      </c>
      <c r="E104" s="49"/>
      <c r="F104" s="49"/>
      <c r="G104" s="49"/>
      <c r="H104" s="49"/>
      <c r="I104" s="49"/>
      <c r="J104" s="49"/>
      <c r="K104" s="50"/>
    </row>
    <row r="105" spans="1:11" ht="24" customHeight="1" x14ac:dyDescent="0.3">
      <c r="A105" s="46"/>
      <c r="B105" s="15" t="s">
        <v>7</v>
      </c>
      <c r="C105" s="48"/>
      <c r="D105" s="43" t="s">
        <v>8</v>
      </c>
      <c r="E105" s="50"/>
      <c r="F105" s="43" t="s">
        <v>9</v>
      </c>
      <c r="G105" s="50"/>
      <c r="H105" s="44" t="s">
        <v>10</v>
      </c>
      <c r="I105" s="50"/>
      <c r="J105" s="43" t="s">
        <v>11</v>
      </c>
      <c r="K105" s="50"/>
    </row>
    <row r="106" spans="1:11" ht="24" customHeight="1" x14ac:dyDescent="0.3">
      <c r="A106" s="47"/>
      <c r="B106" s="19" t="s">
        <v>23</v>
      </c>
      <c r="C106" s="17" t="s">
        <v>8</v>
      </c>
      <c r="D106" s="12"/>
      <c r="E106" s="12" t="str">
        <f>IF(D106="X",100*0.15,"")</f>
        <v/>
      </c>
      <c r="F106" s="12" t="s">
        <v>67</v>
      </c>
      <c r="G106" s="12">
        <f>IF(F106="X",60*0.15,"")</f>
        <v>9</v>
      </c>
      <c r="H106" s="12" t="str">
        <f t="shared" ref="H106:H110" si="36">IF($C106=ML,"X","")</f>
        <v/>
      </c>
      <c r="I106" s="12" t="str">
        <f>IF(H106="X",30*0.15,"")</f>
        <v/>
      </c>
      <c r="J106" s="12" t="str">
        <f t="shared" ref="J106:J110" si="37">IF($C106=NL,"X","")</f>
        <v/>
      </c>
      <c r="K106" s="12" t="str">
        <f t="shared" ref="K106:K112" si="38">IF($J106="X",0,"")</f>
        <v/>
      </c>
    </row>
    <row r="107" spans="1:11" ht="24" customHeight="1" x14ac:dyDescent="0.3">
      <c r="A107" s="47"/>
      <c r="B107" s="19" t="s">
        <v>28</v>
      </c>
      <c r="C107" s="17" t="s">
        <v>8</v>
      </c>
      <c r="D107" s="12" t="str">
        <f t="shared" ref="D107:D111" si="39">IF($C107=CL,"X","")</f>
        <v>X</v>
      </c>
      <c r="E107" s="12">
        <f>IF(D107="X",100*0.25,"")</f>
        <v>25</v>
      </c>
      <c r="F107" s="12" t="str">
        <f t="shared" ref="F107:F111" si="40">IF($C107=L,"X","")</f>
        <v/>
      </c>
      <c r="G107" s="12" t="str">
        <f>IF(F107="X",60*0.25,"")</f>
        <v/>
      </c>
      <c r="H107" s="12" t="str">
        <f t="shared" si="36"/>
        <v/>
      </c>
      <c r="I107" s="12" t="str">
        <f>IF(H107="X",30*0.25,"")</f>
        <v/>
      </c>
      <c r="J107" s="12" t="str">
        <f t="shared" si="37"/>
        <v/>
      </c>
      <c r="K107" s="12" t="str">
        <f t="shared" si="38"/>
        <v/>
      </c>
    </row>
    <row r="108" spans="1:11" ht="24" customHeight="1" x14ac:dyDescent="0.3">
      <c r="A108" s="47"/>
      <c r="B108" s="19" t="s">
        <v>33</v>
      </c>
      <c r="C108" s="17" t="s">
        <v>8</v>
      </c>
      <c r="D108" s="12"/>
      <c r="E108" s="12" t="str">
        <f>IF(D108="X",100*0.2,"")</f>
        <v/>
      </c>
      <c r="F108" s="12" t="s">
        <v>67</v>
      </c>
      <c r="G108" s="12">
        <f>IF(F108="X",60*0.2,"")</f>
        <v>12</v>
      </c>
      <c r="H108" s="12" t="str">
        <f t="shared" si="36"/>
        <v/>
      </c>
      <c r="I108" s="12" t="str">
        <f>IF(H108="X",30*0.2,"")</f>
        <v/>
      </c>
      <c r="J108" s="12" t="str">
        <f t="shared" si="37"/>
        <v/>
      </c>
      <c r="K108" s="12" t="str">
        <f t="shared" si="38"/>
        <v/>
      </c>
    </row>
    <row r="109" spans="1:11" ht="24" customHeight="1" x14ac:dyDescent="0.3">
      <c r="A109" s="47"/>
      <c r="B109" s="19" t="s">
        <v>38</v>
      </c>
      <c r="C109" s="17" t="s">
        <v>8</v>
      </c>
      <c r="D109" s="12" t="str">
        <f t="shared" si="39"/>
        <v>X</v>
      </c>
      <c r="E109" s="12">
        <f>IF(D109="X",100*0.05,"")</f>
        <v>5</v>
      </c>
      <c r="F109" s="12" t="str">
        <f t="shared" si="40"/>
        <v/>
      </c>
      <c r="G109" s="12" t="str">
        <f>IF(F109="X",60*0.05,"")</f>
        <v/>
      </c>
      <c r="H109" s="12" t="str">
        <f t="shared" si="36"/>
        <v/>
      </c>
      <c r="I109" s="12" t="str">
        <f>IF(H109="X",30*0.05,"")</f>
        <v/>
      </c>
      <c r="J109" s="12" t="str">
        <f t="shared" si="37"/>
        <v/>
      </c>
      <c r="K109" s="12" t="str">
        <f t="shared" si="38"/>
        <v/>
      </c>
    </row>
    <row r="110" spans="1:11" ht="24" customHeight="1" x14ac:dyDescent="0.3">
      <c r="A110" s="47"/>
      <c r="B110" s="19" t="s">
        <v>43</v>
      </c>
      <c r="C110" s="17" t="s">
        <v>8</v>
      </c>
      <c r="D110" s="12"/>
      <c r="E110" s="12" t="str">
        <f>IF(D110="X",100*0.05,"")</f>
        <v/>
      </c>
      <c r="F110" s="12" t="str">
        <f t="shared" si="40"/>
        <v/>
      </c>
      <c r="G110" s="12" t="str">
        <f>IF(F110="X",60*0.05,"")</f>
        <v/>
      </c>
      <c r="H110" s="12" t="s">
        <v>67</v>
      </c>
      <c r="I110" s="12">
        <f>IF(H110="X",30*0.05,"")</f>
        <v>1.5</v>
      </c>
      <c r="J110" s="12" t="str">
        <f t="shared" si="37"/>
        <v/>
      </c>
      <c r="K110" s="12" t="str">
        <f t="shared" si="38"/>
        <v/>
      </c>
    </row>
    <row r="111" spans="1:11" ht="24" customHeight="1" x14ac:dyDescent="0.3">
      <c r="A111" s="47"/>
      <c r="B111" s="19" t="s">
        <v>48</v>
      </c>
      <c r="C111" s="17" t="s">
        <v>8</v>
      </c>
      <c r="D111" s="12" t="str">
        <f>IF($C111=CL,"X","")</f>
        <v>X</v>
      </c>
      <c r="E111" s="12">
        <f>IF(D111="X",100*0.2,"")</f>
        <v>20</v>
      </c>
      <c r="F111" s="12" t="str">
        <f>IF($C111=L,"X","")</f>
        <v/>
      </c>
      <c r="G111" s="12" t="str">
        <f>IF(F111="X",60*0.2,"")</f>
        <v/>
      </c>
      <c r="H111" s="12" t="str">
        <f>IF($C111=ML,"X","")</f>
        <v/>
      </c>
      <c r="I111" s="12" t="str">
        <f>IF(H111="X",30*0.2,"")</f>
        <v/>
      </c>
      <c r="J111" s="12" t="str">
        <f>IF($C111=NL,"X","")</f>
        <v/>
      </c>
      <c r="K111" s="12" t="str">
        <f t="shared" si="38"/>
        <v/>
      </c>
    </row>
    <row r="112" spans="1:11" ht="24" customHeight="1" x14ac:dyDescent="0.3">
      <c r="A112" s="47"/>
      <c r="B112" s="19" t="s">
        <v>53</v>
      </c>
      <c r="C112" s="17" t="s">
        <v>8</v>
      </c>
      <c r="D112" s="12"/>
      <c r="E112" s="12" t="str">
        <f>IF(D112="X",100*0.1,"")</f>
        <v/>
      </c>
      <c r="F112" s="12" t="s">
        <v>67</v>
      </c>
      <c r="G112" s="12">
        <f>IF(F112="X",60*0.1,"")</f>
        <v>6</v>
      </c>
      <c r="H112" s="12" t="str">
        <f>IF($C112=ML,"X","")</f>
        <v/>
      </c>
      <c r="I112" s="12" t="str">
        <f>IF(H112="X",30*0.1,"")</f>
        <v/>
      </c>
      <c r="J112" s="12" t="str">
        <f>IF($C112=NL,"X","")</f>
        <v/>
      </c>
      <c r="K112" s="12" t="str">
        <f t="shared" si="38"/>
        <v/>
      </c>
    </row>
    <row r="113" spans="1:11" ht="24" customHeight="1" x14ac:dyDescent="0.35">
      <c r="A113" s="46"/>
      <c r="B113" s="18" t="s">
        <v>12</v>
      </c>
      <c r="C113" s="22">
        <f>E113+G113+I113+K113</f>
        <v>78.5</v>
      </c>
      <c r="D113" s="13"/>
      <c r="E113" s="13">
        <f>SUM(E106:E112)</f>
        <v>50</v>
      </c>
      <c r="F113" s="13"/>
      <c r="G113" s="13">
        <f>SUM(G106:G112)</f>
        <v>27</v>
      </c>
      <c r="H113" s="13"/>
      <c r="I113" s="13">
        <f>SUM(I106:I112)</f>
        <v>1.5</v>
      </c>
      <c r="J113" s="13"/>
      <c r="K113" s="13">
        <f>SUM(K106:K112)</f>
        <v>0</v>
      </c>
    </row>
    <row r="114" spans="1:11" ht="24" customHeight="1" x14ac:dyDescent="0.35">
      <c r="A114" s="48"/>
      <c r="B114" s="21" t="s">
        <v>13</v>
      </c>
      <c r="C114" s="14">
        <f>VLOOKUP(C113,ESCALA_IEP!A80:B280,2,FALSE)</f>
        <v>5.4</v>
      </c>
    </row>
    <row r="115" spans="1:11" ht="15.75" customHeight="1" x14ac:dyDescent="0.3"/>
    <row r="116" spans="1:11" ht="15.75" customHeight="1" x14ac:dyDescent="0.3"/>
    <row r="117" spans="1:11" ht="15.75" customHeight="1" x14ac:dyDescent="0.3"/>
    <row r="118" spans="1:11" ht="15.75" customHeight="1" x14ac:dyDescent="0.3"/>
    <row r="119" spans="1:11" ht="15.75" customHeight="1" x14ac:dyDescent="0.3"/>
    <row r="120" spans="1:11" ht="15.75" customHeight="1" x14ac:dyDescent="0.3"/>
    <row r="121" spans="1:11" ht="15.75" customHeight="1" x14ac:dyDescent="0.3"/>
    <row r="122" spans="1:11" ht="15.75" customHeight="1" x14ac:dyDescent="0.3"/>
    <row r="123" spans="1:11" ht="15.75" customHeight="1" x14ac:dyDescent="0.3"/>
    <row r="124" spans="1:11" ht="15.75" customHeight="1" x14ac:dyDescent="0.3"/>
    <row r="125" spans="1:11" ht="15.75" customHeight="1" x14ac:dyDescent="0.3"/>
    <row r="126" spans="1:11" ht="15.75" customHeight="1" x14ac:dyDescent="0.3"/>
    <row r="127" spans="1:11" ht="15.75" customHeight="1" x14ac:dyDescent="0.3"/>
    <row r="128" spans="1:11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</sheetData>
  <mergeCells count="56">
    <mergeCell ref="A104:A114"/>
    <mergeCell ref="C104:C105"/>
    <mergeCell ref="D104:K104"/>
    <mergeCell ref="D105:E105"/>
    <mergeCell ref="F105:G105"/>
    <mergeCell ref="H105:I105"/>
    <mergeCell ref="J105:K105"/>
    <mergeCell ref="A51:A61"/>
    <mergeCell ref="C51:C52"/>
    <mergeCell ref="D51:K51"/>
    <mergeCell ref="D52:E52"/>
    <mergeCell ref="F52:G52"/>
    <mergeCell ref="H52:I52"/>
    <mergeCell ref="J52:K52"/>
    <mergeCell ref="A91:A101"/>
    <mergeCell ref="C91:C92"/>
    <mergeCell ref="D91:K91"/>
    <mergeCell ref="D92:E92"/>
    <mergeCell ref="F92:G92"/>
    <mergeCell ref="H92:I92"/>
    <mergeCell ref="J92:K92"/>
    <mergeCell ref="A78:A88"/>
    <mergeCell ref="C78:C79"/>
    <mergeCell ref="D78:K78"/>
    <mergeCell ref="D79:E79"/>
    <mergeCell ref="F79:G79"/>
    <mergeCell ref="H79:I79"/>
    <mergeCell ref="J79:K79"/>
    <mergeCell ref="A65:A75"/>
    <mergeCell ref="C65:C66"/>
    <mergeCell ref="D65:K65"/>
    <mergeCell ref="D66:E66"/>
    <mergeCell ref="F66:G66"/>
    <mergeCell ref="H66:I66"/>
    <mergeCell ref="J66:K66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B740B7C-0D09-4729-B15A-3D5DB2472846}">
      <formula1>1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672252F-491D-4DED-9E56-A83D58347B12}">
          <x14:formula1>
            <xm:f>'RELEVANCIA-PUNTAJE'!$B$2:$E$2</xm:f>
          </x14:formula1>
          <xm:sqref>C13:C19 C26:C32 C39:C45 C67:C73 C80:C86 C93:C99 C53:C59 C106:C112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52" t="s">
        <v>17</v>
      </c>
      <c r="B1" s="54" t="s">
        <v>18</v>
      </c>
      <c r="C1" s="55"/>
      <c r="D1" s="55"/>
      <c r="E1" s="56"/>
      <c r="F1" s="52" t="s">
        <v>19</v>
      </c>
    </row>
    <row r="2" spans="1:6" x14ac:dyDescent="0.3">
      <c r="A2" s="53"/>
      <c r="B2" s="57" t="s">
        <v>20</v>
      </c>
      <c r="C2" s="57" t="s">
        <v>21</v>
      </c>
      <c r="D2" s="25" t="s">
        <v>22</v>
      </c>
      <c r="E2" s="26" t="s">
        <v>11</v>
      </c>
      <c r="F2" s="53"/>
    </row>
    <row r="3" spans="1:6" x14ac:dyDescent="0.3">
      <c r="A3" s="53"/>
      <c r="B3" s="58"/>
      <c r="C3" s="58"/>
      <c r="D3" s="27">
        <v>0.3</v>
      </c>
      <c r="E3" s="27">
        <v>0</v>
      </c>
      <c r="F3" s="53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9" t="s">
        <v>60</v>
      </c>
      <c r="B1" s="4" t="s">
        <v>12</v>
      </c>
      <c r="C1" s="5"/>
      <c r="D1" s="5"/>
      <c r="E1" s="6"/>
    </row>
    <row r="2" spans="1:5" ht="43.8" thickBot="1" x14ac:dyDescent="0.35">
      <c r="A2" s="60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Hoja1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2024-12-07T20:13:37Z</dcterms:modified>
  <cp:category/>
  <cp:contentStatus/>
</cp:coreProperties>
</file>