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_rels/drawing2.xml.rels" ContentType="application/vnd.openxmlformats-package.relationships+xml"/>
  <Override PartName="/xl/drawings/vmlDrawing2.xml" ContentType="application/vnd.openxmlformats-officedocument.vmlDrawing"/>
  <Override PartName="/xl/drawings/vmlDrawing1.x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/>
  <bookViews>
    <workbookView activeTab="1" firstSheet="0" showHorizontalScroll="true" showSheetTabs="true" showVerticalScroll="true" tabRatio="750" windowHeight="8192" windowWidth="16384" xWindow="0" yWindow="0"/>
  </bookViews>
  <sheets>
    <sheet name="Weigh Feeders" sheetId="1" state="visible" r:id="rId2"/>
    <sheet name="3 Component RMC" sheetId="2" state="visible" r:id="rId3"/>
    <sheet name="Report" sheetId="3" state="visible" r:id="rId4"/>
    <sheet name="4 Component" sheetId="4" state="visible" r:id="rId5"/>
  </sheets>
  <definedNames>
    <definedName function="false" hidden="false" localSheetId="0" name="_xlnm.Print_Area" vbProcedure="false">'3 Component RMC'!$A$1:$V$39</definedName>
    <definedName function="false" hidden="false" localSheetId="0" name="_xlnm.Print_Area" vbProcedure="false">'4 Component'!$L$1:$V$25</definedName>
  </definedNames>
  <calcPr iterateCount="100" refMode="A1" iterate="false" iterateDelta="0.0001"/>
</workbook>
</file>

<file path=xl/comments2.xml><?xml version="1.0" encoding="utf-8"?>
<comments xmlns="http://schemas.openxmlformats.org/spreadsheetml/2006/main">
  <authors>
    <author/>
    <author/>
    <author/>
  </authors>
  <commentList>
    <comment authorId="0" ref="B12">
      <text>
        <r>
          <rPr>
            <sz val="9"/>
            <color rgb="00000000"/>
            <rFont val="Tahoma"/>
            <family val="2"/>
            <charset val="1"/>
          </rPr>
          <t xml:space="preserve">New Pile started  control level to higher side 
Normal 25 % 
Variation/N ew pile  75%
</t>
        </r>
      </text>
    </comment>
    <comment authorId="0" ref="B14">
      <text>
        <r>
          <rPr>
            <sz val="9"/>
            <color rgb="00000000"/>
            <rFont val="Tahoma"/>
            <family val="2"/>
            <charset val="1"/>
          </rPr>
          <t xml:space="preserve">Less Diffrence between setpoint &amp; SILO = 0.2
Moderate =0.5
High= 0.8~1.00
</t>
        </r>
      </text>
    </comment>
    <comment authorId="0" ref="B16">
      <text>
        <r>
          <rPr>
            <sz val="9"/>
            <color rgb="00000000"/>
            <rFont val="Tahoma"/>
            <family val="2"/>
            <charset val="1"/>
          </rPr>
          <t xml:space="preserve">0.1 = Normal /low
0.2 = Moderate 
0.3 = High 
0.4 = Aggressive 
</t>
        </r>
      </text>
    </comment>
  </commentList>
</comments>
</file>

<file path=xl/comments4.xml><?xml version="1.0" encoding="utf-8"?>
<comments xmlns="http://schemas.openxmlformats.org/spreadsheetml/2006/main">
  <authors>
    <author/>
    <author/>
    <author/>
    <author/>
  </authors>
  <commentList>
    <comment authorId="0" ref="B10">
      <text>
        <r>
          <rPr>
            <b/>
            <sz val="8"/>
            <color rgb="00000000"/>
            <rFont val="Tahoma"/>
            <family val="2"/>
            <charset val="1"/>
          </rPr>
          <t xml:space="preserve">Michael Clark :
</t>
        </r>
        <r>
          <rPr>
            <sz val="8"/>
            <color rgb="00000000"/>
            <rFont val="Tahoma"/>
            <family val="2"/>
            <charset val="1"/>
          </rPr>
          <t xml:space="preserve">Enter the LSF, SM and AM target here.</t>
        </r>
      </text>
    </comment>
    <comment authorId="0" ref="E14">
      <text>
        <r>
          <rPr>
            <b/>
            <sz val="8"/>
            <color rgb="00000000"/>
            <rFont val="Tahoma"/>
            <family val="2"/>
            <charset val="1"/>
          </rPr>
          <t xml:space="preserve">Michael Clark :
</t>
        </r>
        <r>
          <rPr>
            <sz val="8"/>
            <color rgb="00000000"/>
            <rFont val="Tahoma"/>
            <family val="2"/>
            <charset val="1"/>
          </rPr>
          <t xml:space="preserve">Calculate the required proportions of each material here.</t>
        </r>
      </text>
    </comment>
    <comment authorId="0" ref="B17">
      <text>
        <r>
          <rPr>
            <b/>
            <sz val="8"/>
            <color rgb="00000000"/>
            <rFont val="Tahoma"/>
            <family val="2"/>
            <charset val="1"/>
          </rPr>
          <t xml:space="preserve">Michael Clark :
</t>
        </r>
        <r>
          <rPr>
            <sz val="8"/>
            <color rgb="00000000"/>
            <rFont val="Tahoma"/>
            <family val="2"/>
            <charset val="1"/>
          </rPr>
          <t xml:space="preserve">Calculate the raw mix composition here.</t>
        </r>
      </text>
    </comment>
    <comment authorId="0" ref="B22">
      <text>
        <r>
          <rPr>
            <b/>
            <sz val="8"/>
            <color rgb="00000000"/>
            <rFont val="Tahoma"/>
            <family val="2"/>
            <charset val="1"/>
          </rPr>
          <t xml:space="preserve">Michael Clark :
</t>
        </r>
        <r>
          <rPr>
            <sz val="8"/>
            <color rgb="00000000"/>
            <rFont val="Tahoma"/>
            <family val="2"/>
            <charset val="1"/>
          </rPr>
          <t xml:space="preserve">Calculate the raw mix ratios here.</t>
        </r>
      </text>
    </comment>
  </commentList>
</comments>
</file>

<file path=xl/sharedStrings.xml><?xml version="1.0" encoding="utf-8"?>
<sst xmlns="http://schemas.openxmlformats.org/spreadsheetml/2006/main" count="134" uniqueCount="56">
  <si>
    <t>Wet Basis </t>
  </si>
  <si>
    <t>M1</t>
  </si>
  <si>
    <t>M2</t>
  </si>
  <si>
    <t>M3</t>
  </si>
  <si>
    <t>Moisture %</t>
  </si>
  <si>
    <t>SiO2 %</t>
  </si>
  <si>
    <t>Al2O3 %</t>
  </si>
  <si>
    <t>Fe2O3 %</t>
  </si>
  <si>
    <t>CaO %</t>
  </si>
  <si>
    <t>LOI Expect</t>
  </si>
  <si>
    <t>Undetermined</t>
  </si>
  <si>
    <t>Dry basis </t>
  </si>
  <si>
    <t>RMP Rawmeal Proportional Control System </t>
  </si>
  <si>
    <t>RM SET POINT </t>
  </si>
  <si>
    <t>Avg</t>
  </si>
  <si>
    <t>MAT 1</t>
  </si>
  <si>
    <t>MAT 2</t>
  </si>
  <si>
    <t>MAT 3</t>
  </si>
  <si>
    <t>L.S.F.</t>
  </si>
  <si>
    <t>SiO2</t>
  </si>
  <si>
    <t>Al2O3</t>
  </si>
  <si>
    <t>S.M.</t>
  </si>
  <si>
    <t>Fe2O3</t>
  </si>
  <si>
    <t>CaO</t>
  </si>
  <si>
    <t>Control level</t>
  </si>
  <si>
    <t>D-LSF-CF level</t>
  </si>
  <si>
    <t> </t>
  </si>
  <si>
    <t>D-SM-CF level</t>
  </si>
  <si>
    <t>Date/Time </t>
  </si>
  <si>
    <t>Delta</t>
  </si>
  <si>
    <t>Real Time RM</t>
  </si>
  <si>
    <t>Clinker /KF silo</t>
  </si>
  <si>
    <t>A.M.</t>
  </si>
  <si>
    <t>a</t>
  </si>
  <si>
    <t>b</t>
  </si>
  <si>
    <t>LSF</t>
  </si>
  <si>
    <t>SM</t>
  </si>
  <si>
    <t>Equation 1</t>
  </si>
  <si>
    <t>Equation 2</t>
  </si>
  <si>
    <t>Equation 3</t>
  </si>
  <si>
    <t>SiO2 </t>
  </si>
  <si>
    <t>CaO </t>
  </si>
  <si>
    <t>Raw Materials</t>
  </si>
  <si>
    <t>Limestone</t>
  </si>
  <si>
    <t>Sandstone</t>
  </si>
  <si>
    <t>Iron Oxide</t>
  </si>
  <si>
    <t>Silica Sand</t>
  </si>
  <si>
    <t>Clay </t>
  </si>
  <si>
    <t>K2O</t>
  </si>
  <si>
    <t>Proportions</t>
  </si>
  <si>
    <t>Raw Mix</t>
  </si>
  <si>
    <t>Clk</t>
  </si>
  <si>
    <t>c</t>
  </si>
  <si>
    <t>d</t>
  </si>
  <si>
    <t>Equation 4</t>
  </si>
  <si>
    <t>From here down is the simultaneous equation solution</t>
  </si>
</sst>
</file>

<file path=xl/styles.xml><?xml version="1.0" encoding="utf-8"?>
<styleSheet xmlns="http://schemas.openxmlformats.org/spreadsheetml/2006/main">
  <numFmts count="12">
    <numFmt formatCode="GENERAL" numFmtId="164"/>
    <numFmt formatCode="GENERAL" numFmtId="165"/>
    <numFmt formatCode="0.0" numFmtId="166"/>
    <numFmt formatCode="0.00" numFmtId="167"/>
    <numFmt formatCode="0.00%" numFmtId="168"/>
    <numFmt formatCode="0%" numFmtId="169"/>
    <numFmt formatCode="0.000" numFmtId="170"/>
    <numFmt formatCode="0.0%" numFmtId="171"/>
    <numFmt formatCode="H:MM\ AM/PM;@" numFmtId="172"/>
    <numFmt formatCode="M/D/YY\ H:MM\ AM/PM;@" numFmtId="173"/>
    <numFmt formatCode="0.000%" numFmtId="174"/>
    <numFmt formatCode="H:MM:SS\ AM/PM" numFmtId="175"/>
  </numFmts>
  <fonts count="2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00006100"/>
      <name val="Calibri"/>
      <family val="2"/>
      <charset val="1"/>
    </font>
    <font>
      <sz val="11"/>
      <color rgb="009C0006"/>
      <name val="Calibri"/>
      <family val="2"/>
      <charset val="1"/>
    </font>
    <font>
      <sz val="11"/>
      <color rgb="00FFFFFF"/>
      <name val="Calibri"/>
      <family val="2"/>
    </font>
    <font>
      <b/>
      <sz val="26"/>
      <name val="Berlin Sans FB Demi"/>
      <family val="2"/>
      <charset val="1"/>
    </font>
    <font>
      <b/>
      <sz val="10"/>
      <name val="Arial"/>
      <family val="2"/>
      <charset val="1"/>
    </font>
    <font>
      <sz val="10"/>
      <color rgb="00F2F2F2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00FFFFFF"/>
      <name val="Arial"/>
      <family val="2"/>
      <charset val="1"/>
    </font>
    <font>
      <sz val="9"/>
      <color rgb="00000000"/>
      <name val="Tahoma"/>
      <family val="2"/>
      <charset val="1"/>
    </font>
    <font>
      <sz val="10"/>
      <color rgb="00BFBFBF"/>
      <name val="Arial"/>
      <family val="2"/>
      <charset val="1"/>
    </font>
    <font>
      <sz val="8"/>
      <name val="Arial"/>
      <family val="2"/>
      <charset val="1"/>
    </font>
    <font>
      <u val="single"/>
      <sz val="10"/>
      <color rgb="00F2F2F2"/>
      <name val="Arial"/>
      <family val="2"/>
      <charset val="1"/>
    </font>
    <font>
      <sz val="11"/>
      <color rgb="00FFFFFF"/>
      <name val="Calibri"/>
      <family val="2"/>
      <charset val="1"/>
    </font>
    <font>
      <sz val="10"/>
      <color rgb="00A6A6A6"/>
      <name val="Arial"/>
      <family val="2"/>
      <charset val="1"/>
    </font>
    <font>
      <b/>
      <sz val="8"/>
      <color rgb="00000000"/>
      <name val="Calibri"/>
      <family val="2"/>
    </font>
    <font>
      <b/>
      <sz val="14"/>
      <color rgb="00000000"/>
      <name val="Calibri"/>
      <family val="2"/>
    </font>
    <font>
      <sz val="10"/>
      <color rgb="00000000"/>
      <name val="Calibri"/>
      <family val="2"/>
    </font>
    <font>
      <sz val="9"/>
      <color rgb="00000000"/>
      <name val="Calibri"/>
      <family val="2"/>
    </font>
    <font>
      <b/>
      <sz val="8"/>
      <color rgb="00000000"/>
      <name val="Tahoma"/>
      <family val="2"/>
      <charset val="1"/>
    </font>
    <font>
      <sz val="8"/>
      <color rgb="00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00C6EFCE"/>
        <bgColor rgb="00CCFFCC"/>
      </patternFill>
    </fill>
    <fill>
      <patternFill patternType="solid">
        <fgColor rgb="00FFC7CE"/>
        <bgColor rgb="00FF99CC"/>
      </patternFill>
    </fill>
    <fill>
      <patternFill patternType="solid">
        <fgColor rgb="00FFFF00"/>
        <bgColor rgb="00FFFF00"/>
      </patternFill>
    </fill>
    <fill>
      <patternFill patternType="solid">
        <fgColor rgb="0092D050"/>
        <bgColor rgb="0070AD47"/>
      </patternFill>
    </fill>
    <fill>
      <patternFill patternType="solid">
        <fgColor rgb="00FFFFFF"/>
        <bgColor rgb="00F2F2F2"/>
      </patternFill>
    </fill>
    <fill>
      <patternFill patternType="solid">
        <fgColor rgb="0070AD47"/>
        <bgColor rgb="0092D050"/>
      </patternFill>
    </fill>
    <fill>
      <patternFill patternType="solid">
        <fgColor rgb="00CCFFCC"/>
        <bgColor rgb="00C6EFCE"/>
      </patternFill>
    </fill>
    <fill>
      <patternFill patternType="solid">
        <fgColor rgb="00FF8080"/>
        <bgColor rgb="00FF99CC"/>
      </patternFill>
    </fill>
  </fills>
  <borders count="1">
    <border diagonalDown="false" diagonalUp="false">
      <left/>
      <right/>
      <top/>
      <bottom/>
      <diagonal/>
    </border>
  </borders>
  <cellStyleXfs count="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5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6" numFmtId="165">
      <alignment horizontal="general" indent="0" shrinkToFit="false" textRotation="0" vertical="bottom" wrapText="false"/>
      <protection hidden="false" locked="true"/>
    </xf>
  </cellStyleXfs>
  <cellXfs count="11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1"/>
    <xf applyAlignment="false" applyBorder="false" applyFont="true" applyProtection="false" borderId="0" fillId="0" fontId="4" numFmtId="165" xfId="1"/>
    <xf applyAlignment="true" applyBorder="false" applyFont="false" applyProtection="false" borderId="0" fillId="0" fontId="4" numFmtId="165" xfId="1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1">
      <alignment horizontal="center" indent="0" shrinkToFit="false" textRotation="0" vertical="bottom" wrapText="false"/>
    </xf>
    <xf applyAlignment="true" applyBorder="false" applyFont="false" applyProtection="false" borderId="0" fillId="4" fontId="4" numFmtId="165" xfId="1">
      <alignment horizontal="center" indent="0" shrinkToFit="false" textRotation="0" vertical="bottom" wrapText="false"/>
    </xf>
    <xf applyAlignment="true" applyBorder="true" applyFont="false" applyProtection="true" borderId="0" fillId="2" fontId="5" numFmtId="166" xfId="2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0" fontId="5" numFmtId="166" xfId="2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5" xfId="1"/>
    <xf applyAlignment="true" applyBorder="false" applyFont="true" applyProtection="false" borderId="0" fillId="0" fontId="4" numFmtId="165" xfId="1">
      <alignment horizontal="center" indent="0" shrinkToFit="false" textRotation="0" vertical="bottom" wrapText="false"/>
    </xf>
    <xf applyAlignment="false" applyBorder="false" applyFont="true" applyProtection="false" borderId="0" fillId="0" fontId="4" numFmtId="165" xfId="1"/>
    <xf applyAlignment="true" applyBorder="true" applyFont="false" applyProtection="true" borderId="0" fillId="0" fontId="5" numFmtId="167" xfId="2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2" fontId="5" numFmtId="167" xfId="2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4" numFmtId="167" xfId="1">
      <alignment horizontal="center" indent="0" shrinkToFit="false" textRotation="0" vertical="bottom" wrapText="false"/>
    </xf>
    <xf applyAlignment="true" applyBorder="false" applyFont="false" applyProtection="false" borderId="0" fillId="0" fontId="4" numFmtId="166" xfId="1">
      <alignment horizontal="center" indent="0" shrinkToFit="false" textRotation="0" vertical="bottom" wrapText="false"/>
    </xf>
    <xf applyAlignment="true" applyBorder="false" applyFont="false" applyProtection="false" borderId="0" fillId="0" fontId="4" numFmtId="167" xfId="1">
      <alignment horizontal="center" indent="0" shrinkToFit="false" textRotation="0" vertical="bottom" wrapText="false"/>
    </xf>
    <xf applyAlignment="true" applyBorder="false" applyFont="false" applyProtection="false" borderId="0" fillId="0" fontId="4" numFmtId="166" xfId="1">
      <alignment horizontal="center" indent="0" shrinkToFit="false" textRotation="0" vertical="bottom" wrapText="false"/>
    </xf>
    <xf applyAlignment="true" applyBorder="true" applyFont="true" applyProtection="false" borderId="0" fillId="5" fontId="8" numFmtId="165" xfId="1">
      <alignment horizontal="center" indent="0" shrinkToFit="false" textRotation="0" vertical="center" wrapText="false"/>
    </xf>
    <xf applyAlignment="false" applyBorder="false" applyFont="true" applyProtection="true" borderId="0" fillId="0" fontId="9" numFmtId="165" xfId="1">
      <protection hidden="false" locked="false"/>
    </xf>
    <xf applyAlignment="false" applyBorder="false" applyFont="false" applyProtection="true" borderId="0" fillId="0" fontId="4" numFmtId="165" xfId="1">
      <protection hidden="false" locked="false"/>
    </xf>
    <xf applyAlignment="false" applyBorder="false" applyFont="false" applyProtection="true" borderId="0" fillId="0" fontId="4" numFmtId="165" xfId="1">
      <protection hidden="false" locked="false"/>
    </xf>
    <xf applyAlignment="false" applyBorder="false" applyFont="true" applyProtection="true" borderId="0" fillId="0" fontId="4" numFmtId="165" xfId="1">
      <protection hidden="false" locked="false"/>
    </xf>
    <xf applyAlignment="true" applyBorder="true" applyFont="false" applyProtection="true" borderId="0" fillId="0" fontId="4" numFmtId="165" xfId="1">
      <alignment horizontal="center" indent="0" shrinkToFit="false" textRotation="0" vertical="bottom" wrapText="false"/>
      <protection hidden="false" locked="false"/>
    </xf>
    <xf applyAlignment="true" applyBorder="false" applyFont="false" applyProtection="true" borderId="0" fillId="0" fontId="4" numFmtId="165" xfId="1">
      <alignment horizontal="center" indent="0" shrinkToFit="false" textRotation="0" vertical="bottom" wrapText="false"/>
      <protection hidden="false" locked="false"/>
    </xf>
    <xf applyAlignment="false" applyBorder="false" applyFont="true" applyProtection="false" borderId="0" fillId="0" fontId="10" numFmtId="168" xfId="1"/>
    <xf applyAlignment="false" applyBorder="false" applyFont="false" applyProtection="false" borderId="0" fillId="0" fontId="4" numFmtId="167" xfId="1"/>
    <xf applyAlignment="true" applyBorder="false" applyFont="false" applyProtection="false" borderId="0" fillId="0" fontId="4" numFmtId="168" xfId="1">
      <alignment horizontal="center" indent="0" shrinkToFit="false" textRotation="0" vertical="bottom" wrapText="false"/>
    </xf>
    <xf applyAlignment="false" applyBorder="false" applyFont="true" applyProtection="false" borderId="0" fillId="0" fontId="11" numFmtId="165" xfId="1"/>
    <xf applyAlignment="true" applyBorder="false" applyFont="true" applyProtection="false" borderId="0" fillId="0" fontId="11" numFmtId="169" xfId="1">
      <alignment horizontal="center" indent="0" shrinkToFit="false" textRotation="0" vertical="bottom" wrapText="false"/>
    </xf>
    <xf applyAlignment="true" applyBorder="false" applyFont="true" applyProtection="false" borderId="0" fillId="0" fontId="4" numFmtId="167" xfId="1">
      <alignment horizontal="center" indent="0" shrinkToFit="false" textRotation="0" vertical="bottom" wrapText="false"/>
    </xf>
    <xf applyAlignment="true" applyBorder="false" applyFont="true" applyProtection="false" borderId="0" fillId="0" fontId="11" numFmtId="165" xfId="1">
      <alignment horizontal="center" indent="0" shrinkToFit="false" textRotation="0" vertical="bottom" wrapText="false"/>
    </xf>
    <xf applyAlignment="false" applyBorder="false" applyFont="true" applyProtection="true" borderId="0" fillId="0" fontId="11" numFmtId="165" xfId="1">
      <protection hidden="false" locked="false"/>
    </xf>
    <xf applyAlignment="true" applyBorder="false" applyFont="true" applyProtection="true" borderId="0" fillId="5" fontId="12" numFmtId="168" xfId="1">
      <alignment horizontal="center" indent="0" shrinkToFit="false" textRotation="0" vertical="bottom" wrapText="false"/>
      <protection hidden="false" locked="false"/>
    </xf>
    <xf applyAlignment="true" applyBorder="false" applyFont="true" applyProtection="false" borderId="0" fillId="6" fontId="12" numFmtId="170" xfId="1">
      <alignment horizontal="center" indent="0" shrinkToFit="false" textRotation="0" vertical="bottom" wrapText="false"/>
    </xf>
    <xf applyAlignment="true" applyBorder="true" applyFont="false" applyProtection="false" borderId="0" fillId="0" fontId="4" numFmtId="165" xfId="1">
      <alignment horizontal="center" indent="0" shrinkToFit="false" textRotation="0" vertical="bottom" wrapText="false"/>
    </xf>
    <xf applyAlignment="false" applyBorder="false" applyFont="true" applyProtection="true" borderId="0" fillId="6" fontId="12" numFmtId="167" xfId="1">
      <protection hidden="false" locked="false"/>
    </xf>
    <xf applyAlignment="false" applyBorder="false" applyFont="true" applyProtection="false" borderId="0" fillId="0" fontId="10" numFmtId="165" xfId="1"/>
    <xf applyAlignment="true" applyBorder="false" applyFont="true" applyProtection="true" borderId="0" fillId="5" fontId="12" numFmtId="167" xfId="1">
      <alignment horizontal="center" indent="0" shrinkToFit="false" textRotation="0" vertical="bottom" wrapText="false"/>
      <protection hidden="false" locked="false"/>
    </xf>
    <xf applyAlignment="true" applyBorder="false" applyFont="true" applyProtection="true" borderId="0" fillId="7" fontId="12" numFmtId="169" xfId="1">
      <alignment horizontal="center" indent="0" shrinkToFit="false" textRotation="0" vertical="bottom" wrapText="false"/>
      <protection hidden="false" locked="false"/>
    </xf>
    <xf applyAlignment="false" applyBorder="false" applyFont="false" applyProtection="false" borderId="0" fillId="0" fontId="4" numFmtId="168" xfId="1"/>
    <xf applyAlignment="false" applyBorder="false" applyFont="true" applyProtection="true" borderId="0" fillId="0" fontId="12" numFmtId="168" xfId="1">
      <protection hidden="false" locked="false"/>
    </xf>
    <xf applyAlignment="false" applyBorder="false" applyFont="true" applyProtection="false" borderId="0" fillId="0" fontId="12" numFmtId="168" xfId="1"/>
    <xf applyAlignment="true" applyBorder="false" applyFont="true" applyProtection="false" borderId="0" fillId="0" fontId="4" numFmtId="165" xfId="1">
      <alignment horizontal="left" indent="0" shrinkToFit="false" textRotation="0" vertical="bottom" wrapText="false"/>
    </xf>
    <xf applyAlignment="true" applyBorder="false" applyFont="true" applyProtection="true" borderId="0" fillId="7" fontId="12" numFmtId="165" xfId="1">
      <alignment horizontal="center" indent="0" shrinkToFit="false" textRotation="0" vertical="bottom" wrapText="false"/>
      <protection hidden="false" locked="false"/>
    </xf>
    <xf applyAlignment="false" applyBorder="false" applyFont="false" applyProtection="false" borderId="0" fillId="0" fontId="4" numFmtId="168" xfId="1"/>
    <xf applyAlignment="true" applyBorder="false" applyFont="true" applyProtection="false" borderId="0" fillId="4" fontId="9" numFmtId="168" xfId="1">
      <alignment horizontal="center" indent="0" shrinkToFit="false" textRotation="0" vertical="bottom" wrapText="false"/>
    </xf>
    <xf applyAlignment="false" applyBorder="false" applyFont="true" applyProtection="false" borderId="0" fillId="0" fontId="12" numFmtId="165" xfId="1"/>
    <xf applyAlignment="true" applyBorder="false" applyFont="false" applyProtection="false" borderId="0" fillId="0" fontId="4" numFmtId="165" xfId="1">
      <alignment horizontal="center" indent="0" shrinkToFit="false" textRotation="0" vertical="bottom" wrapText="false"/>
    </xf>
    <xf applyAlignment="false" applyBorder="false" applyFont="true" applyProtection="false" borderId="0" fillId="0" fontId="14" numFmtId="165" xfId="1"/>
    <xf applyAlignment="false" applyBorder="false" applyFont="true" applyProtection="false" borderId="0" fillId="0" fontId="4" numFmtId="167" xfId="1"/>
    <xf applyAlignment="false" applyBorder="false" applyFont="true" applyProtection="false" borderId="0" fillId="6" fontId="12" numFmtId="165" xfId="1"/>
    <xf applyAlignment="true" applyBorder="false" applyFont="true" applyProtection="false" borderId="0" fillId="6" fontId="12" numFmtId="165" xfId="1">
      <alignment horizontal="center" indent="0" shrinkToFit="false" textRotation="0" vertical="bottom" wrapText="false"/>
    </xf>
    <xf applyAlignment="true" applyBorder="false" applyFont="false" applyProtection="false" borderId="0" fillId="0" fontId="4" numFmtId="168" xfId="1">
      <alignment horizontal="center" indent="0" shrinkToFit="false" textRotation="0" vertical="bottom" wrapText="false"/>
    </xf>
    <xf applyAlignment="true" applyBorder="false" applyFont="true" applyProtection="false" borderId="0" fillId="6" fontId="12" numFmtId="168" xfId="1">
      <alignment horizontal="center" indent="0" shrinkToFit="false" textRotation="0" vertical="bottom" wrapText="false"/>
    </xf>
    <xf applyAlignment="true" applyBorder="false" applyFont="true" applyProtection="false" borderId="0" fillId="6" fontId="12" numFmtId="171" xfId="1">
      <alignment horizontal="center" indent="0" shrinkToFit="false" textRotation="0" vertical="bottom" wrapText="false"/>
    </xf>
    <xf applyAlignment="false" applyBorder="false" applyFont="true" applyProtection="true" borderId="0" fillId="7" fontId="12" numFmtId="172" xfId="1">
      <protection hidden="false" locked="false"/>
    </xf>
    <xf applyAlignment="true" applyBorder="false" applyFont="true" applyProtection="false" borderId="0" fillId="6" fontId="12" numFmtId="167" xfId="1">
      <alignment horizontal="center" indent="0" shrinkToFit="false" textRotation="0" vertical="bottom" wrapText="false"/>
    </xf>
    <xf applyAlignment="false" applyBorder="false" applyFont="true" applyProtection="false" borderId="0" fillId="0" fontId="15" numFmtId="173" xfId="1"/>
    <xf applyAlignment="false" applyBorder="false" applyFont="true" applyProtection="false" borderId="0" fillId="6" fontId="12" numFmtId="167" xfId="1"/>
    <xf applyAlignment="false" applyBorder="false" applyFont="false" applyProtection="false" borderId="0" fillId="0" fontId="4" numFmtId="167" xfId="1"/>
    <xf applyAlignment="false" applyBorder="false" applyFont="true" applyProtection="false" borderId="0" fillId="0" fontId="16" numFmtId="167" xfId="1"/>
    <xf applyAlignment="false" applyBorder="false" applyFont="true" applyProtection="false" borderId="0" fillId="0" fontId="10" numFmtId="165" xfId="1"/>
    <xf applyAlignment="false" applyBorder="false" applyFont="true" applyProtection="false" borderId="0" fillId="0" fontId="11" numFmtId="167" xfId="1"/>
    <xf applyAlignment="false" applyBorder="false" applyFont="true" applyProtection="false" borderId="0" fillId="0" fontId="11" numFmtId="167" xfId="1"/>
    <xf applyAlignment="false" applyBorder="false" applyFont="true" applyProtection="false" borderId="0" fillId="6" fontId="10" numFmtId="165" xfId="1"/>
    <xf applyAlignment="true" applyBorder="true" applyFont="false" applyProtection="true" borderId="0" fillId="2" fontId="5" numFmtId="167" xfId="2">
      <alignment horizontal="center" indent="0" shrinkToFit="false" textRotation="0" vertical="bottom" wrapText="false"/>
      <protection hidden="false" locked="false"/>
    </xf>
    <xf applyAlignment="true" applyBorder="true" applyFont="false" applyProtection="true" borderId="0" fillId="2" fontId="5" numFmtId="168" xfId="2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0" fontId="17" numFmtId="165" xfId="2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12" numFmtId="168" xfId="1"/>
    <xf applyAlignment="true" applyBorder="false" applyFont="false" applyProtection="true" borderId="0" fillId="0" fontId="4" numFmtId="165" xfId="1">
      <alignment horizontal="center" indent="0" shrinkToFit="false" textRotation="0" vertical="bottom" wrapText="false"/>
      <protection hidden="true" locked="false"/>
    </xf>
    <xf applyAlignment="true" applyBorder="true" applyFont="false" applyProtection="true" borderId="0" fillId="2" fontId="5" numFmtId="168" xfId="2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7" xfId="1"/>
    <xf applyAlignment="false" applyBorder="false" applyFont="false" applyProtection="true" borderId="0" fillId="0" fontId="4" numFmtId="165" xfId="1">
      <protection hidden="true" locked="false"/>
    </xf>
    <xf applyAlignment="true" applyBorder="false" applyFont="false" applyProtection="false" borderId="0" fillId="0" fontId="4" numFmtId="170" xfId="1">
      <alignment horizontal="center" indent="0" shrinkToFit="false" textRotation="0" vertical="bottom" wrapText="false"/>
    </xf>
    <xf applyAlignment="true" applyBorder="false" applyFont="false" applyProtection="false" borderId="0" fillId="0" fontId="4" numFmtId="174" xfId="1">
      <alignment horizontal="center" indent="0" shrinkToFit="false" textRotation="0" vertical="bottom" wrapText="false"/>
    </xf>
    <xf applyAlignment="false" applyBorder="false" applyFont="false" applyProtection="false" borderId="0" fillId="6" fontId="4" numFmtId="165" xfId="1"/>
    <xf applyAlignment="true" applyBorder="false" applyFont="true" applyProtection="true" borderId="0" fillId="0" fontId="12" numFmtId="165" xfId="1">
      <alignment horizontal="center" indent="0" shrinkToFit="false" textRotation="0" vertical="bottom" wrapText="false"/>
      <protection hidden="true" locked="false"/>
    </xf>
    <xf applyAlignment="true" applyBorder="false" applyFont="true" applyProtection="true" borderId="0" fillId="0" fontId="12" numFmtId="165" xfId="1">
      <alignment horizontal="center" indent="0" shrinkToFit="false" textRotation="0" vertical="bottom" wrapText="false"/>
      <protection hidden="true" locked="false"/>
    </xf>
    <xf applyAlignment="false" applyBorder="false" applyFont="true" applyProtection="true" borderId="0" fillId="0" fontId="12" numFmtId="165" xfId="1">
      <protection hidden="true" locked="false"/>
    </xf>
    <xf applyAlignment="false" applyBorder="false" applyFont="true" applyProtection="true" borderId="0" fillId="6" fontId="12" numFmtId="165" xfId="1">
      <protection hidden="true" locked="false"/>
    </xf>
    <xf applyAlignment="false" applyBorder="false" applyFont="true" applyProtection="false" borderId="0" fillId="0" fontId="18" numFmtId="165" xfId="1"/>
    <xf applyAlignment="false" applyBorder="false" applyFont="true" applyProtection="true" borderId="0" fillId="6" fontId="12" numFmtId="165" xfId="1">
      <protection hidden="true" locked="true"/>
    </xf>
    <xf applyAlignment="false" applyBorder="false" applyFont="true" applyProtection="true" borderId="0" fillId="0" fontId="18" numFmtId="165" xfId="1">
      <protection hidden="true" locked="false"/>
    </xf>
    <xf applyAlignment="true" applyBorder="false" applyFont="true" applyProtection="true" borderId="0" fillId="0" fontId="18" numFmtId="165" xfId="1">
      <alignment horizontal="center" indent="0" shrinkToFit="false" textRotation="0" vertical="bottom" wrapText="false"/>
      <protection hidden="true" locked="false"/>
    </xf>
    <xf applyAlignment="true" applyBorder="false" applyFont="true" applyProtection="true" borderId="0" fillId="6" fontId="12" numFmtId="165" xfId="1">
      <alignment horizontal="center" indent="0" shrinkToFit="false" textRotation="0" vertical="bottom" wrapText="false"/>
      <protection hidden="true" locked="false"/>
    </xf>
    <xf applyAlignment="false" applyBorder="false" applyFont="true" applyProtection="true" borderId="0" fillId="0" fontId="18" numFmtId="165" xfId="1">
      <protection hidden="true" locked="true"/>
    </xf>
    <xf applyAlignment="true" applyBorder="true" applyFont="false" applyProtection="true" borderId="0" fillId="3" fontId="6" numFmtId="165" xfId="3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2" fontId="5" numFmtId="165" xfId="2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71" xfId="1">
      <alignment horizontal="center" indent="0" shrinkToFit="false" textRotation="0" vertical="bottom" wrapText="false"/>
    </xf>
    <xf applyAlignment="true" applyBorder="false" applyFont="true" applyProtection="false" borderId="0" fillId="0" fontId="9" numFmtId="166" xfId="1">
      <alignment horizontal="center" indent="0" shrinkToFit="false" textRotation="0" vertical="bottom" wrapText="false"/>
    </xf>
    <xf applyAlignment="true" applyBorder="false" applyFont="true" applyProtection="false" borderId="0" fillId="0" fontId="9" numFmtId="167" xfId="1">
      <alignment horizontal="center" indent="0" shrinkToFit="false" textRotation="0" vertical="bottom" wrapText="false"/>
    </xf>
    <xf applyAlignment="true" applyBorder="false" applyFont="true" applyProtection="false" borderId="0" fillId="0" fontId="9" numFmtId="168" xfId="1">
      <alignment horizontal="center" indent="0" shrinkToFit="false" textRotation="0" vertical="bottom" wrapText="false"/>
    </xf>
    <xf applyAlignment="true" applyBorder="true" applyFont="true" applyProtection="true" borderId="0" fillId="3" fontId="6" numFmtId="165" xfId="3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" fontId="5" numFmtId="165" xfId="2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4" numFmtId="175" xfId="1">
      <alignment horizontal="center" indent="0" shrinkToFit="false" textRotation="0" vertical="bottom" wrapText="false"/>
    </xf>
    <xf applyAlignment="true" applyBorder="true" applyFont="false" applyProtection="true" borderId="0" fillId="3" fontId="6" numFmtId="167" xfId="3">
      <alignment horizontal="center" indent="0" shrinkToFit="false" textRotation="0" vertical="bottom" wrapText="false"/>
      <protection hidden="false" locked="false"/>
    </xf>
    <xf applyAlignment="true" applyBorder="true" applyFont="false" applyProtection="true" borderId="0" fillId="2" fontId="5" numFmtId="171" xfId="2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2" fontId="5" numFmtId="170" xfId="2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2" fontId="5" numFmtId="168" xfId="2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3" fontId="6" numFmtId="167" xfId="3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2" fontId="5" numFmtId="167" xfId="2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5" xfId="1"/>
    <xf applyAlignment="true" applyBorder="true" applyFont="false" applyProtection="false" borderId="0" fillId="8" fontId="4" numFmtId="165" xfId="1">
      <alignment horizontal="center" indent="0" shrinkToFit="false" textRotation="0" vertical="bottom" wrapText="false"/>
    </xf>
    <xf applyAlignment="true" applyBorder="true" applyFont="false" applyProtection="false" borderId="0" fillId="8" fontId="4" numFmtId="167" xfId="1">
      <alignment horizontal="center" indent="0" shrinkToFit="false" textRotation="0" vertical="bottom" wrapText="false"/>
    </xf>
    <xf applyAlignment="true" applyBorder="true" applyFont="true" applyProtection="false" borderId="0" fillId="8" fontId="4" numFmtId="165" xfId="1">
      <alignment horizontal="center" indent="0" shrinkToFit="false" textRotation="0" vertical="bottom" wrapText="false"/>
    </xf>
    <xf applyAlignment="false" applyBorder="false" applyFont="false" applyProtection="false" borderId="0" fillId="8" fontId="4" numFmtId="168" xfId="1"/>
    <xf applyAlignment="false" applyBorder="false" applyFont="false" applyProtection="false" borderId="0" fillId="8" fontId="4" numFmtId="167" xfId="1"/>
    <xf applyAlignment="false" applyBorder="false" applyFont="false" applyProtection="false" borderId="0" fillId="9" fontId="4" numFmtId="168" xfId="1"/>
    <xf applyAlignment="false" applyBorder="false" applyFont="false" applyProtection="false" borderId="0" fillId="9" fontId="4" numFmtId="167" xfId="1"/>
    <xf applyAlignment="true" applyBorder="false" applyFont="false" applyProtection="false" borderId="0" fillId="9" fontId="4" numFmtId="167" xfId="1">
      <alignment horizontal="center" indent="0" shrinkToFit="false" textRotation="0" vertical="bottom" wrapText="false"/>
    </xf>
    <xf applyAlignment="true" applyBorder="false" applyFont="false" applyProtection="false" borderId="0" fillId="9" fontId="4" numFmtId="168" xfId="1">
      <alignment horizontal="center" indent="0" shrinkToFit="false" textRotation="0" vertical="bottom" wrapText="false"/>
    </xf>
    <xf applyAlignment="false" applyBorder="false" applyFont="true" applyProtection="true" borderId="0" fillId="0" fontId="4" numFmtId="165" xfId="1">
      <protection hidden="true" locked="true"/>
    </xf>
    <xf applyAlignment="true" applyBorder="false" applyFont="true" applyProtection="true" borderId="0" fillId="0" fontId="10" numFmtId="165" xfId="1">
      <alignment horizontal="center" indent="0" shrinkToFit="false" textRotation="0" vertical="bottom" wrapText="false"/>
      <protection hidden="true" locked="false"/>
    </xf>
    <xf applyAlignment="true" applyBorder="false" applyFont="true" applyProtection="false" borderId="0" fillId="0" fontId="10" numFmtId="165" xfId="1">
      <alignment horizontal="center" indent="0" shrinkToFit="false" textRotation="0" vertical="bottom" wrapText="false"/>
    </xf>
    <xf applyAlignment="false" applyBorder="false" applyFont="true" applyProtection="true" borderId="0" fillId="0" fontId="10" numFmtId="165" xfId="1">
      <protection hidden="true" locked="false"/>
    </xf>
    <xf applyAlignment="false" applyBorder="false" applyFont="true" applyProtection="true" borderId="0" fillId="0" fontId="10" numFmtId="165" xfId="1">
      <protection hidden="true" locked="true"/>
    </xf>
  </cellXfs>
  <cellStyles count="4">
    <cellStyle builtinId="0" customBuiltin="false" name="0" xfId="0"/>
    <cellStyle customBuiltin="true" name="Excel Built-in Normal" xfId="1"/>
    <cellStyle customBuiltin="true" name="Excel Built-in Good" xfId="2"/>
    <cellStyle customBuiltin="true" name="Excel Built-in Bad" xfId="3"/>
  </cellStyles>
  <dxfs count="0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xdr="http://schemas.openxmlformats.org/drawingml/2006/chartDrawing">
  <c:lang val="en-US"/>
  <c:chart>
    <c:plotArea>
      <c:spPr/>
    </c:plotArea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xdr="http://schemas.openxmlformats.org/drawingml/2006/chartDrawing">
  <c:lang val="en-US"/>
  <c:chart>
    <c:view3D>
      <c:rotX val="16"/>
      <c:rotY val="19"/>
      <c:rAngAx val="1"/>
      <c:perspective val="30"/>
    </c:view3D>
    <c:floor>
      <c:spPr/>
    </c:floor>
    <c:backWall>
      <c:spPr/>
    </c:backWall>
    <c:plotArea>
      <c:bar3DChart>
        <c:barDir val="col"/>
        <c:grouping val="stacked"/>
        <c:ser>
          <c:idx val="0"/>
          <c:order val="0"/>
          <c:spPr>
            <a:solidFill>
              <a:srgbClr val="ff0000"/>
            </a:solidFill>
          </c:spPr>
          <c:dLbls>
            <c:txPr>
              <a:bodyPr/>
              <a:p>
                <a:pPr>
                  <a:defRPr b="1" sz="800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Percent val="0"/>
            <c:separator>; </c:separator>
          </c:dLbls>
          <c:val>
            <c:numRef>
              <c:f>'3 Component RMC'!$V$12:$X$12</c:f>
              <c:numCache>
                <c:formatCode>General</c:formatCode>
                <c:ptCount val="3"/>
                <c:pt idx="0">
                  <c:v>0.796933222117553</c:v>
                </c:pt>
                <c:pt idx="1">
                  <c:v>0.0591665096132085</c:v>
                </c:pt>
                <c:pt idx="2">
                  <c:v>0.143900268269238</c:v>
                </c:pt>
              </c:numCache>
            </c:numRef>
          </c:val>
        </c:ser>
        <c:ser>
          <c:idx val="1"/>
          <c:order val="1"/>
          <c:spPr>
            <a:ln>
              <a:solidFill>
                <a:srgbClr val="43729d"/>
              </a:solidFill>
            </a:ln>
          </c:spPr>
          <c:dLbls>
            <c:delete val="1"/>
          </c:dLbls>
          <c:val>
            <c:numRef>
              <c:f>'3 Component RMC'!$V$13:$X$13</c:f>
              <c:numCache>
                <c:formatCode>General</c:formatCode>
                <c:ptCount val="3"/>
                <c:pt idx="0">
                  <c:v>0.203066777882447</c:v>
                </c:pt>
                <c:pt idx="1">
                  <c:v>0.940833490386791</c:v>
                </c:pt>
                <c:pt idx="2">
                  <c:v>0.856099731730762</c:v>
                </c:pt>
              </c:numCache>
            </c:numRef>
          </c:val>
        </c:ser>
        <c:gapWidth val="35"/>
        <c:shape val="cylinder"/>
        <c:axId val="22944807"/>
        <c:axId val="52072069"/>
        <c:axId val="0"/>
      </c:bar3DChart>
      <c:catAx>
        <c:axId val="22944807"/>
        <c:scaling>
          <c:orientation val="minMax"/>
        </c:scaling>
        <c:delete val="1"/>
        <c:axPos val="b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52072069"/>
        <c:crossesAt val="0"/>
        <c:auto val="1"/>
        <c:lblAlgn val="ctr"/>
        <c:lblOffset val="100"/>
      </c:catAx>
      <c:valAx>
        <c:axId val="52072069"/>
        <c:scaling>
          <c:orientation val="minMax"/>
        </c:scaling>
        <c:delete val="0"/>
        <c:axPos val="l"/>
        <c:majorTickMark val="none"/>
        <c:minorTickMark val="none"/>
        <c:tickLblPos val="nextTo"/>
        <c:spPr/>
        <c:crossAx val="22944807"/>
        <c:crossesAt val="0"/>
      </c:valAx>
      <c:spPr/>
    </c:plotArea>
    <c:plotVisOnly val="1"/>
  </c:chart>
  <c:spPr/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chart" Target="../charts/chart1.xml"/><Relationship Id="rId4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6</xdr:col>
      <xdr:colOff>27000</xdr:colOff>
      <xdr:row>0</xdr:row>
      <xdr:rowOff>0</xdr:rowOff>
    </xdr:from>
    <xdr:to>
      <xdr:col>8</xdr:col>
      <xdr:colOff>531360</xdr:colOff>
      <xdr:row>2</xdr:row>
      <xdr:rowOff>104400</xdr:rowOff>
    </xdr:to>
    <xdr:sp>
      <xdr:nvSpPr>
        <xdr:cNvPr id="0" name="CustomShape 1"/>
        <xdr:cNvSpPr/>
      </xdr:nvSpPr>
      <xdr:spPr>
        <a:xfrm>
          <a:off x="4202280" y="0"/>
          <a:ext cx="1654200" cy="409320"/>
        </a:xfrm>
        <a:prstGeom prst="roundRect">
          <a:avLst>
            <a:gd fmla="val 3600" name="adj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anchor="ctr" bIns="45000" lIns="90000" rIns="90000" tIns="45000"/>
        <a:p>
          <a:pPr algn="ctr"/>
          <a:r>
            <a:rPr lang="en-US" strike="noStrike" sz="1100">
              <a:solidFill>
                <a:srgbClr val="ffffff"/>
              </a:solidFill>
              <a:latin typeface="Calibri"/>
            </a:rPr>
            <a:t>RMP control </a:t>
          </a:r>
          <a:endParaRPr/>
        </a:p>
      </xdr:txBody>
    </xdr:sp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11</xdr:col>
      <xdr:colOff>426960</xdr:colOff>
      <xdr:row>1</xdr:row>
      <xdr:rowOff>153000</xdr:rowOff>
    </xdr:from>
    <xdr:to>
      <xdr:col>14</xdr:col>
      <xdr:colOff>531360</xdr:colOff>
      <xdr:row>3</xdr:row>
      <xdr:rowOff>133560</xdr:rowOff>
    </xdr:to>
    <xdr:sp>
      <xdr:nvSpPr>
        <xdr:cNvPr id="1" name="CustomShape 1"/>
        <xdr:cNvSpPr/>
      </xdr:nvSpPr>
      <xdr:spPr>
        <a:xfrm>
          <a:off x="8366400" y="579960"/>
          <a:ext cx="2784240" cy="489240"/>
        </a:xfrm>
        <a:prstGeom prst="roundRect">
          <a:avLst>
            <a:gd fmla="val 3600" name="adj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anchor="ctr" bIns="45000" lIns="90000" rIns="90000" tIns="45000"/>
        <a:p>
          <a:pPr algn="ctr"/>
          <a:r>
            <a:rPr lang="en-US" strike="noStrike" sz="1100">
              <a:solidFill>
                <a:srgbClr val="ffffff"/>
              </a:solidFill>
              <a:latin typeface="Calibri"/>
            </a:rPr>
            <a:t>Calculate New SET POINT </a:t>
          </a:r>
          <a:endParaRPr/>
        </a:p>
      </xdr:txBody>
    </xdr:sp>
    <xdr:clientData/>
  </xdr:twoCellAnchor>
  <xdr:twoCellAnchor editAs="absolute">
    <xdr:from>
      <xdr:col>18</xdr:col>
      <xdr:colOff>189000</xdr:colOff>
      <xdr:row>19</xdr:row>
      <xdr:rowOff>162360</xdr:rowOff>
    </xdr:from>
    <xdr:to>
      <xdr:col>20</xdr:col>
      <xdr:colOff>453600</xdr:colOff>
      <xdr:row>28</xdr:row>
      <xdr:rowOff>142920</xdr:rowOff>
    </xdr:to>
    <xdr:sp>
      <xdr:nvSpPr>
        <xdr:cNvPr id="2" name="CustomShape 1"/>
        <xdr:cNvSpPr/>
      </xdr:nvSpPr>
      <xdr:spPr>
        <a:xfrm>
          <a:off x="14381280" y="5166720"/>
          <a:ext cx="2050920" cy="2269440"/>
        </a:xfrm>
        <a:prstGeom prst="flowChartMagneticDisk">
          <a:avLst/>
        </a:prstGeom>
        <a:noFill/>
        <a:ln w="12600">
          <a:solidFill>
            <a:srgbClr val="43729d"/>
          </a:solidFill>
          <a:miter/>
        </a:ln>
      </xdr:spPr>
      <xdr:txBody>
        <a:bodyPr bIns="45000" lIns="90000" rIns="90000" tIns="45000"/>
        <a:p>
          <a:pPr algn="ctr"/>
          <a:r>
            <a:rPr lang="en-US" strike="noStrike" sz="1100">
              <a:solidFill>
                <a:srgbClr val="ffffff"/>
              </a:solidFill>
              <a:latin typeface="Calibri"/>
            </a:rPr>
            <a:t> </a:t>
          </a:r>
          <a:endParaRPr/>
        </a:p>
        <a:p>
          <a:endParaRPr/>
        </a:p>
        <a:p>
          <a:endParaRPr/>
        </a:p>
        <a:p>
          <a:endParaRPr/>
        </a:p>
        <a:p>
          <a:endParaRPr/>
        </a:p>
        <a:p>
          <a:endParaRPr/>
        </a:p>
        <a:p>
          <a:endParaRPr/>
        </a:p>
        <a:p>
          <a:endParaRPr/>
        </a:p>
      </xdr:txBody>
    </xdr:sp>
    <xdr:clientData/>
  </xdr:twoCellAnchor>
  <xdr:twoCellAnchor editAs="absolute">
    <xdr:from>
      <xdr:col>7</xdr:col>
      <xdr:colOff>236520</xdr:colOff>
      <xdr:row>1</xdr:row>
      <xdr:rowOff>124200</xdr:rowOff>
    </xdr:from>
    <xdr:to>
      <xdr:col>10</xdr:col>
      <xdr:colOff>226800</xdr:colOff>
      <xdr:row>3</xdr:row>
      <xdr:rowOff>57240</xdr:rowOff>
    </xdr:to>
    <xdr:sp>
      <xdr:nvSpPr>
        <xdr:cNvPr id="3" name="CustomShape 1"/>
        <xdr:cNvSpPr/>
      </xdr:nvSpPr>
      <xdr:spPr>
        <a:xfrm>
          <a:off x="4602600" y="551160"/>
          <a:ext cx="2670120" cy="441720"/>
        </a:xfrm>
        <a:prstGeom prst="roundRect">
          <a:avLst>
            <a:gd fmla="val 3600" name="adj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anchor="ctr" bIns="45000" lIns="90000" rIns="90000" tIns="45000"/>
        <a:p>
          <a:pPr algn="ctr"/>
          <a:r>
            <a:rPr lang="en-US" strike="noStrike" sz="1100">
              <a:solidFill>
                <a:srgbClr val="ffffff"/>
              </a:solidFill>
              <a:latin typeface="Calibri"/>
            </a:rPr>
            <a:t>Reset All </a:t>
          </a:r>
          <a:endParaRPr/>
        </a:p>
      </xdr:txBody>
    </xdr:sp>
    <xdr:clientData/>
  </xdr:twoCellAnchor>
  <xdr:twoCellAnchor editAs="absolute">
    <xdr:from>
      <xdr:col>13</xdr:col>
      <xdr:colOff>379440</xdr:colOff>
      <xdr:row>12</xdr:row>
      <xdr:rowOff>86400</xdr:rowOff>
    </xdr:from>
    <xdr:to>
      <xdr:col>15</xdr:col>
      <xdr:colOff>207720</xdr:colOff>
      <xdr:row>15</xdr:row>
      <xdr:rowOff>47880</xdr:rowOff>
    </xdr:to>
    <xdr:sp>
      <xdr:nvSpPr>
        <xdr:cNvPr id="4" name="CustomShape 1"/>
        <xdr:cNvSpPr/>
      </xdr:nvSpPr>
      <xdr:spPr>
        <a:xfrm>
          <a:off x="10105200" y="3310560"/>
          <a:ext cx="1614960" cy="724680"/>
        </a:xfrm>
        <a:prstGeom prst="flowChartManualOperation">
          <a:avLst/>
        </a:prstGeom>
        <a:noFill/>
        <a:ln w="57240">
          <a:solidFill>
            <a:srgbClr val="43729d"/>
          </a:solidFill>
          <a:miter/>
        </a:ln>
      </xdr:spPr>
    </xdr:sp>
    <xdr:clientData/>
  </xdr:twoCellAnchor>
  <xdr:twoCellAnchor editAs="absolute">
    <xdr:from>
      <xdr:col>15</xdr:col>
      <xdr:colOff>503280</xdr:colOff>
      <xdr:row>12</xdr:row>
      <xdr:rowOff>67320</xdr:rowOff>
    </xdr:from>
    <xdr:to>
      <xdr:col>17</xdr:col>
      <xdr:colOff>331560</xdr:colOff>
      <xdr:row>15</xdr:row>
      <xdr:rowOff>28800</xdr:rowOff>
    </xdr:to>
    <xdr:sp>
      <xdr:nvSpPr>
        <xdr:cNvPr id="5" name="CustomShape 1"/>
        <xdr:cNvSpPr/>
      </xdr:nvSpPr>
      <xdr:spPr>
        <a:xfrm>
          <a:off x="12015720" y="3291480"/>
          <a:ext cx="1614600" cy="724680"/>
        </a:xfrm>
        <a:prstGeom prst="flowChartManualOperation">
          <a:avLst/>
        </a:prstGeom>
        <a:noFill/>
        <a:ln w="57240">
          <a:solidFill>
            <a:srgbClr val="43729d"/>
          </a:solidFill>
          <a:miter/>
        </a:ln>
      </xdr:spPr>
    </xdr:sp>
    <xdr:clientData/>
  </xdr:twoCellAnchor>
  <xdr:twoCellAnchor editAs="absolute">
    <xdr:from>
      <xdr:col>17</xdr:col>
      <xdr:colOff>560520</xdr:colOff>
      <xdr:row>12</xdr:row>
      <xdr:rowOff>67320</xdr:rowOff>
    </xdr:from>
    <xdr:to>
      <xdr:col>19</xdr:col>
      <xdr:colOff>388800</xdr:colOff>
      <xdr:row>15</xdr:row>
      <xdr:rowOff>28800</xdr:rowOff>
    </xdr:to>
    <xdr:sp>
      <xdr:nvSpPr>
        <xdr:cNvPr id="6" name="CustomShape 1"/>
        <xdr:cNvSpPr/>
      </xdr:nvSpPr>
      <xdr:spPr>
        <a:xfrm>
          <a:off x="13859280" y="3291480"/>
          <a:ext cx="1614960" cy="724680"/>
        </a:xfrm>
        <a:prstGeom prst="flowChartManualOperation">
          <a:avLst/>
        </a:prstGeom>
        <a:noFill/>
        <a:ln w="57240">
          <a:solidFill>
            <a:srgbClr val="43729d"/>
          </a:solidFill>
          <a:miter/>
        </a:ln>
      </xdr:spPr>
    </xdr:sp>
    <xdr:clientData/>
  </xdr:twoCellAnchor>
  <xdr:twoCellAnchor editAs="absolute">
    <xdr:from>
      <xdr:col>1</xdr:col>
      <xdr:colOff>27000</xdr:colOff>
      <xdr:row>1</xdr:row>
      <xdr:rowOff>86400</xdr:rowOff>
    </xdr:from>
    <xdr:to>
      <xdr:col>5</xdr:col>
      <xdr:colOff>178920</xdr:colOff>
      <xdr:row>3</xdr:row>
      <xdr:rowOff>66960</xdr:rowOff>
    </xdr:to>
    <xdr:sp>
      <xdr:nvSpPr>
        <xdr:cNvPr id="7" name="CustomShape 1"/>
        <xdr:cNvSpPr/>
      </xdr:nvSpPr>
      <xdr:spPr>
        <a:xfrm>
          <a:off x="1021320" y="513360"/>
          <a:ext cx="2460240" cy="489240"/>
        </a:xfrm>
        <a:prstGeom prst="roundRect">
          <a:avLst>
            <a:gd fmla="val 3600" name="adj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anchor="ctr" bIns="45000" lIns="90000" rIns="90000" tIns="45000"/>
        <a:p>
          <a:pPr algn="ctr"/>
          <a:r>
            <a:rPr lang="en-US" strike="noStrike" sz="1100">
              <a:solidFill>
                <a:srgbClr val="ffffff"/>
              </a:solidFill>
              <a:latin typeface="Calibri"/>
            </a:rPr>
            <a:t>Weigh Feeders  Correction </a:t>
          </a:r>
          <a:endParaRPr/>
        </a:p>
      </xdr:txBody>
    </xdr:sp>
    <xdr:clientData/>
  </xdr:twoCellAnchor>
  <xdr:twoCellAnchor editAs="absolute">
    <xdr:from>
      <xdr:col>5</xdr:col>
      <xdr:colOff>253800</xdr:colOff>
      <xdr:row>17</xdr:row>
      <xdr:rowOff>34200</xdr:rowOff>
    </xdr:from>
    <xdr:to>
      <xdr:col>13</xdr:col>
      <xdr:colOff>223920</xdr:colOff>
      <xdr:row>29</xdr:row>
      <xdr:rowOff>88920</xdr:rowOff>
    </xdr:to>
    <xdr:pic>
      <xdr:nvPicPr>
        <xdr:cNvPr descr="" id="8" name="Picture 3"/>
        <xdr:cNvPicPr/>
      </xdr:nvPicPr>
      <xdr:blipFill>
        <a:blip r:embed="rId1"/>
        <a:srcRect/>
        <a:stretch>
          <a:fillRect/>
        </a:stretch>
      </xdr:blipFill>
      <xdr:spPr>
        <a:xfrm>
          <a:off x="3556440" y="4530240"/>
          <a:ext cx="6393240" cy="3106440"/>
        </a:xfrm>
        <a:prstGeom prst="rect">
          <a:avLst/>
        </a:prstGeom>
      </xdr:spPr>
    </xdr:pic>
    <xdr:clientData/>
  </xdr:twoCellAnchor>
  <xdr:twoCellAnchor editAs="absolute">
    <xdr:from>
      <xdr:col>15</xdr:col>
      <xdr:colOff>55440</xdr:colOff>
      <xdr:row>1</xdr:row>
      <xdr:rowOff>57600</xdr:rowOff>
    </xdr:from>
    <xdr:to>
      <xdr:col>17</xdr:col>
      <xdr:colOff>538560</xdr:colOff>
      <xdr:row>3</xdr:row>
      <xdr:rowOff>152640</xdr:rowOff>
    </xdr:to>
    <xdr:pic>
      <xdr:nvPicPr>
        <xdr:cNvPr descr="" id="9" name="Picture 4"/>
        <xdr:cNvPicPr/>
      </xdr:nvPicPr>
      <xdr:blipFill>
        <a:blip r:embed="rId2"/>
        <a:srcRect/>
        <a:stretch>
          <a:fillRect/>
        </a:stretch>
      </xdr:blipFill>
      <xdr:spPr>
        <a:xfrm>
          <a:off x="11567880" y="484560"/>
          <a:ext cx="2269440" cy="603720"/>
        </a:xfrm>
        <a:prstGeom prst="rect">
          <a:avLst/>
        </a:prstGeom>
      </xdr:spPr>
    </xdr:pic>
    <xdr:clientData/>
  </xdr:twoCellAnchor>
  <xdr:twoCellAnchor editAs="absolute">
    <xdr:from>
      <xdr:col>17</xdr:col>
      <xdr:colOff>103320</xdr:colOff>
      <xdr:row>17</xdr:row>
      <xdr:rowOff>153000</xdr:rowOff>
    </xdr:from>
    <xdr:to>
      <xdr:col>17</xdr:col>
      <xdr:colOff>541080</xdr:colOff>
      <xdr:row>20</xdr:row>
      <xdr:rowOff>133560</xdr:rowOff>
    </xdr:to>
    <xdr:sp>
      <xdr:nvSpPr>
        <xdr:cNvPr id="10" name="CustomShape 1"/>
        <xdr:cNvSpPr/>
      </xdr:nvSpPr>
      <xdr:spPr>
        <a:xfrm>
          <a:off x="13402080" y="4649040"/>
          <a:ext cx="437760" cy="743400"/>
        </a:xfrm>
        <a:prstGeom prst="downArrow">
          <a:avLst>
            <a:gd fmla="val 16200" name="adj1"/>
            <a:gd fmla="val 5400" name="adj2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anchor="ctr" bIns="45000" lIns="90000" rIns="90000" tIns="45000"/>
        <a:p>
          <a:pPr algn="ctr"/>
          <a:r>
            <a:rPr lang="en-US" strike="noStrike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absolute">
    <xdr:from>
      <xdr:col>19</xdr:col>
      <xdr:colOff>150840</xdr:colOff>
      <xdr:row>18</xdr:row>
      <xdr:rowOff>105480</xdr:rowOff>
    </xdr:from>
    <xdr:to>
      <xdr:col>19</xdr:col>
      <xdr:colOff>569520</xdr:colOff>
      <xdr:row>21</xdr:row>
      <xdr:rowOff>124200</xdr:rowOff>
    </xdr:to>
    <xdr:sp>
      <xdr:nvSpPr>
        <xdr:cNvPr id="11" name="CustomShape 1"/>
        <xdr:cNvSpPr/>
      </xdr:nvSpPr>
      <xdr:spPr>
        <a:xfrm>
          <a:off x="15236280" y="4855680"/>
          <a:ext cx="418680" cy="781560"/>
        </a:xfrm>
        <a:prstGeom prst="downArrow">
          <a:avLst>
            <a:gd fmla="val 16200" name="adj1"/>
            <a:gd fmla="val 5400" name="adj2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anchor="ctr" bIns="45000" lIns="90000" rIns="90000" tIns="45000"/>
        <a:p>
          <a:pPr algn="ctr"/>
          <a:r>
            <a:rPr lang="en-US" strike="noStrike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>
    <xdr:from>
      <xdr:col>10</xdr:col>
      <xdr:colOff>541440</xdr:colOff>
      <xdr:row>4</xdr:row>
      <xdr:rowOff>19440</xdr:rowOff>
    </xdr:from>
    <xdr:to>
      <xdr:col>13</xdr:col>
      <xdr:colOff>160200</xdr:colOff>
      <xdr:row>13</xdr:row>
      <xdr:rowOff>152280</xdr:rowOff>
    </xdr:to>
    <xdr:graphicFrame>
      <xdr:nvGraphicFramePr>
        <xdr:cNvPr id="12" name="Chart 10"/>
        <xdr:cNvGraphicFramePr/>
      </xdr:nvGraphicFramePr>
      <xdr:xfrm>
        <a:off x="7587360" y="1209240"/>
        <a:ext cx="2298600" cy="242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579600</xdr:colOff>
      <xdr:row>5</xdr:row>
      <xdr:rowOff>48240</xdr:rowOff>
    </xdr:from>
    <xdr:to>
      <xdr:col>13</xdr:col>
      <xdr:colOff>293400</xdr:colOff>
      <xdr:row>15</xdr:row>
      <xdr:rowOff>181080</xdr:rowOff>
    </xdr:to>
    <xdr:graphicFrame>
      <xdr:nvGraphicFramePr>
        <xdr:cNvPr id="13" name="Chart 17"/>
        <xdr:cNvGraphicFramePr/>
      </xdr:nvGraphicFramePr>
      <xdr:xfrm>
        <a:off x="2768400" y="1492200"/>
        <a:ext cx="7250760" cy="267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</xdr:col>
      <xdr:colOff>213120</xdr:colOff>
      <xdr:row>5</xdr:row>
      <xdr:rowOff>200520</xdr:rowOff>
    </xdr:from>
    <xdr:to>
      <xdr:col>3</xdr:col>
      <xdr:colOff>384480</xdr:colOff>
      <xdr:row>18</xdr:row>
      <xdr:rowOff>110880</xdr:rowOff>
    </xdr:to>
    <xdr:sp>
      <xdr:nvSpPr>
        <xdr:cNvPr id="14" name="CustomShape 1"/>
        <xdr:cNvSpPr/>
      </xdr:nvSpPr>
      <xdr:spPr>
        <a:xfrm>
          <a:off x="2161440" y="1644480"/>
          <a:ext cx="411840" cy="3216600"/>
        </a:xfrm>
        <a:prstGeom prst="downArrow">
          <a:avLst>
            <a:gd fmla="val 16200" name="adj1"/>
            <a:gd fmla="val 5400" name="adj2"/>
          </a:avLst>
        </a:prstGeom>
        <a:gradFill>
          <a:gsLst>
            <a:gs pos="0">
              <a:srgbClr val="f7fafd"/>
            </a:gs>
            <a:gs pos="100000">
              <a:srgbClr val="ffff00"/>
            </a:gs>
          </a:gsLst>
          <a:lin ang="5400000"/>
        </a:gradFill>
        <a:ln w="12600">
          <a:solidFill>
            <a:srgbClr val="43729d"/>
          </a:solidFill>
          <a:miter/>
        </a:ln>
      </xdr:spPr>
      <xdr:txBody>
        <a:bodyPr anchor="ctr" bIns="45000" lIns="90000" rIns="90000" tIns="45000"/>
        <a:p>
          <a:pPr algn="ctr"/>
          <a:r>
            <a:rPr lang="en-US" strike="noStrike" sz="1100">
              <a:solidFill>
                <a:srgbClr val="ffffff"/>
              </a:solidFill>
              <a:latin typeface="Calibri"/>
            </a:rPr>
            <a:t>3</a:t>
          </a:r>
          <a:endParaRPr/>
        </a:p>
      </xdr:txBody>
    </xdr:sp>
    <xdr:clientData/>
  </xdr:twoCellAnchor>
  <xdr:twoCellAnchor editAs="absolute">
    <xdr:from>
      <xdr:col>18</xdr:col>
      <xdr:colOff>138240</xdr:colOff>
      <xdr:row>1</xdr:row>
      <xdr:rowOff>162360</xdr:rowOff>
    </xdr:from>
    <xdr:to>
      <xdr:col>21</xdr:col>
      <xdr:colOff>242640</xdr:colOff>
      <xdr:row>3</xdr:row>
      <xdr:rowOff>142920</xdr:rowOff>
    </xdr:to>
    <xdr:sp>
      <xdr:nvSpPr>
        <xdr:cNvPr id="15" name="CustomShape 1"/>
        <xdr:cNvSpPr/>
      </xdr:nvSpPr>
      <xdr:spPr>
        <a:xfrm>
          <a:off x="14330520" y="589320"/>
          <a:ext cx="2784240" cy="489240"/>
        </a:xfrm>
        <a:prstGeom prst="roundRect">
          <a:avLst>
            <a:gd fmla="val 3600" name="adj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anchor="ctr" bIns="45000" lIns="90000" rIns="90000" tIns="45000"/>
        <a:p>
          <a:pPr algn="ctr"/>
          <a:r>
            <a:rPr lang="en-US" strike="noStrike" sz="1100">
              <a:solidFill>
                <a:srgbClr val="ffffff"/>
              </a:solidFill>
              <a:latin typeface="Calibri"/>
            </a:rPr>
            <a:t>Accept &amp; save Results</a:t>
          </a:r>
          <a:endParaRPr/>
        </a:p>
      </xdr:txBody>
    </xdr:sp>
    <xdr:clientData/>
  </xdr:twoCellAnchor>
  <xdr:twoCellAnchor editAs="absolute">
    <xdr:from>
      <xdr:col>12</xdr:col>
      <xdr:colOff>723960</xdr:colOff>
      <xdr:row>16</xdr:row>
      <xdr:rowOff>203040</xdr:rowOff>
    </xdr:from>
    <xdr:to>
      <xdr:col>15</xdr:col>
      <xdr:colOff>857160</xdr:colOff>
      <xdr:row>23</xdr:row>
      <xdr:rowOff>127080</xdr:rowOff>
    </xdr:to>
    <xdr:cxnSp>
      <xdr:nvCxnSpPr>
        <xdr:cNvPr id="16" name="Line 1"/>
        <xdr:cNvCxnSpPr/>
        <xdr:nvPr/>
      </xdr:nvCxnSpPr>
      <xdr:spPr>
        <a:xfrm flipH="1">
          <a:off x="9556560" y="4444560"/>
          <a:ext cx="2813400" cy="1704600"/>
        </a:xfrm>
        <a:prstGeom prst="bentConnector3">
          <a:avLst/>
        </a:prstGeom>
        <a:ln w="57240">
          <a:solidFill>
            <a:srgbClr val="5b9bd5"/>
          </a:solidFill>
          <a:miter/>
          <a:tailEnd len="med" type="triangle" w="med"/>
        </a:ln>
      </xdr:spPr>
    </xdr:cxnSp>
    <xdr:clientData/>
  </xdr:twoCellAnchor>
</xdr:wsDr>
</file>

<file path=xl/drawings/vmlDrawing1.xml><?xml version="1.0" encoding="utf-8"?>
<xml xmlns:o="urn:schemas-microsoft-com:office:office" xmlns:v="urn:schemas-microsoft-com:vml" xmlns:x="urn:schemas-microsoft-com:office:excel">
  <v:shapetype id="_x0000_t202" coordsize="21600,21600" o:spt="202" path="m,l,21600l21600,21600l21600,xe">
    <v:stroke joinstyle="miter"/>
    <v:path gradientshapeok="t" o:connecttype="rect"/>
  </v:shapetype>
  <v:shape fillcolor="#ffffe1" strokecolor="black" style="position:absolute;margin-left:95.6pt;margin-top:216.35pt;width:151.5pt;height:66.05pt;visibility:hidden" type="#_x0000_t202">
    <v:fill color="#ffffe1" color2="#00001e" detectmouseclick="t" type="solid"/>
    <v:stroke color="black" endcap="flat" joinstyle="miter" startarrow="block" startarrowlength="medium" startarrowwidth="medium"/>
    <v:shadow color="black" obscured="t" on="t"/>
    <x:ClientData ObjectType="Note">
      <x:MoveWithCells/>
      <x:SizeWithCells/>
      <x:Anchor>1, 23, 10, 3, 4, 6, 13, 11</x:Anchor>
      <x:AutoFill>False</x:AutoFill>
      <x:Row>11</x:Row>
      <x:Column>1</x:Column>
      <x:LockText>False</x:LockText>
      <x:Locked>False</x:Locked>
    </x:ClientData>
  </v:shape>
  <v:shapetype id="_x0000_t202" coordsize="21600,21600" o:spt="202" path="m,l,21600l21600,21600l21600,xe">
    <v:stroke joinstyle="miter"/>
    <v:path gradientshapeok="t" o:connecttype="rect"/>
  </v:shapetype>
  <v:shape fillcolor="#ffffe1" strokecolor="black" style="position:absolute;margin-left:95.6pt;margin-top:256.35pt;width:151.5pt;height:60.05pt;visibility:hidden" type="#_x0000_t202">
    <v:fill color="#ffffe1" color2="#00001e" detectmouseclick="t" type="solid"/>
    <v:stroke color="black" endcap="flat" joinstyle="miter" startarrow="block" startarrowlength="medium" startarrowwidth="medium"/>
    <v:shadow color="black" obscured="t" on="t"/>
    <x:ClientData ObjectType="Note">
      <x:MoveWithCells/>
      <x:SizeWithCells/>
      <x:Anchor>1, 23, 12, 3, 4, 6, 15, 3</x:Anchor>
      <x:AutoFill>False</x:AutoFill>
      <x:Row>13</x:Row>
      <x:Column>1</x:Column>
      <x:LockText>False</x:LockText>
      <x:Locked>False</x:Locked>
    </x:ClientData>
  </v:shape>
  <v:shapetype id="_x0000_t202" coordsize="21600,21600" o:spt="202" path="m,l,21600l21600,21600l21600,xe">
    <v:stroke joinstyle="miter"/>
    <v:path gradientshapeok="t" o:connecttype="rect"/>
  </v:shapetype>
  <v:shape fillcolor="#ffffe1" strokecolor="black" style="position:absolute;margin-left:158.55pt;margin-top:296.4pt;width:108.4pt;height:60.05pt;visibility:hidden" type="#_x0000_t202">
    <v:fill color="#ffffe1" color2="#00001e" detectmouseclick="t" type="solid"/>
    <v:stroke color="black" endcap="flat" joinstyle="miter" startarrow="block" startarrowlength="medium" startarrowwidth="medium"/>
    <v:shadow color="black" obscured="t" on="t"/>
    <x:ClientData ObjectType="Note">
      <x:MoveWithCells/>
      <x:SizeWithCells/>
      <x:Anchor>2, 7, 14, 3, 5, 9, 17, 3</x:Anchor>
      <x:AutoFill>False</x:AutoFill>
      <x:Row>15</x:Row>
      <x:Column>1</x:Column>
      <x:LockText>False</x:LockText>
      <x:Locked>False</x:Locked>
    </x:ClientData>
  </v:shape>
</xml>
</file>

<file path=xl/drawings/vmlDrawing2.xml><?xml version="1.0" encoding="utf-8"?>
<xml xmlns:o="urn:schemas-microsoft-com:office:office" xmlns:v="urn:schemas-microsoft-com:vml" xmlns:x="urn:schemas-microsoft-com:office:excel">
  <v:shapetype id="_x0000_t202" coordsize="21600,21600" o:spt="202" path="m,l,21600l21600,21600l21600,xe">
    <v:stroke joinstyle="miter"/>
    <v:path gradientshapeok="t" o:connecttype="rect"/>
  </v:shapetype>
  <v:shape fillcolor="#ffffe1" strokecolor="black" style="position:absolute;margin-left:288.45pt;margin-top:72.1pt;width:222.1pt;height:24.75pt" type="#_x0000_t202">
    <v:fill color="#ffffe1" color2="#00001e" detectmouseclick="t" type="solid"/>
    <v:stroke color="black" endcap="flat" joinstyle="miter" startarrow="block" startarrowlength="medium" startarrowwidth="medium"/>
    <v:shadow color="black" obscured="t" on="t"/>
    <x:ClientData ObjectType="Note">
      <x:MoveWithCells/>
      <x:SizeWithCells/>
      <x:Anchor>17, 8, 6, 0, 23, 5, 8, 1</x:Anchor>
      <x:AutoFill>False</x:AutoFill>
      <x:Row>9</x:Row>
      <x:Column>1</x:Column>
      <x:LockText>False</x:LockText>
      <x:Locked>False</x:Locked>
      <x:Visible/>
    </x:ClientData>
  </v:shape>
  <v:shapetype id="_x0000_t202" coordsize="21600,21600" o:spt="202" path="m,l,21600l21600,21600l21600,xe">
    <v:stroke joinstyle="miter"/>
    <v:path gradientshapeok="t" o:connecttype="rect"/>
  </v:shapetype>
  <v:shape fillcolor="#ffffe1" strokecolor="black" style="position:absolute;margin-left:311.55pt;margin-top:131.35pt;width:209.45pt;height:36.75pt" type="#_x0000_t202">
    <v:fill color="#ffffe1" color2="#00001e" detectmouseclick="t" type="solid"/>
    <v:stroke color="black" endcap="flat" joinstyle="miter" startarrow="block" startarrowlength="medium" startarrowwidth="medium"/>
    <v:shadow color="black" obscured="t" on="t"/>
    <x:ClientData ObjectType="Note">
      <x:MoveWithCells/>
      <x:SizeWithCells/>
      <x:Anchor>18, 7, 10, 15, 23, 19, 14, 0</x:Anchor>
      <x:AutoFill>False</x:AutoFill>
      <x:Row>13</x:Row>
      <x:Column>4</x:Column>
      <x:LockText>False</x:LockText>
      <x:Locked>False</x:Locked>
      <x:Visible/>
    </x:ClientData>
  </v:shape>
  <v:shapetype id="_x0000_t202" coordsize="21600,21600" o:spt="202" path="m,l,21600l21600,21600l21600,xe">
    <v:stroke joinstyle="miter"/>
    <v:path gradientshapeok="t" o:connecttype="rect"/>
  </v:shapetype>
  <v:shape fillcolor="#ffffe1" strokecolor="black" style="position:absolute;margin-left:167.75pt;margin-top:191.35pt;width:211.8pt;height:25.55pt" type="#_x0000_t202">
    <v:fill color="#ffffe1" color2="#00001e" detectmouseclick="t" type="solid"/>
    <v:stroke color="black" endcap="flat" joinstyle="miter" startarrow="block" startarrowlength="medium" startarrowwidth="medium"/>
    <v:shadow color="black" obscured="t" on="t"/>
    <x:ClientData ObjectType="Note">
      <x:MoveWithCells/>
      <x:SizeWithCells/>
      <x:Anchor>14, 15, 15, 15, 20, 12, 18, 1</x:Anchor>
      <x:AutoFill>False</x:AutoFill>
      <x:Row>16</x:Row>
      <x:Column>1</x:Column>
      <x:LockText>False</x:LockText>
      <x:Locked>False</x:Locked>
      <x:Visible/>
    </x:ClientData>
  </v:shape>
  <v:shapetype id="_x0000_t202" coordsize="21600,21600" o:spt="202" path="m,l,21600l21600,21600l21600,xe">
    <v:stroke joinstyle="miter"/>
    <v:path gradientshapeok="t" o:connecttype="rect"/>
  </v:shapetype>
  <v:shape fillcolor="#ffffe1" strokecolor="black" style="position:absolute;margin-left:101.05pt;margin-top:240.95pt;width:217.6pt;height:25.55pt" type="#_x0000_t202">
    <v:fill color="#ffffe1" color2="#00001e" detectmouseclick="t" type="solid"/>
    <v:stroke color="black" endcap="flat" joinstyle="miter" startarrow="block" startarrowlength="medium" startarrowwidth="medium"/>
    <v:shadow color="black" obscured="t" on="t"/>
    <x:ClientData ObjectType="Note">
      <x:MoveWithCells/>
      <x:SizeWithCells/>
      <x:Anchor>13, 14, 20, 1, 18, 16, 22, 3</x:Anchor>
      <x:AutoFill>False</x:AutoFill>
      <x:Row>21</x:Row>
      <x:Column>1</x:Column>
      <x:LockText>False</x:LockText>
      <x:Locked>False</x:Locked>
      <x:Visible/>
    </x:ClientData>
  </v:shape>
</xml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V2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7" defaultRowHeight="12.75"/>
  <cols>
    <col collapsed="false" hidden="false" max="2" min="1" style="1" width="8.1875"/>
    <col collapsed="false" hidden="false" max="3" min="3" style="1" width="15.01953125"/>
    <col collapsed="false" hidden="false" max="4" min="4" style="1" width="9.86328125"/>
    <col collapsed="false" hidden="false" max="5" min="5" style="1" width="10.0078125"/>
    <col collapsed="false" hidden="false" max="1025" min="6" style="1" width="8.1875"/>
  </cols>
  <sheetData>
    <row collapsed="false" customFormat="false" customHeight="false" hidden="false" ht="12.75" outlineLevel="0" r="4">
      <c r="C4" s="2" t="s">
        <v>0</v>
      </c>
    </row>
    <row collapsed="false" customFormat="false" customHeight="false" hidden="false" ht="12.75" outlineLevel="0" r="5">
      <c r="C5" s="3"/>
      <c r="D5" s="4" t="s">
        <v>1</v>
      </c>
      <c r="E5" s="4" t="s">
        <v>2</v>
      </c>
      <c r="F5" s="4" t="s">
        <v>3</v>
      </c>
      <c r="H5" s="4"/>
      <c r="I5" s="4"/>
      <c r="J5" s="4"/>
    </row>
    <row collapsed="false" customFormat="false" customHeight="false" hidden="false" ht="12.75" outlineLevel="0" r="6">
      <c r="C6" s="4" t="s">
        <v>4</v>
      </c>
      <c r="D6" s="5" t="n">
        <v>1.5</v>
      </c>
      <c r="E6" s="5" t="n">
        <v>4.5</v>
      </c>
      <c r="F6" s="5" t="n">
        <v>4.5</v>
      </c>
      <c r="H6" s="3"/>
      <c r="I6" s="3"/>
      <c r="J6" s="3"/>
    </row>
    <row collapsed="false" customFormat="false" customHeight="false" hidden="false" ht="12.75" outlineLevel="0" r="7">
      <c r="C7" s="4" t="s">
        <v>5</v>
      </c>
      <c r="D7" s="6" t="n">
        <v>2.15</v>
      </c>
      <c r="E7" s="6" t="n">
        <v>65.51</v>
      </c>
      <c r="F7" s="6" t="n">
        <v>53.4</v>
      </c>
      <c r="H7" s="7"/>
      <c r="I7" s="7"/>
      <c r="J7" s="7"/>
      <c r="K7" s="8"/>
      <c r="L7" s="8"/>
      <c r="M7" s="8"/>
      <c r="N7" s="8"/>
      <c r="O7" s="8"/>
      <c r="P7" s="8"/>
      <c r="Q7" s="9"/>
      <c r="R7" s="9"/>
      <c r="S7" s="9"/>
      <c r="T7" s="9"/>
      <c r="U7" s="8"/>
      <c r="V7" s="8"/>
    </row>
    <row collapsed="false" customFormat="false" customHeight="false" hidden="false" ht="12.75" outlineLevel="0" r="8">
      <c r="C8" s="4" t="s">
        <v>6</v>
      </c>
      <c r="D8" s="6" t="n">
        <v>0.31</v>
      </c>
      <c r="E8" s="6" t="n">
        <v>12.98</v>
      </c>
      <c r="F8" s="6" t="n">
        <v>18.2</v>
      </c>
      <c r="H8" s="7"/>
      <c r="I8" s="7"/>
      <c r="J8" s="7"/>
      <c r="K8" s="8"/>
      <c r="L8" s="8"/>
      <c r="M8" s="8"/>
      <c r="N8" s="8"/>
      <c r="O8" s="8"/>
      <c r="P8" s="10"/>
      <c r="Q8" s="7"/>
      <c r="R8" s="7"/>
      <c r="S8" s="11"/>
      <c r="T8" s="11"/>
      <c r="U8" s="8"/>
      <c r="V8" s="8"/>
    </row>
    <row collapsed="false" customFormat="false" customHeight="false" hidden="false" ht="12.75" outlineLevel="0" r="9">
      <c r="C9" s="4" t="s">
        <v>7</v>
      </c>
      <c r="D9" s="12" t="n">
        <v>0.108</v>
      </c>
      <c r="E9" s="12" t="n">
        <v>0.25</v>
      </c>
      <c r="F9" s="12" t="n">
        <v>0.52</v>
      </c>
      <c r="H9" s="11"/>
      <c r="I9" s="11"/>
      <c r="J9" s="11"/>
      <c r="K9" s="8"/>
      <c r="L9" s="8"/>
      <c r="M9" s="8"/>
      <c r="N9" s="8"/>
      <c r="O9" s="8"/>
      <c r="P9" s="10"/>
      <c r="Q9" s="7"/>
      <c r="R9" s="7"/>
      <c r="S9" s="11"/>
      <c r="T9" s="11"/>
      <c r="U9" s="8"/>
      <c r="V9" s="8"/>
    </row>
    <row collapsed="false" customFormat="false" customHeight="false" hidden="false" ht="12.75" outlineLevel="0" r="10">
      <c r="C10" s="4" t="s">
        <v>8</v>
      </c>
      <c r="D10" s="12" t="n">
        <v>51.38</v>
      </c>
      <c r="E10" s="12" t="n">
        <v>2.6</v>
      </c>
      <c r="F10" s="12" t="n">
        <v>1.53</v>
      </c>
      <c r="H10" s="11"/>
      <c r="I10" s="11"/>
      <c r="J10" s="11"/>
      <c r="K10" s="8"/>
      <c r="L10" s="8"/>
      <c r="M10" s="8"/>
      <c r="N10" s="8"/>
      <c r="O10" s="8"/>
      <c r="P10" s="10"/>
      <c r="Q10" s="7"/>
      <c r="R10" s="7"/>
      <c r="S10" s="11"/>
      <c r="T10" s="11"/>
      <c r="U10" s="8"/>
      <c r="V10" s="8"/>
    </row>
    <row collapsed="false" customFormat="false" customHeight="false" hidden="false" ht="12.75" outlineLevel="0" r="11">
      <c r="C11" s="4" t="s">
        <v>9</v>
      </c>
      <c r="D11" s="13" t="n">
        <f aca="false">D10*1.784*0.44+1*2.08*0.4+D6</f>
        <v>42.6632448</v>
      </c>
      <c r="E11" s="13" t="n">
        <f ref="E11:F11" si="0" t="shared">E10*1.784*0.44+1*2.08*0.4+E6</f>
        <v>7.372896</v>
      </c>
      <c r="F11" s="13" t="n">
        <f si="0" t="shared"/>
        <v>6.5329888</v>
      </c>
      <c r="H11" s="8"/>
      <c r="I11" s="8"/>
      <c r="J11" s="8"/>
      <c r="K11" s="8"/>
      <c r="L11" s="8"/>
      <c r="M11" s="8"/>
      <c r="N11" s="8"/>
      <c r="O11" s="8"/>
      <c r="P11" s="10"/>
      <c r="Q11" s="14"/>
      <c r="R11" s="14"/>
      <c r="S11" s="15"/>
      <c r="T11" s="15"/>
      <c r="U11" s="8"/>
      <c r="V11" s="8"/>
    </row>
    <row collapsed="false" customFormat="false" customHeight="false" hidden="false" ht="12.75" outlineLevel="0" r="12">
      <c r="C12" s="4" t="s">
        <v>10</v>
      </c>
      <c r="D12" s="16" t="n">
        <f aca="false">100-SUM(D7:D11)</f>
        <v>3.38875519999999</v>
      </c>
      <c r="E12" s="16" t="n">
        <f ref="E12:F12" si="1" t="shared">100-SUM(E7:E11)</f>
        <v>11.287104</v>
      </c>
      <c r="F12" s="16" t="n">
        <f si="1" t="shared"/>
        <v>19.8170112</v>
      </c>
      <c r="H12" s="8"/>
      <c r="I12" s="8"/>
      <c r="J12" s="8"/>
      <c r="K12" s="8"/>
      <c r="L12" s="8"/>
      <c r="M12" s="8"/>
      <c r="N12" s="8"/>
      <c r="O12" s="8"/>
      <c r="P12" s="10"/>
      <c r="Q12" s="7"/>
      <c r="R12" s="7"/>
      <c r="S12" s="11"/>
      <c r="T12" s="11"/>
      <c r="U12" s="8"/>
      <c r="V12" s="8"/>
    </row>
    <row collapsed="false" customFormat="false" customHeight="false" hidden="false" ht="12.75" outlineLevel="0" r="13">
      <c r="H13" s="15"/>
      <c r="I13" s="15"/>
      <c r="J13" s="15"/>
      <c r="K13" s="8"/>
      <c r="L13" s="8"/>
      <c r="M13" s="8"/>
      <c r="N13" s="8"/>
      <c r="O13" s="8"/>
      <c r="P13" s="10"/>
      <c r="Q13" s="7"/>
      <c r="R13" s="7"/>
      <c r="S13" s="11"/>
      <c r="T13" s="11"/>
      <c r="U13" s="8"/>
      <c r="V13" s="8"/>
    </row>
    <row collapsed="false" customFormat="false" customHeight="false" hidden="false" ht="12.75" outlineLevel="0" r="14">
      <c r="H14" s="15"/>
      <c r="I14" s="15"/>
      <c r="J14" s="15"/>
      <c r="K14" s="8"/>
      <c r="L14" s="8"/>
      <c r="M14" s="8"/>
      <c r="N14" s="8"/>
      <c r="O14" s="8"/>
      <c r="P14" s="10"/>
      <c r="Q14" s="7"/>
      <c r="R14" s="7"/>
      <c r="S14" s="11"/>
      <c r="T14" s="11"/>
      <c r="U14" s="8"/>
      <c r="V14" s="8"/>
    </row>
    <row collapsed="false" customFormat="false" customHeight="false" hidden="false" ht="12.75" outlineLevel="0" r="15">
      <c r="H15" s="15"/>
      <c r="I15" s="15"/>
      <c r="J15" s="15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collapsed="false" customFormat="false" customHeight="false" hidden="false" ht="12.75" outlineLevel="0" r="16">
      <c r="H16" s="15"/>
      <c r="I16" s="15"/>
      <c r="J16" s="15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collapsed="false" customFormat="false" customHeight="false" hidden="false" ht="12.75" outlineLevel="0" r="19">
      <c r="D19" s="13" t="n">
        <f ref="D19:F22" si="2" t="shared">D7*(100+D$6)/100</f>
        <v>2.18225</v>
      </c>
      <c r="E19" s="13" t="n">
        <f si="2" t="shared"/>
        <v>68.45795</v>
      </c>
      <c r="F19" s="13" t="n">
        <f si="2" t="shared"/>
        <v>55.803</v>
      </c>
    </row>
    <row collapsed="false" customFormat="false" customHeight="false" hidden="false" ht="12.75" outlineLevel="0" r="20">
      <c r="C20" s="2" t="s">
        <v>11</v>
      </c>
      <c r="D20" s="13" t="n">
        <f si="2" t="shared"/>
        <v>0.31465</v>
      </c>
      <c r="E20" s="13" t="n">
        <f si="2" t="shared"/>
        <v>13.5641</v>
      </c>
      <c r="F20" s="13" t="n">
        <f si="2" t="shared"/>
        <v>19.019</v>
      </c>
    </row>
    <row collapsed="false" customFormat="false" customHeight="false" hidden="false" ht="12.75" outlineLevel="0" r="21">
      <c r="D21" s="13" t="n">
        <f si="2" t="shared"/>
        <v>0.10962</v>
      </c>
      <c r="E21" s="13" t="n">
        <f si="2" t="shared"/>
        <v>0.26125</v>
      </c>
      <c r="F21" s="13" t="n">
        <f si="2" t="shared"/>
        <v>0.5434</v>
      </c>
    </row>
    <row collapsed="false" customFormat="false" customHeight="false" hidden="false" ht="12.75" outlineLevel="0" r="22">
      <c r="D22" s="13" t="n">
        <f si="2" t="shared"/>
        <v>52.1507</v>
      </c>
      <c r="E22" s="13" t="n">
        <f si="2" t="shared"/>
        <v>2.717</v>
      </c>
      <c r="F22" s="13" t="n">
        <f si="2" t="shared"/>
        <v>1.59885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4"/>
  <sheetViews>
    <sheetView colorId="64" defaultGridColor="true" rightToLeft="false" showFormulas="false" showGridLines="false" showOutlineSymbols="true" showRowColHeaders="true" showZeros="true" tabSelected="true" topLeftCell="A1" view="normal" workbookViewId="0" zoomScale="87" zoomScaleNormal="87" zoomScalePageLayoutView="100">
      <selection activeCell="B29" activeCellId="0" pane="topLeft" sqref="B29"/>
    </sheetView>
  </sheetViews>
  <sheetFormatPr defaultColWidth="12" defaultRowHeight="12.75"/>
  <cols>
    <col collapsed="false" hidden="false" max="1" min="1" style="1" width="14.1640625"/>
    <col collapsed="false" hidden="false" max="2" min="2" style="1" width="13.5859375"/>
    <col collapsed="false" hidden="false" max="3" min="3" style="1" width="3.421875"/>
    <col collapsed="false" hidden="false" max="4" min="4" style="1" width="12.72265625"/>
    <col collapsed="false" hidden="false" max="5" min="5" style="8" width="3.14453125"/>
    <col collapsed="false" hidden="false" max="6" min="6" style="1" width="12.72265625"/>
    <col collapsed="false" hidden="false" max="7" min="7" style="8" width="2.421875"/>
    <col collapsed="false" hidden="false" max="28" min="8" style="1" width="12.72265625"/>
    <col collapsed="false" hidden="false" max="29" min="29" style="1" width="10.296875"/>
    <col collapsed="false" hidden="false" max="1025" min="30" style="1" width="12.72265625"/>
  </cols>
  <sheetData>
    <row collapsed="false" customFormat="false" customHeight="true" hidden="false" ht="33.75" outlineLevel="0" r="1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collapsed="false" customFormat="false" customHeight="true" hidden="false" ht="20.1" outlineLevel="0" r="2">
      <c r="A2" s="18"/>
      <c r="B2" s="18"/>
      <c r="C2" s="18"/>
      <c r="D2" s="19"/>
      <c r="E2" s="20"/>
      <c r="F2" s="21"/>
      <c r="G2" s="20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collapsed="false" customFormat="false" customHeight="true" hidden="false" ht="20.1" outlineLevel="0" r="3">
      <c r="A3" s="19"/>
      <c r="B3" s="19"/>
      <c r="C3" s="19"/>
      <c r="D3" s="22"/>
      <c r="E3" s="22"/>
      <c r="F3" s="22"/>
      <c r="G3" s="23"/>
      <c r="H3" s="19"/>
      <c r="I3" s="19"/>
      <c r="J3" s="19"/>
      <c r="K3" s="19"/>
      <c r="L3" s="22"/>
      <c r="M3" s="22"/>
      <c r="N3" s="19"/>
      <c r="O3" s="19"/>
      <c r="P3" s="19"/>
      <c r="Q3" s="19"/>
      <c r="R3" s="19"/>
      <c r="S3" s="19"/>
      <c r="T3" s="19"/>
      <c r="U3" s="19"/>
      <c r="V3" s="19"/>
      <c r="AC3" s="24" t="n">
        <v>0.1</v>
      </c>
    </row>
    <row collapsed="false" customFormat="false" customHeight="true" hidden="false" ht="20.1" outlineLevel="0" r="4">
      <c r="A4" s="19"/>
      <c r="B4" s="19"/>
      <c r="C4" s="19"/>
      <c r="D4" s="19"/>
      <c r="E4" s="20"/>
      <c r="F4" s="19"/>
      <c r="G4" s="20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AC4" s="24" t="n">
        <v>0.25</v>
      </c>
    </row>
    <row collapsed="false" customFormat="false" customHeight="true" hidden="false" ht="20.1" outlineLevel="0" r="5">
      <c r="A5" s="19"/>
      <c r="B5" s="19"/>
      <c r="C5" s="19"/>
      <c r="D5" s="19"/>
      <c r="E5" s="20"/>
      <c r="F5" s="19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AC5" s="24" t="n">
        <v>0.5</v>
      </c>
    </row>
    <row collapsed="false" customFormat="false" customHeight="true" hidden="false" ht="20.1" outlineLevel="0" r="6">
      <c r="B6" s="2" t="s">
        <v>13</v>
      </c>
      <c r="D6" s="25"/>
      <c r="H6" s="25"/>
      <c r="N6" s="2" t="s">
        <v>14</v>
      </c>
      <c r="O6" s="26" t="n">
        <f aca="false">Report!H1</f>
        <v>0.804418974347741</v>
      </c>
      <c r="P6" s="3"/>
      <c r="Q6" s="26" t="n">
        <f aca="false">Report!I1</f>
        <v>0.0618053645955837</v>
      </c>
      <c r="R6" s="3"/>
      <c r="S6" s="26" t="n">
        <f aca="false">Report!J1</f>
        <v>0.133775661056676</v>
      </c>
      <c r="T6" s="19"/>
      <c r="U6" s="19"/>
      <c r="V6" s="19"/>
      <c r="W6" s="19"/>
      <c r="X6" s="19"/>
      <c r="AC6" s="24" t="n">
        <v>0.75</v>
      </c>
    </row>
    <row collapsed="false" customFormat="false" customHeight="true" hidden="false" ht="20.1" outlineLevel="0" r="7">
      <c r="L7" s="27"/>
      <c r="N7" s="28"/>
      <c r="O7" s="29" t="s">
        <v>15</v>
      </c>
      <c r="P7" s="30"/>
      <c r="Q7" s="29" t="s">
        <v>16</v>
      </c>
      <c r="R7" s="30"/>
      <c r="S7" s="29" t="s">
        <v>17</v>
      </c>
      <c r="T7" s="31"/>
      <c r="U7" s="19"/>
      <c r="V7" s="31"/>
      <c r="W7" s="19"/>
      <c r="X7" s="19"/>
      <c r="AC7" s="24" t="n">
        <v>1</v>
      </c>
    </row>
    <row collapsed="false" customFormat="false" customHeight="true" hidden="false" ht="20.1" outlineLevel="0" r="8">
      <c r="A8" s="1" t="s">
        <v>18</v>
      </c>
      <c r="B8" s="32" t="n">
        <v>0.97</v>
      </c>
      <c r="M8" s="33" t="n">
        <f aca="false">P23*B$12</f>
        <v>-0.430203924515064</v>
      </c>
      <c r="N8" s="1" t="s">
        <v>19</v>
      </c>
      <c r="O8" s="12" t="n">
        <v>2.18225</v>
      </c>
      <c r="P8" s="34"/>
      <c r="Q8" s="12" t="n">
        <v>68.45795</v>
      </c>
      <c r="R8" s="34"/>
      <c r="S8" s="12" t="n">
        <v>55.803</v>
      </c>
      <c r="T8" s="19"/>
      <c r="U8" s="35" t="n">
        <f aca="false">O8-M8</f>
        <v>2.61245392451506</v>
      </c>
      <c r="V8" s="19"/>
      <c r="W8" s="19"/>
      <c r="X8" s="19"/>
      <c r="AC8" s="36"/>
    </row>
    <row collapsed="false" customFormat="false" customHeight="true" hidden="false" ht="20.1" outlineLevel="0" r="9">
      <c r="B9" s="19"/>
      <c r="M9" s="33" t="n">
        <f aca="false">P24*B$12</f>
        <v>0.245067346798224</v>
      </c>
      <c r="N9" s="1" t="s">
        <v>20</v>
      </c>
      <c r="O9" s="12" t="n">
        <v>0.31465</v>
      </c>
      <c r="P9" s="34"/>
      <c r="Q9" s="12" t="n">
        <v>13.5641</v>
      </c>
      <c r="R9" s="34"/>
      <c r="S9" s="12" t="n">
        <v>19.019</v>
      </c>
      <c r="T9" s="19"/>
      <c r="U9" s="35" t="n">
        <f aca="false">O9-M9</f>
        <v>0.0695826532017762</v>
      </c>
      <c r="V9" s="19"/>
      <c r="W9" s="19"/>
      <c r="X9" s="19"/>
    </row>
    <row collapsed="false" customFormat="false" customHeight="true" hidden="false" ht="20.1" outlineLevel="0" r="10">
      <c r="A10" s="1" t="s">
        <v>21</v>
      </c>
      <c r="B10" s="37" t="n">
        <v>3.5</v>
      </c>
      <c r="M10" s="33" t="n">
        <f aca="false">P25*B$12</f>
        <v>-0.00949376188875956</v>
      </c>
      <c r="N10" s="1" t="s">
        <v>22</v>
      </c>
      <c r="O10" s="12" t="n">
        <v>0.10962</v>
      </c>
      <c r="P10" s="34"/>
      <c r="Q10" s="12" t="n">
        <v>0.26125</v>
      </c>
      <c r="R10" s="34"/>
      <c r="S10" s="12" t="n">
        <v>0.5434</v>
      </c>
      <c r="T10" s="19"/>
      <c r="U10" s="35" t="n">
        <f aca="false">O10-M10</f>
        <v>0.11911376188876</v>
      </c>
      <c r="V10" s="19"/>
      <c r="W10" s="19"/>
      <c r="X10" s="19"/>
    </row>
    <row collapsed="false" customFormat="false" customHeight="true" hidden="false" ht="20.1" outlineLevel="0" r="11">
      <c r="B11" s="19"/>
      <c r="M11" s="33" t="n">
        <f aca="false">P26*B$12</f>
        <v>-1.77427213138637</v>
      </c>
      <c r="N11" s="1" t="s">
        <v>23</v>
      </c>
      <c r="O11" s="12" t="n">
        <v>52.1507</v>
      </c>
      <c r="P11" s="34"/>
      <c r="Q11" s="12" t="n">
        <v>2.717</v>
      </c>
      <c r="R11" s="34"/>
      <c r="S11" s="12" t="n">
        <v>1.59885</v>
      </c>
      <c r="T11" s="19"/>
      <c r="U11" s="35" t="n">
        <f aca="false">O11-M11</f>
        <v>53.9249721313864</v>
      </c>
      <c r="V11" s="20"/>
      <c r="W11" s="20"/>
      <c r="X11" s="20"/>
    </row>
    <row collapsed="false" customFormat="false" customHeight="true" hidden="false" ht="20.1" outlineLevel="0" r="12">
      <c r="A12" s="2" t="s">
        <v>24</v>
      </c>
      <c r="B12" s="38" t="n">
        <v>0.5</v>
      </c>
      <c r="E12" s="39"/>
      <c r="G12" s="39"/>
      <c r="T12" s="19"/>
      <c r="U12" s="19"/>
      <c r="V12" s="40" t="n">
        <f aca="false">O14</f>
        <v>0.796933222117553</v>
      </c>
      <c r="W12" s="40" t="n">
        <f aca="false">Q14</f>
        <v>0.0591665096132085</v>
      </c>
      <c r="X12" s="40" t="n">
        <f aca="false">S14</f>
        <v>0.143900268269238</v>
      </c>
    </row>
    <row collapsed="false" customFormat="false" customHeight="true" hidden="false" ht="20.1" outlineLevel="0" r="13">
      <c r="B13" s="19"/>
      <c r="N13" s="25"/>
      <c r="V13" s="41" t="n">
        <f aca="false">1-V12</f>
        <v>0.203066777882447</v>
      </c>
      <c r="W13" s="41" t="n">
        <f aca="false">1-W12</f>
        <v>0.940833490386791</v>
      </c>
      <c r="X13" s="41" t="n">
        <f aca="false">1-X12</f>
        <v>0.856099731730762</v>
      </c>
    </row>
    <row collapsed="false" customFormat="false" customHeight="true" hidden="false" ht="20.1" outlineLevel="0" r="14">
      <c r="A14" s="42" t="s">
        <v>25</v>
      </c>
      <c r="B14" s="43" t="n">
        <v>0.25</v>
      </c>
      <c r="M14" s="2"/>
      <c r="N14" s="44"/>
      <c r="O14" s="45" t="n">
        <f aca="false">A41/D50</f>
        <v>0.796933222117553</v>
      </c>
      <c r="Q14" s="45" t="n">
        <f aca="false">(A39-D48*O14)/F48</f>
        <v>0.0591665096132085</v>
      </c>
      <c r="S14" s="45" t="n">
        <f aca="false">A33-D42*O14-F42*Q14</f>
        <v>0.143900268269238</v>
      </c>
      <c r="V14" s="46"/>
      <c r="W14" s="46"/>
      <c r="X14" s="46"/>
    </row>
    <row collapsed="false" customFormat="false" customHeight="true" hidden="false" ht="20.1" outlineLevel="0" r="15">
      <c r="B15" s="19"/>
      <c r="D15" s="4" t="s">
        <v>26</v>
      </c>
      <c r="E15" s="47"/>
      <c r="F15" s="4" t="s">
        <v>26</v>
      </c>
      <c r="G15" s="47"/>
      <c r="H15" s="4" t="s">
        <v>26</v>
      </c>
      <c r="M15" s="48"/>
      <c r="N15" s="49"/>
      <c r="O15" s="2"/>
    </row>
    <row collapsed="false" customFormat="false" customHeight="true" hidden="false" ht="20.1" outlineLevel="0" r="16">
      <c r="A16" s="42" t="s">
        <v>27</v>
      </c>
      <c r="B16" s="43" t="n">
        <v>0.1</v>
      </c>
      <c r="D16" s="50" t="s">
        <v>26</v>
      </c>
      <c r="E16" s="48"/>
      <c r="F16" s="51" t="s">
        <v>26</v>
      </c>
      <c r="H16" s="4" t="s">
        <v>26</v>
      </c>
      <c r="M16" s="25"/>
    </row>
    <row collapsed="false" customFormat="false" customHeight="true" hidden="false" ht="20.1" outlineLevel="0" r="17">
      <c r="B17" s="19"/>
      <c r="C17" s="52"/>
      <c r="D17" s="53" t="n">
        <v>0.9675</v>
      </c>
      <c r="E17" s="52"/>
      <c r="F17" s="54" t="n">
        <f aca="false">B8+(B8-T24)*B14</f>
        <v>0.9675</v>
      </c>
      <c r="G17" s="15"/>
      <c r="L17" s="25"/>
      <c r="M17" s="25"/>
      <c r="N17" s="25"/>
    </row>
    <row collapsed="false" customFormat="false" customHeight="true" hidden="false" ht="20.1" outlineLevel="0" r="18">
      <c r="A18" s="2" t="s">
        <v>28</v>
      </c>
      <c r="B18" s="55" t="n">
        <v>8.16666666666667</v>
      </c>
      <c r="C18" s="15"/>
      <c r="D18" s="56" t="n">
        <v>3.48</v>
      </c>
      <c r="E18" s="15"/>
      <c r="F18" s="56" t="n">
        <f aca="false">B10+(B10-T25)*B16</f>
        <v>3.48</v>
      </c>
      <c r="G18" s="15"/>
      <c r="L18" s="25"/>
      <c r="M18" s="25"/>
      <c r="N18" s="25"/>
    </row>
    <row collapsed="false" customFormat="false" customHeight="true" hidden="false" ht="20.1" outlineLevel="0" r="19">
      <c r="B19" s="57" t="n">
        <f aca="true">TODAY()</f>
        <v>45794</v>
      </c>
      <c r="C19" s="8"/>
      <c r="D19" s="58"/>
      <c r="E19" s="59"/>
      <c r="F19" s="58"/>
      <c r="G19" s="59"/>
      <c r="H19" s="25"/>
      <c r="L19" s="25"/>
      <c r="M19" s="44"/>
      <c r="N19" s="25"/>
    </row>
    <row collapsed="false" customFormat="false" customHeight="true" hidden="false" ht="20.1" outlineLevel="0" r="20">
      <c r="D20" s="50"/>
      <c r="F20" s="50"/>
      <c r="L20" s="44"/>
      <c r="M20" s="25"/>
      <c r="N20" s="25"/>
    </row>
    <row collapsed="false" customFormat="false" customHeight="true" hidden="false" ht="20.1" outlineLevel="0" r="21">
      <c r="D21" s="25"/>
      <c r="E21" s="59"/>
      <c r="F21" s="25"/>
      <c r="G21" s="59"/>
      <c r="H21" s="25"/>
      <c r="L21" s="25"/>
      <c r="M21" s="25"/>
      <c r="N21" s="25"/>
      <c r="U21" s="60"/>
      <c r="V21" s="61"/>
    </row>
    <row collapsed="false" customFormat="false" customHeight="true" hidden="false" ht="20.1" outlineLevel="0" r="22">
      <c r="E22" s="62"/>
      <c r="F22" s="49" t="s">
        <v>26</v>
      </c>
      <c r="G22" s="59"/>
      <c r="L22" s="63"/>
      <c r="M22" s="25"/>
      <c r="P22" s="51" t="s">
        <v>29</v>
      </c>
      <c r="Q22" s="25"/>
      <c r="R22" s="12" t="s">
        <v>30</v>
      </c>
      <c r="S22" s="64" t="s">
        <v>19</v>
      </c>
      <c r="W22" s="61"/>
    </row>
    <row collapsed="false" customFormat="false" customHeight="true" hidden="false" ht="20.1" outlineLevel="0" r="23">
      <c r="E23" s="59"/>
      <c r="F23" s="25"/>
      <c r="G23" s="59"/>
      <c r="L23" s="25"/>
      <c r="M23" s="25"/>
      <c r="P23" s="56" t="n">
        <f aca="false">V23-R23</f>
        <v>-0.860407849030128</v>
      </c>
      <c r="Q23" s="1" t="s">
        <v>19</v>
      </c>
      <c r="R23" s="65" t="n">
        <v>14.68</v>
      </c>
      <c r="S23" s="64" t="s">
        <v>20</v>
      </c>
      <c r="V23" s="58" t="n">
        <f aca="false">O$14*O8+Q$14*Q8+S$14*S8</f>
        <v>13.8195921509699</v>
      </c>
      <c r="W23" s="61"/>
    </row>
    <row collapsed="false" customFormat="false" customHeight="true" hidden="false" ht="20.1" outlineLevel="0" r="24">
      <c r="E24" s="59"/>
      <c r="F24" s="25"/>
      <c r="G24" s="59"/>
      <c r="L24" s="25"/>
      <c r="M24" s="25"/>
      <c r="P24" s="56" t="n">
        <f aca="false">V24-R24</f>
        <v>0.490134693596448</v>
      </c>
      <c r="Q24" s="1" t="s">
        <v>20</v>
      </c>
      <c r="R24" s="65" t="n">
        <v>3.3</v>
      </c>
      <c r="S24" s="64" t="s">
        <v>22</v>
      </c>
      <c r="T24" s="66" t="n">
        <v>0.98</v>
      </c>
      <c r="V24" s="58" t="n">
        <f aca="false">O$14*O9+Q$14*Q9+S$14*S9</f>
        <v>3.79013469359645</v>
      </c>
      <c r="W24" s="61"/>
    </row>
    <row collapsed="false" customFormat="false" customHeight="true" hidden="false" ht="20.1" outlineLevel="0" r="25">
      <c r="E25" s="59"/>
      <c r="F25" s="25"/>
      <c r="G25" s="59"/>
      <c r="L25" s="25"/>
      <c r="M25" s="25"/>
      <c r="P25" s="56" t="n">
        <f aca="false">V25-R25</f>
        <v>-0.0189875237775191</v>
      </c>
      <c r="Q25" s="1" t="s">
        <v>22</v>
      </c>
      <c r="R25" s="65" t="n">
        <v>0.2</v>
      </c>
      <c r="S25" s="64" t="s">
        <v>23</v>
      </c>
      <c r="T25" s="65" t="n">
        <v>3.7</v>
      </c>
      <c r="V25" s="58" t="n">
        <f aca="false">O$14*O10+Q$14*Q10+S$14*S10</f>
        <v>0.181012476222481</v>
      </c>
      <c r="W25" s="61"/>
    </row>
    <row collapsed="false" customFormat="false" customHeight="true" hidden="false" ht="20.1" outlineLevel="0" r="26">
      <c r="E26" s="59"/>
      <c r="F26" s="25"/>
      <c r="G26" s="59"/>
      <c r="L26" s="25"/>
      <c r="M26" s="25"/>
      <c r="P26" s="56" t="n">
        <f aca="false">V26-R26</f>
        <v>-3.54854426277274</v>
      </c>
      <c r="Q26" s="1" t="s">
        <v>23</v>
      </c>
      <c r="R26" s="65" t="n">
        <v>45.5</v>
      </c>
      <c r="S26" s="64"/>
      <c r="V26" s="58" t="n">
        <f aca="false">O$14*O11+Q$14*Q11+S$14*S11</f>
        <v>41.9514557372273</v>
      </c>
      <c r="W26" s="61"/>
    </row>
    <row collapsed="false" customFormat="false" customHeight="true" hidden="false" ht="20.1" outlineLevel="0" r="27">
      <c r="F27" s="25"/>
      <c r="G27" s="59"/>
      <c r="L27" s="25"/>
      <c r="M27" s="25"/>
      <c r="O27" s="25"/>
      <c r="R27" s="67"/>
      <c r="S27" s="64" t="s">
        <v>18</v>
      </c>
      <c r="V27" s="68" t="n">
        <f aca="false">V26/(2.8*V23+1.2*V24+0.65*V25)</f>
        <v>0.9675</v>
      </c>
      <c r="W27" s="61"/>
    </row>
    <row collapsed="false" customFormat="false" customHeight="true" hidden="false" ht="20.1" outlineLevel="0" r="28">
      <c r="E28" s="39"/>
      <c r="F28" s="25"/>
      <c r="G28" s="59"/>
      <c r="L28" s="25"/>
      <c r="M28" s="25"/>
      <c r="N28" s="69"/>
      <c r="R28" s="70" t="n">
        <f aca="false">R26/(2.8*R23+1.2*R24+0.65*R25)</f>
        <v>1.00677081028455</v>
      </c>
      <c r="S28" s="64" t="s">
        <v>21</v>
      </c>
      <c r="T28" s="2" t="s">
        <v>31</v>
      </c>
      <c r="V28" s="71" t="n">
        <f aca="false">V23/(V24+V25)</f>
        <v>3.48</v>
      </c>
      <c r="W28" s="61"/>
    </row>
    <row collapsed="false" customFormat="false" customHeight="true" hidden="false" ht="20.1" outlineLevel="0" r="29">
      <c r="E29" s="59"/>
      <c r="F29" s="25"/>
      <c r="G29" s="59"/>
      <c r="L29" s="25"/>
      <c r="N29" s="72"/>
      <c r="R29" s="12" t="n">
        <f aca="false">R23/(R24+R25)</f>
        <v>4.19428571428571</v>
      </c>
      <c r="S29" s="64" t="s">
        <v>32</v>
      </c>
      <c r="V29" s="71" t="n">
        <f aca="false">V24/V25</f>
        <v>20.9385274025975</v>
      </c>
      <c r="W29" s="61"/>
    </row>
    <row collapsed="false" customFormat="false" customHeight="true" hidden="false" ht="20.1" outlineLevel="0" r="30">
      <c r="E30" s="59"/>
      <c r="H30" s="3"/>
      <c r="I30" s="3"/>
      <c r="J30" s="13"/>
      <c r="K30" s="13"/>
      <c r="L30" s="13"/>
      <c r="N30" s="72"/>
      <c r="R30" s="12" t="n">
        <f aca="false">R24/R25</f>
        <v>16.5</v>
      </c>
      <c r="S30" s="64"/>
    </row>
    <row collapsed="false" customFormat="false" customHeight="true" hidden="false" ht="20.1" outlineLevel="0" r="31">
      <c r="H31" s="73"/>
      <c r="I31" s="73"/>
      <c r="J31" s="74"/>
      <c r="K31" s="74"/>
      <c r="L31" s="74"/>
      <c r="M31" s="69"/>
      <c r="N31" s="72"/>
      <c r="O31" s="50"/>
      <c r="S31" s="75"/>
    </row>
    <row collapsed="false" customFormat="false" customHeight="true" hidden="false" ht="20.1" outlineLevel="0" r="32">
      <c r="A32" s="46"/>
      <c r="B32" s="46"/>
      <c r="C32" s="46"/>
      <c r="D32" s="76" t="s">
        <v>33</v>
      </c>
      <c r="E32" s="77"/>
      <c r="F32" s="76" t="s">
        <v>34</v>
      </c>
      <c r="G32" s="77"/>
      <c r="H32" s="76" t="s">
        <v>35</v>
      </c>
      <c r="I32" s="46" t="s">
        <v>36</v>
      </c>
      <c r="J32" s="46" t="s">
        <v>15</v>
      </c>
      <c r="K32" s="46" t="s">
        <v>16</v>
      </c>
      <c r="L32" s="76" t="s">
        <v>17</v>
      </c>
      <c r="M32" s="72"/>
      <c r="N32" s="72"/>
      <c r="O32" s="50"/>
    </row>
    <row collapsed="false" customFormat="false" customHeight="true" hidden="false" ht="15" outlineLevel="0" r="33">
      <c r="A33" s="46" t="n">
        <v>1</v>
      </c>
    </row>
    <row collapsed="false" customFormat="false" customHeight="true" hidden="false" ht="15" outlineLevel="0" r="34">
      <c r="A34" s="78" t="n">
        <v>0</v>
      </c>
    </row>
    <row collapsed="false" customFormat="false" customHeight="true" hidden="false" ht="15" outlineLevel="0" r="35">
      <c r="A35" s="78" t="n">
        <v>0</v>
      </c>
    </row>
    <row collapsed="false" customFormat="false" customHeight="false" hidden="false" ht="12.75" outlineLevel="0" r="36">
      <c r="A36" s="78"/>
    </row>
    <row collapsed="false" customFormat="false" customHeight="false" hidden="false" ht="12.75" outlineLevel="0" r="37">
      <c r="A37" s="79"/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collapsed="false" customFormat="false" customHeight="false" hidden="false" ht="12.75" outlineLevel="0" r="38">
      <c r="A38" s="79" t="n">
        <f aca="false">A33*H44-A35*H42</f>
        <v>12.274152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collapsed="false" customFormat="false" customHeight="false" hidden="false" ht="12.75" outlineLevel="0" r="39">
      <c r="A39" s="79" t="n">
        <f aca="false">A34*H44-A35*H43</f>
        <v>0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80"/>
      <c r="M39" s="80"/>
      <c r="N39" s="80"/>
    </row>
    <row collapsed="false" customFormat="false" customHeight="false" hidden="false" ht="12.75" outlineLevel="0" r="40">
      <c r="A40" s="7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80"/>
      <c r="M40" s="80"/>
      <c r="N40" s="80"/>
    </row>
    <row collapsed="false" customFormat="false" customHeight="false" hidden="false" ht="12.75" outlineLevel="0" r="41">
      <c r="A41" s="79" t="n">
        <f aca="false">A38*F48-A39*F47</f>
        <v>72878.7907307995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80"/>
      <c r="M41" s="80"/>
      <c r="N41" s="80"/>
    </row>
    <row collapsed="false" customFormat="false" customHeight="false" hidden="false" ht="12.75" outlineLevel="0" r="42">
      <c r="A42" s="50"/>
      <c r="B42" s="50"/>
      <c r="C42" s="50"/>
      <c r="D42" s="79" t="n">
        <v>1</v>
      </c>
      <c r="E42" s="79"/>
      <c r="F42" s="79" t="n">
        <v>1</v>
      </c>
      <c r="G42" s="79"/>
      <c r="H42" s="79" t="n">
        <v>1</v>
      </c>
      <c r="I42" s="50"/>
      <c r="J42" s="81" t="s">
        <v>37</v>
      </c>
      <c r="K42" s="50"/>
      <c r="L42" s="82"/>
      <c r="M42" s="82"/>
      <c r="N42" s="82"/>
    </row>
    <row collapsed="false" customFormat="false" customHeight="false" hidden="false" ht="12.75" outlineLevel="0" r="43">
      <c r="A43" s="50"/>
      <c r="B43" s="79"/>
      <c r="C43" s="79"/>
      <c r="D43" s="79" t="n">
        <f aca="false">D17*(2.8*O8+1.2*O9+0.65*O10)-O11</f>
        <v>-45.8047388225</v>
      </c>
      <c r="E43" s="79"/>
      <c r="F43" s="79" t="n">
        <f aca="false">D17*(2.8*Q8+1.2*Q9+0.65*Q10)-Q11</f>
        <v>198.64780024375</v>
      </c>
      <c r="G43" s="79"/>
      <c r="H43" s="79" t="n">
        <f aca="false">D17*(2.8*S8+1.2*S9+0.65*S10)-S11</f>
        <v>171.994266675</v>
      </c>
      <c r="I43" s="50"/>
      <c r="J43" s="81" t="s">
        <v>38</v>
      </c>
      <c r="K43" s="79"/>
      <c r="L43" s="82"/>
      <c r="M43" s="82"/>
      <c r="N43" s="82"/>
    </row>
    <row collapsed="false" customFormat="false" customHeight="false" hidden="false" ht="12.75" outlineLevel="0" r="44">
      <c r="A44" s="50"/>
      <c r="B44" s="79"/>
      <c r="C44" s="79"/>
      <c r="D44" s="79" t="n">
        <f aca="false">D18*(O9+O10)-O8</f>
        <v>-0.7057904</v>
      </c>
      <c r="E44" s="79"/>
      <c r="F44" s="79" t="n">
        <f aca="false">D18*(Q9+Q10)-Q8</f>
        <v>-20.345732</v>
      </c>
      <c r="G44" s="79"/>
      <c r="H44" s="79" t="n">
        <f aca="false">D18*(S9+S10)-S8</f>
        <v>12.274152</v>
      </c>
      <c r="I44" s="50"/>
      <c r="J44" s="81" t="s">
        <v>39</v>
      </c>
      <c r="K44" s="79"/>
      <c r="L44" s="82"/>
      <c r="M44" s="82"/>
      <c r="N44" s="82"/>
    </row>
    <row collapsed="false" customFormat="false" customHeight="false" hidden="false" ht="12.75" outlineLevel="0" r="45">
      <c r="A45" s="50"/>
      <c r="B45" s="79"/>
      <c r="C45" s="79"/>
      <c r="D45" s="79"/>
      <c r="E45" s="79"/>
      <c r="F45" s="79"/>
      <c r="G45" s="79"/>
      <c r="H45" s="79"/>
      <c r="I45" s="50"/>
      <c r="J45" s="50"/>
      <c r="K45" s="79"/>
      <c r="L45" s="82"/>
      <c r="M45" s="83"/>
      <c r="N45" s="82"/>
    </row>
    <row collapsed="false" customFormat="false" customHeight="false" hidden="false" ht="12.75" outlineLevel="0" r="46">
      <c r="A46" s="50"/>
      <c r="B46" s="79"/>
      <c r="C46" s="79"/>
      <c r="D46" s="84" t="s">
        <v>33</v>
      </c>
      <c r="E46" s="84"/>
      <c r="F46" s="84" t="s">
        <v>34</v>
      </c>
      <c r="G46" s="84"/>
      <c r="H46" s="79"/>
      <c r="I46" s="50"/>
      <c r="J46" s="50"/>
      <c r="K46" s="79"/>
      <c r="L46" s="83"/>
      <c r="M46" s="82"/>
      <c r="N46" s="82"/>
    </row>
    <row collapsed="false" customFormat="false" customHeight="false" hidden="false" ht="12.75" outlineLevel="0" r="47">
      <c r="A47" s="50"/>
      <c r="B47" s="79"/>
      <c r="C47" s="79"/>
      <c r="D47" s="79" t="n">
        <f aca="false">D42*H44-D44*H42</f>
        <v>12.9799424</v>
      </c>
      <c r="E47" s="79"/>
      <c r="F47" s="79" t="n">
        <f aca="false">F42*H44-F44*H42</f>
        <v>32.619884</v>
      </c>
      <c r="G47" s="79"/>
      <c r="H47" s="79"/>
      <c r="I47" s="50"/>
      <c r="J47" s="50"/>
      <c r="K47" s="79"/>
      <c r="L47" s="82"/>
      <c r="M47" s="82"/>
      <c r="N47" s="85"/>
    </row>
    <row collapsed="false" customFormat="false" customHeight="false" hidden="false" ht="12.75" outlineLevel="0" r="48">
      <c r="A48" s="50"/>
      <c r="B48" s="79"/>
      <c r="C48" s="79"/>
      <c r="D48" s="79" t="n">
        <f aca="false">D43*H44-D44*H43</f>
        <v>-440.82242435341</v>
      </c>
      <c r="E48" s="79"/>
      <c r="F48" s="79" t="n">
        <f aca="false">F43*H44-F44*H43</f>
        <v>5937.5825499635</v>
      </c>
      <c r="G48" s="79"/>
      <c r="H48" s="79"/>
      <c r="I48" s="50"/>
      <c r="J48" s="50"/>
      <c r="K48" s="79"/>
      <c r="L48" s="82"/>
      <c r="M48" s="82"/>
      <c r="N48" s="85"/>
    </row>
    <row collapsed="false" customFormat="false" customHeight="false" hidden="false" ht="12.75" outlineLevel="0" r="49">
      <c r="A49" s="50"/>
      <c r="B49" s="79"/>
      <c r="C49" s="79"/>
      <c r="D49" s="79"/>
      <c r="E49" s="79"/>
      <c r="F49" s="79"/>
      <c r="G49" s="79"/>
      <c r="H49" s="79"/>
      <c r="I49" s="50"/>
      <c r="J49" s="50"/>
      <c r="K49" s="79"/>
      <c r="L49" s="82"/>
      <c r="M49" s="82"/>
      <c r="N49" s="80"/>
    </row>
    <row collapsed="false" customFormat="false" customHeight="false" hidden="false" ht="12.75" outlineLevel="0" r="50">
      <c r="A50" s="50"/>
      <c r="B50" s="79"/>
      <c r="C50" s="79"/>
      <c r="D50" s="79" t="n">
        <f aca="false">D47*F48-D48*F47</f>
        <v>91449.0558407783</v>
      </c>
      <c r="E50" s="79"/>
      <c r="F50" s="79"/>
      <c r="G50" s="79"/>
      <c r="H50" s="79"/>
      <c r="I50" s="50"/>
      <c r="J50" s="50"/>
      <c r="K50" s="79"/>
      <c r="L50" s="82"/>
      <c r="M50" s="80"/>
      <c r="N50" s="80"/>
    </row>
    <row collapsed="false" customFormat="false" customHeight="false" hidden="false" ht="12.75" outlineLevel="0"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80"/>
      <c r="M51" s="80"/>
      <c r="N51" s="80"/>
    </row>
    <row collapsed="false" customFormat="false" customHeight="false" hidden="false" ht="12.75" outlineLevel="0"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80"/>
      <c r="M52" s="80"/>
      <c r="N52" s="80"/>
    </row>
    <row collapsed="false" customFormat="false" customHeight="false" hidden="false" ht="12.75" outlineLevel="0"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80"/>
      <c r="M53" s="80"/>
      <c r="N53" s="80"/>
    </row>
    <row collapsed="false" customFormat="false" customHeight="false" hidden="false" ht="12.75" outlineLevel="0"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</row>
  </sheetData>
  <mergeCells count="3">
    <mergeCell ref="A1:V1"/>
    <mergeCell ref="D3:F3"/>
    <mergeCell ref="L3:M3"/>
  </mergeCells>
  <dataValidations count="1">
    <dataValidation allowBlank="true" errorStyle="stop" operator="between" showDropDown="false" showErrorMessage="true" showInputMessage="true" sqref="B12" type="list">
      <formula1>$AC$3:$AC$7</formula1>
      <formula2>0</formula2>
    </dataValidation>
  </dataValidations>
  <printOptions headings="false" gridLines="false" gridLinesSet="true" horizontalCentered="true" verticalCentered="true"/>
  <pageMargins left="0.75" right="0.75" top="1" bottom="1" header="0.511805555555555" footer="0.511805555555555"/>
  <pageSetup blackAndWhite="false" cellComments="none" copies="1" draft="false" horizontalDpi="300" orientation="landscape" pageOrder="downThenOver" paperSize="9" scale="53" useFirstPageNumber="false" verticalDpi="300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G16" activeCellId="0" pane="topLeft" sqref="G16"/>
    </sheetView>
  </sheetViews>
  <sheetFormatPr defaultColWidth="7" defaultRowHeight="12.75"/>
  <cols>
    <col collapsed="false" hidden="false" max="1" min="1" style="3" width="13.296875"/>
    <col collapsed="false" hidden="false" max="5" min="2" style="86" width="13.296875"/>
    <col collapsed="false" hidden="false" max="10" min="6" style="87" width="13.296875"/>
    <col collapsed="false" hidden="false" max="1025" min="11" style="1" width="8.1875"/>
  </cols>
  <sheetData>
    <row collapsed="false" customFormat="false" customHeight="true" hidden="false" ht="25.5" outlineLevel="0" r="1">
      <c r="F1" s="88" t="n">
        <f aca="false">AVERAGE(F4:F28)</f>
        <v>0.953955236261266</v>
      </c>
      <c r="G1" s="89" t="n">
        <f aca="false">AVERAGE(G4:G28)</f>
        <v>3.13930752407789</v>
      </c>
      <c r="H1" s="88" t="n">
        <f ref="H1:J1" si="0" t="shared">AVERAGE(H4:H28)</f>
        <v>0.804418974347741</v>
      </c>
      <c r="I1" s="88" t="n">
        <f si="0" t="shared"/>
        <v>0.0618053645955837</v>
      </c>
      <c r="J1" s="88" t="n">
        <f si="0" t="shared"/>
        <v>0.133775661056676</v>
      </c>
    </row>
    <row collapsed="false" customFormat="false" customHeight="true" hidden="false" ht="12" outlineLevel="0" r="2">
      <c r="F2" s="90"/>
      <c r="G2" s="90"/>
      <c r="H2" s="91"/>
      <c r="I2" s="91"/>
      <c r="J2" s="91"/>
    </row>
    <row collapsed="false" customFormat="false" customHeight="false" hidden="false" ht="12.75" outlineLevel="0" r="3">
      <c r="A3" s="3" t="s">
        <v>28</v>
      </c>
      <c r="B3" s="92" t="s">
        <v>40</v>
      </c>
      <c r="C3" s="92" t="s">
        <v>20</v>
      </c>
      <c r="D3" s="92" t="s">
        <v>22</v>
      </c>
      <c r="E3" s="92" t="s">
        <v>41</v>
      </c>
      <c r="F3" s="93" t="s">
        <v>35</v>
      </c>
      <c r="G3" s="93" t="s">
        <v>36</v>
      </c>
      <c r="H3" s="12" t="str">
        <f aca="false">'3 Component RMC'!O7</f>
        <v>MAT 1</v>
      </c>
      <c r="I3" s="12" t="str">
        <f aca="false">'3 Component RMC'!Q7</f>
        <v>MAT 2</v>
      </c>
      <c r="J3" s="12" t="str">
        <f aca="false">'3 Component RMC'!S7</f>
        <v>MAT 3</v>
      </c>
    </row>
    <row collapsed="false" customFormat="false" customHeight="false" hidden="false" ht="12.75" outlineLevel="0" r="4">
      <c r="A4" s="94" t="n">
        <v>8.16666666666667</v>
      </c>
      <c r="B4" s="95" t="n">
        <v>14.68</v>
      </c>
      <c r="C4" s="95" t="n">
        <v>4.5</v>
      </c>
      <c r="D4" s="95" t="n">
        <v>0.3</v>
      </c>
      <c r="E4" s="95" t="n">
        <v>45.5</v>
      </c>
      <c r="F4" s="70" t="n">
        <v>0.974324932011392</v>
      </c>
      <c r="G4" s="12" t="n">
        <v>3.05833333333333</v>
      </c>
      <c r="H4" s="70" t="n">
        <v>0.808819671927912</v>
      </c>
      <c r="I4" s="70" t="n">
        <v>0.0698751714810329</v>
      </c>
      <c r="J4" s="70" t="n">
        <v>0.121305156591055</v>
      </c>
    </row>
    <row collapsed="false" customFormat="false" customHeight="false" hidden="false" ht="12.75" outlineLevel="0" r="5">
      <c r="A5" s="94" t="n">
        <v>8.16666666666667</v>
      </c>
      <c r="B5" s="95" t="n">
        <v>14.8</v>
      </c>
      <c r="C5" s="95" t="n">
        <v>4.5</v>
      </c>
      <c r="D5" s="95" t="n">
        <v>0.3</v>
      </c>
      <c r="E5" s="95" t="n">
        <v>45.5</v>
      </c>
      <c r="F5" s="70" t="n">
        <v>0.96736472839375</v>
      </c>
      <c r="G5" s="12" t="n">
        <v>3.08333333333333</v>
      </c>
      <c r="H5" s="70" t="n">
        <v>0.807480987566771</v>
      </c>
      <c r="I5" s="70" t="n">
        <v>0.0568434731072742</v>
      </c>
      <c r="J5" s="70" t="n">
        <v>0.135675539325954</v>
      </c>
    </row>
    <row collapsed="false" customFormat="false" customHeight="false" hidden="false" ht="12.75" outlineLevel="0" r="6">
      <c r="A6" s="94" t="n">
        <v>8.16666666666667</v>
      </c>
      <c r="B6" s="95" t="n">
        <v>14.8</v>
      </c>
      <c r="C6" s="95" t="n">
        <v>4.5</v>
      </c>
      <c r="D6" s="95" t="n">
        <v>0.3</v>
      </c>
      <c r="E6" s="95" t="n">
        <v>43.8</v>
      </c>
      <c r="F6" s="70" t="n">
        <v>0.931221430849367</v>
      </c>
      <c r="G6" s="12" t="n">
        <v>3.08333333333333</v>
      </c>
      <c r="H6" s="70" t="n">
        <v>0.803204305475983</v>
      </c>
      <c r="I6" s="70" t="n">
        <v>0.0356164538645284</v>
      </c>
      <c r="J6" s="70" t="n">
        <v>0.161179240659489</v>
      </c>
    </row>
    <row collapsed="false" customFormat="false" customHeight="false" hidden="false" ht="12.75" outlineLevel="0" r="7">
      <c r="A7" s="94" t="n">
        <v>8.125</v>
      </c>
      <c r="B7" s="95" t="n">
        <v>14.5</v>
      </c>
      <c r="C7" s="95" t="n">
        <v>4.5</v>
      </c>
      <c r="D7" s="95" t="n">
        <v>0.22</v>
      </c>
      <c r="E7" s="95" t="n">
        <v>42</v>
      </c>
      <c r="F7" s="70" t="n">
        <v>0.910213900266563</v>
      </c>
      <c r="G7" s="12" t="n">
        <v>3.07203389830508</v>
      </c>
      <c r="H7" s="70" t="n">
        <v>0.800334231955865</v>
      </c>
      <c r="I7" s="70" t="n">
        <v>0.025410261467513</v>
      </c>
      <c r="J7" s="70" t="n">
        <v>0.174255506576622</v>
      </c>
    </row>
    <row collapsed="false" customFormat="false" customHeight="false" hidden="false" ht="12.75" outlineLevel="0" r="8">
      <c r="A8" s="4" t="s">
        <v>26</v>
      </c>
      <c r="B8" s="95" t="n">
        <v>13.7</v>
      </c>
      <c r="C8" s="95" t="n">
        <v>3.81</v>
      </c>
      <c r="D8" s="95" t="n">
        <v>0.22</v>
      </c>
      <c r="E8" s="95" t="n">
        <v>42.5</v>
      </c>
      <c r="F8" s="96" t="n">
        <v>0.986651189785258</v>
      </c>
      <c r="G8" s="12" t="n">
        <v>3.39950372208437</v>
      </c>
      <c r="H8" s="70" t="n">
        <v>0.802255674812172</v>
      </c>
      <c r="I8" s="70" t="n">
        <v>0.12128146305757</v>
      </c>
      <c r="J8" s="70" t="n">
        <v>0.0764628621302584</v>
      </c>
    </row>
    <row collapsed="false" customFormat="false" customHeight="false" hidden="false" ht="12.75" outlineLevel="0" r="9">
      <c r="B9" s="95"/>
      <c r="C9" s="95"/>
      <c r="D9" s="95"/>
      <c r="E9" s="95"/>
      <c r="F9" s="97"/>
      <c r="G9" s="12"/>
      <c r="H9" s="98"/>
      <c r="I9" s="98"/>
      <c r="J9" s="98"/>
    </row>
    <row collapsed="false" customFormat="false" customHeight="false" hidden="false" ht="12.75" outlineLevel="0" r="10">
      <c r="B10" s="95"/>
      <c r="C10" s="95"/>
      <c r="D10" s="95"/>
      <c r="E10" s="95"/>
      <c r="F10" s="97"/>
      <c r="G10" s="12"/>
      <c r="H10" s="98"/>
      <c r="I10" s="98"/>
      <c r="J10" s="98"/>
    </row>
    <row collapsed="false" customFormat="false" customHeight="false" hidden="false" ht="12.75" outlineLevel="0" r="11">
      <c r="B11" s="99"/>
      <c r="C11" s="99"/>
      <c r="D11" s="99"/>
      <c r="E11" s="99"/>
      <c r="F11" s="98"/>
      <c r="G11" s="100"/>
      <c r="H11" s="100"/>
      <c r="I11" s="100"/>
      <c r="J11" s="100"/>
    </row>
    <row collapsed="false" customFormat="false" customHeight="false" hidden="false" ht="12.75" outlineLevel="0" r="12">
      <c r="B12" s="99"/>
      <c r="C12" s="99"/>
      <c r="D12" s="99"/>
      <c r="E12" s="99"/>
      <c r="F12" s="98"/>
      <c r="G12" s="100"/>
      <c r="H12" s="100"/>
      <c r="I12" s="100"/>
      <c r="J12" s="100"/>
    </row>
    <row collapsed="false" customFormat="false" customHeight="false" hidden="false" ht="12.75" outlineLevel="0" r="13">
      <c r="B13" s="99"/>
      <c r="C13" s="99"/>
      <c r="D13" s="99"/>
      <c r="E13" s="99"/>
      <c r="F13" s="98"/>
      <c r="G13" s="100"/>
      <c r="H13" s="98"/>
      <c r="I13" s="98"/>
      <c r="J13" s="98"/>
    </row>
    <row collapsed="false" customFormat="false" customHeight="false" hidden="false" ht="12.75" outlineLevel="0" r="14">
      <c r="H14" s="100"/>
      <c r="I14" s="100"/>
      <c r="J14" s="100"/>
    </row>
    <row collapsed="false" customFormat="false" customHeight="false" hidden="false" ht="12.75" outlineLevel="0" r="15">
      <c r="H15" s="100"/>
      <c r="I15" s="100"/>
      <c r="J15" s="100"/>
    </row>
    <row collapsed="false" customFormat="false" customHeight="false" hidden="false" ht="12.75" outlineLevel="0" r="16">
      <c r="H16" s="100"/>
      <c r="I16" s="100"/>
      <c r="J16" s="100"/>
    </row>
    <row collapsed="false" customFormat="false" customHeight="false" hidden="false" ht="12.75" outlineLevel="0" r="17">
      <c r="A17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8"/>
  <sheetViews>
    <sheetView colorId="64" defaultGridColor="true" rightToLeft="false" showFormulas="false" showGridLines="false" showOutlineSymbols="true" showRowColHeaders="true" showZeros="true" tabSelected="false" topLeftCell="L1" view="normal" workbookViewId="0" zoomScale="100" zoomScaleNormal="100" zoomScalePageLayoutView="100">
      <selection activeCell="W6" activeCellId="0" pane="topLeft" sqref="W6"/>
    </sheetView>
  </sheetViews>
  <sheetFormatPr defaultColWidth="7" defaultRowHeight="12.75"/>
  <cols>
    <col collapsed="false" hidden="true" max="11" min="1" style="1" width="0"/>
    <col collapsed="false" hidden="false" max="13" min="12" style="1" width="8.1875"/>
    <col collapsed="false" hidden="false" max="14" min="14" style="1" width="11.875"/>
    <col collapsed="false" hidden="false" max="15" min="15" style="1" width="10.296875"/>
    <col collapsed="false" hidden="false" max="16" min="16" style="1" width="4.2890625"/>
    <col collapsed="false" hidden="false" max="17" min="17" style="1" width="8.1875"/>
    <col collapsed="false" hidden="false" max="18" min="18" style="1" width="4.43359375"/>
    <col collapsed="false" hidden="false" max="19" min="19" style="1" width="8.1875"/>
    <col collapsed="false" hidden="false" max="20" min="20" style="1" width="3.421875"/>
    <col collapsed="false" hidden="false" max="1025" min="21" style="1" width="8.1875"/>
  </cols>
  <sheetData>
    <row collapsed="false" customFormat="false" customHeight="false" hidden="false" ht="12.75" outlineLevel="0" r="1">
      <c r="A1" s="101" t="s">
        <v>42</v>
      </c>
      <c r="N1" s="2" t="s">
        <v>26</v>
      </c>
      <c r="P1" s="2" t="s">
        <v>26</v>
      </c>
    </row>
    <row collapsed="false" customFormat="false" customHeight="false" hidden="false" ht="12.75" outlineLevel="0" r="3">
      <c r="A3" s="27"/>
      <c r="B3" s="27" t="s">
        <v>43</v>
      </c>
      <c r="C3" s="27" t="s">
        <v>44</v>
      </c>
      <c r="D3" s="27" t="s">
        <v>45</v>
      </c>
      <c r="E3" s="27" t="s">
        <v>46</v>
      </c>
      <c r="N3" s="27"/>
      <c r="O3" s="27" t="s">
        <v>43</v>
      </c>
      <c r="Q3" s="27" t="s">
        <v>47</v>
      </c>
      <c r="S3" s="27" t="s">
        <v>45</v>
      </c>
      <c r="U3" s="27" t="s">
        <v>46</v>
      </c>
    </row>
    <row collapsed="false" customFormat="false" customHeight="false" hidden="false" ht="12.75" outlineLevel="0" r="4">
      <c r="A4" s="1" t="s">
        <v>19</v>
      </c>
      <c r="B4" s="102" t="n">
        <v>4.04</v>
      </c>
      <c r="C4" s="102" t="n">
        <v>46.47</v>
      </c>
      <c r="D4" s="102" t="n">
        <v>4.44</v>
      </c>
      <c r="E4" s="102" t="n">
        <v>97.21</v>
      </c>
      <c r="N4" s="1" t="s">
        <v>19</v>
      </c>
      <c r="O4" s="103" t="n">
        <f aca="false">'Weigh Feeders'!D19</f>
        <v>2.18225</v>
      </c>
      <c r="Q4" s="102" t="n">
        <v>58</v>
      </c>
      <c r="S4" s="102" t="n">
        <v>20.28</v>
      </c>
      <c r="U4" s="102" t="n">
        <v>65</v>
      </c>
    </row>
    <row collapsed="false" customFormat="false" customHeight="false" hidden="false" ht="12.75" outlineLevel="0" r="5">
      <c r="A5" s="1" t="s">
        <v>20</v>
      </c>
      <c r="B5" s="102" t="n">
        <v>0.8</v>
      </c>
      <c r="C5" s="102" t="n">
        <v>8.75</v>
      </c>
      <c r="D5" s="102" t="n">
        <v>1.63</v>
      </c>
      <c r="E5" s="102" t="n">
        <v>0.55</v>
      </c>
      <c r="N5" s="1" t="s">
        <v>20</v>
      </c>
      <c r="O5" s="103" t="n">
        <f aca="false">'Weigh Feeders'!D20</f>
        <v>0.31465</v>
      </c>
      <c r="Q5" s="102" t="n">
        <v>15</v>
      </c>
      <c r="S5" s="102" t="n">
        <v>4.18</v>
      </c>
      <c r="U5" s="102" t="n">
        <v>5</v>
      </c>
    </row>
    <row collapsed="false" customFormat="false" customHeight="false" hidden="false" ht="12.75" outlineLevel="0" r="6">
      <c r="A6" s="1" t="s">
        <v>22</v>
      </c>
      <c r="B6" s="102" t="n">
        <v>0.37</v>
      </c>
      <c r="C6" s="102" t="n">
        <v>1.99</v>
      </c>
      <c r="D6" s="102" t="n">
        <v>84.43</v>
      </c>
      <c r="E6" s="102" t="n">
        <v>0.27</v>
      </c>
      <c r="N6" s="1" t="s">
        <v>22</v>
      </c>
      <c r="O6" s="103" t="n">
        <f aca="false">'Weigh Feeders'!D21</f>
        <v>0.10962</v>
      </c>
      <c r="Q6" s="102" t="n">
        <v>3</v>
      </c>
      <c r="S6" s="102" t="n">
        <v>50.52</v>
      </c>
      <c r="U6" s="102" t="n">
        <v>2.5</v>
      </c>
    </row>
    <row collapsed="false" customFormat="false" customHeight="false" hidden="false" ht="12.75" outlineLevel="0" r="7">
      <c r="A7" s="1" t="s">
        <v>23</v>
      </c>
      <c r="B7" s="102" t="n">
        <v>51.63</v>
      </c>
      <c r="C7" s="102" t="n">
        <v>14.63</v>
      </c>
      <c r="D7" s="102" t="n">
        <v>5.49</v>
      </c>
      <c r="E7" s="102" t="n">
        <v>0.75</v>
      </c>
      <c r="N7" s="1" t="s">
        <v>23</v>
      </c>
      <c r="O7" s="103" t="n">
        <f aca="false">'Weigh Feeders'!D22</f>
        <v>52.1507</v>
      </c>
      <c r="Q7" s="102" t="n">
        <v>8</v>
      </c>
      <c r="S7" s="102" t="n">
        <v>6.58</v>
      </c>
      <c r="U7" s="102" t="n">
        <v>0.5</v>
      </c>
    </row>
    <row collapsed="false" customFormat="false" customHeight="false" hidden="false" ht="12.75" outlineLevel="0" r="8">
      <c r="A8" s="1" t="s">
        <v>48</v>
      </c>
      <c r="B8" s="102" t="n">
        <v>0.29</v>
      </c>
      <c r="C8" s="102" t="n">
        <v>4.21</v>
      </c>
      <c r="D8" s="102" t="n">
        <v>0.15</v>
      </c>
      <c r="E8" s="104" t="n">
        <v>0.16</v>
      </c>
      <c r="N8" s="2" t="s">
        <v>26</v>
      </c>
      <c r="O8" s="102"/>
      <c r="Q8" s="102"/>
      <c r="S8" s="102"/>
      <c r="U8" s="104"/>
    </row>
    <row collapsed="false" customFormat="false" customHeight="false" hidden="false" ht="12.75" outlineLevel="0" r="10">
      <c r="A10" s="1" t="s">
        <v>18</v>
      </c>
      <c r="B10" s="105" t="n">
        <v>0.95</v>
      </c>
      <c r="C10" s="25"/>
      <c r="D10" s="25"/>
      <c r="N10" s="1" t="s">
        <v>18</v>
      </c>
      <c r="O10" s="105" t="n">
        <v>0.99</v>
      </c>
      <c r="P10" s="25"/>
      <c r="Q10" s="25"/>
    </row>
    <row collapsed="false" customFormat="false" customHeight="false" hidden="false" ht="12.75" outlineLevel="0" r="11">
      <c r="A11" s="1" t="s">
        <v>21</v>
      </c>
      <c r="B11" s="106" t="n">
        <v>2.5</v>
      </c>
      <c r="C11" s="25"/>
      <c r="D11" s="25"/>
      <c r="N11" s="1" t="s">
        <v>21</v>
      </c>
      <c r="O11" s="106" t="n">
        <v>2.5</v>
      </c>
      <c r="P11" s="25"/>
      <c r="Q11" s="25"/>
    </row>
    <row collapsed="false" customFormat="false" customHeight="false" hidden="false" ht="12.75" outlineLevel="0" r="12">
      <c r="A12" s="1" t="s">
        <v>32</v>
      </c>
      <c r="B12" s="106" t="n">
        <v>1.65</v>
      </c>
      <c r="C12" s="25"/>
      <c r="D12" s="25"/>
      <c r="N12" s="1" t="s">
        <v>32</v>
      </c>
      <c r="O12" s="106" t="n">
        <v>1.5</v>
      </c>
      <c r="P12" s="25"/>
      <c r="Q12" s="25"/>
    </row>
    <row collapsed="false" customFormat="false" customHeight="false" hidden="false" ht="12.75" outlineLevel="0" r="13">
      <c r="B13" s="25"/>
      <c r="C13" s="25"/>
      <c r="D13" s="25"/>
      <c r="E13" s="25"/>
      <c r="O13" s="25"/>
      <c r="P13" s="25"/>
      <c r="Q13" s="25"/>
      <c r="R13" s="25"/>
    </row>
    <row collapsed="false" customFormat="false" customHeight="false" hidden="false" ht="12.75" outlineLevel="0" r="14">
      <c r="A14" s="1" t="s">
        <v>49</v>
      </c>
      <c r="B14" s="107" t="n">
        <f aca="false">A40/B40</f>
        <v>0.707932273858464</v>
      </c>
      <c r="C14" s="107" t="n">
        <f aca="false">(A38-B38*B14)/C38</f>
        <v>0.322688724021759</v>
      </c>
      <c r="D14" s="107" t="n">
        <f aca="false">(A33-B33*B14-C33*C14)/D33</f>
        <v>0.0137529116695889</v>
      </c>
      <c r="E14" s="107" t="n">
        <f aca="false">(A28-B28*B14-C28*C14-D28*D14)/E28</f>
        <v>-0.0443739095498111</v>
      </c>
      <c r="N14" s="1" t="s">
        <v>49</v>
      </c>
      <c r="O14" s="107" t="n">
        <f aca="false">AA42</f>
        <v>0.779053236591479</v>
      </c>
      <c r="Q14" s="107" t="n">
        <f aca="false">AA43</f>
        <v>0.189464973306536</v>
      </c>
      <c r="S14" s="107" t="n">
        <f aca="false">AA44</f>
        <v>0.0294545481749744</v>
      </c>
      <c r="U14" s="107" t="n">
        <f aca="false">AA45</f>
        <v>0.00202724192700984</v>
      </c>
    </row>
    <row collapsed="false" customFormat="false" customHeight="false" hidden="false" ht="12.75" outlineLevel="0" r="15">
      <c r="B15" s="25"/>
      <c r="C15" s="25"/>
      <c r="D15" s="25"/>
      <c r="O15" s="25"/>
      <c r="P15" s="25"/>
      <c r="Q15" s="25"/>
    </row>
    <row collapsed="false" customFormat="false" customHeight="false" hidden="false" ht="12.75" outlineLevel="0" r="16">
      <c r="B16" s="63" t="s">
        <v>50</v>
      </c>
      <c r="C16" s="25"/>
      <c r="D16" s="25"/>
      <c r="O16" s="63" t="s">
        <v>50</v>
      </c>
      <c r="P16" s="25"/>
      <c r="Q16" s="29" t="s">
        <v>51</v>
      </c>
    </row>
    <row collapsed="false" customFormat="false" customHeight="false" hidden="false" ht="12.75" outlineLevel="0" r="17">
      <c r="A17" s="1" t="s">
        <v>19</v>
      </c>
      <c r="B17" s="108" t="n">
        <f aca="false">B$14*B4+C$14*C4+D$14*D4+E$14*E4</f>
        <v>13.6028665721552</v>
      </c>
      <c r="C17" s="25"/>
      <c r="D17" s="25"/>
      <c r="N17" s="1" t="s">
        <v>19</v>
      </c>
      <c r="O17" s="109" t="n">
        <f aca="false">O$14*O4+Q$14*Q4+S$14*S4+U$14*U4</f>
        <v>13.418166339575</v>
      </c>
      <c r="P17" s="25"/>
      <c r="Q17" s="13"/>
    </row>
    <row collapsed="false" customFormat="false" customHeight="false" hidden="false" ht="12.75" outlineLevel="0" r="18">
      <c r="A18" s="1" t="s">
        <v>20</v>
      </c>
      <c r="B18" s="108" t="n">
        <f aca="false">B$14*B5+C$14*C5+D$14*D5+E$14*E5</f>
        <v>3.38788375004619</v>
      </c>
      <c r="C18" s="25"/>
      <c r="D18" s="25"/>
      <c r="N18" s="1" t="s">
        <v>20</v>
      </c>
      <c r="O18" s="109" t="n">
        <f aca="false">O$14*O5+Q$14*Q5+S$14*S5+U$14*U5</f>
        <v>3.22035992149799</v>
      </c>
      <c r="P18" s="25"/>
      <c r="Q18" s="13"/>
    </row>
    <row collapsed="false" customFormat="false" customHeight="false" hidden="false" ht="12.75" outlineLevel="0" r="19">
      <c r="A19" s="1" t="s">
        <v>22</v>
      </c>
      <c r="B19" s="108" t="n">
        <f aca="false">B$14*B6+C$14*C6+D$14*D6+E$14*E6</f>
        <v>2.05326287881587</v>
      </c>
      <c r="C19" s="25"/>
      <c r="D19" s="25"/>
      <c r="N19" s="1" t="s">
        <v>22</v>
      </c>
      <c r="O19" s="109" t="n">
        <f aca="false">O$14*O6+Q$14*Q6+S$14*S6+U$14*U6</f>
        <v>2.146906614332</v>
      </c>
      <c r="P19" s="25"/>
      <c r="Q19" s="13"/>
    </row>
    <row collapsed="false" customFormat="false" customHeight="false" hidden="false" ht="12.75" outlineLevel="0" r="20">
      <c r="A20" s="1" t="s">
        <v>23</v>
      </c>
      <c r="B20" s="108" t="n">
        <f aca="false">B$14*B7+C$14*C7+D$14*D7+E$14*E7</f>
        <v>41.3137023846545</v>
      </c>
      <c r="C20" s="25"/>
      <c r="D20" s="25"/>
      <c r="N20" s="1" t="s">
        <v>23</v>
      </c>
      <c r="O20" s="109" t="n">
        <f aca="false">O$14*O7+Q$14*Q7+S$14*S7+U$14*U7</f>
        <v>42.3387159599184</v>
      </c>
      <c r="P20" s="25"/>
      <c r="Q20" s="13"/>
    </row>
    <row collapsed="false" customFormat="false" customHeight="false" hidden="false" ht="12.75" outlineLevel="0" r="21">
      <c r="B21" s="25"/>
      <c r="C21" s="25"/>
      <c r="D21" s="25"/>
      <c r="O21" s="13"/>
      <c r="P21" s="25"/>
      <c r="Q21" s="25"/>
    </row>
    <row collapsed="false" customFormat="false" customHeight="false" hidden="false" ht="12.75" outlineLevel="0" r="22">
      <c r="A22" s="1" t="s">
        <v>18</v>
      </c>
      <c r="B22" s="107" t="n">
        <f aca="false">B20/(2.8*B17+1.2*B18+0.65*B19)</f>
        <v>0.950000000000007</v>
      </c>
      <c r="C22" s="25"/>
      <c r="D22" s="25"/>
      <c r="N22" s="1" t="s">
        <v>18</v>
      </c>
      <c r="O22" s="110" t="n">
        <f aca="false">O20/(2.8*O17+1.18*O18+0.65*O19)</f>
        <v>0.99</v>
      </c>
      <c r="P22" s="25"/>
      <c r="Q22" s="25"/>
    </row>
    <row collapsed="false" customFormat="false" customHeight="false" hidden="false" ht="12.75" outlineLevel="0" r="23">
      <c r="A23" s="1" t="s">
        <v>21</v>
      </c>
      <c r="B23" s="108" t="n">
        <f aca="false">B17/(B18+B19)</f>
        <v>2.5</v>
      </c>
      <c r="C23" s="25"/>
      <c r="D23" s="25"/>
      <c r="N23" s="1" t="s">
        <v>21</v>
      </c>
      <c r="O23" s="109" t="n">
        <f aca="false">O17/(O18+O19)</f>
        <v>2.5</v>
      </c>
      <c r="P23" s="25"/>
      <c r="Q23" s="25"/>
    </row>
    <row collapsed="false" customFormat="false" customHeight="false" hidden="false" ht="12.75" outlineLevel="0" r="24">
      <c r="A24" s="1" t="s">
        <v>32</v>
      </c>
      <c r="B24" s="108" t="n">
        <f aca="false">B18/B19</f>
        <v>1.65</v>
      </c>
      <c r="C24" s="25"/>
      <c r="D24" s="25"/>
      <c r="N24" s="1" t="s">
        <v>32</v>
      </c>
      <c r="O24" s="109" t="n">
        <f aca="false">O18/O19</f>
        <v>1.5</v>
      </c>
      <c r="P24" s="25"/>
      <c r="Q24" s="25"/>
    </row>
    <row collapsed="false" customFormat="false" customHeight="false" hidden="false" ht="12.75" outlineLevel="0" r="27">
      <c r="B27" s="69" t="s">
        <v>33</v>
      </c>
      <c r="C27" s="69" t="s">
        <v>34</v>
      </c>
      <c r="D27" s="69" t="s">
        <v>52</v>
      </c>
      <c r="E27" s="3" t="s">
        <v>53</v>
      </c>
    </row>
    <row collapsed="false" customFormat="false" customHeight="false" hidden="false" ht="12.75" outlineLevel="0" r="28">
      <c r="A28" s="1" t="n">
        <v>1</v>
      </c>
      <c r="B28" s="72" t="n">
        <v>1</v>
      </c>
      <c r="C28" s="72" t="n">
        <v>1</v>
      </c>
      <c r="D28" s="72" t="n">
        <v>1</v>
      </c>
      <c r="E28" s="1" t="n">
        <v>1</v>
      </c>
      <c r="G28" s="111" t="s">
        <v>37</v>
      </c>
    </row>
    <row collapsed="false" customFormat="false" customHeight="false" hidden="false" ht="12.75" outlineLevel="0" r="29">
      <c r="A29" s="72" t="n">
        <v>0</v>
      </c>
      <c r="B29" s="72" t="n">
        <f aca="false">B10*(2.8*B4+1.2*B5+0.65*B6)-B7</f>
        <v>-39.743125</v>
      </c>
      <c r="C29" s="72" t="n">
        <f aca="false">B10*(2.8*C4+1.2*C5+0.65*C6)-C7</f>
        <v>120.184025</v>
      </c>
      <c r="D29" s="72" t="n">
        <f aca="false">$B10*(2.8*D4+1.2*D5+0.65*D6)-D7</f>
        <v>60.314125</v>
      </c>
      <c r="E29" s="72" t="n">
        <f aca="false">$B10*(2.8*E4+1.2*E5+0.65*E6)-E7</f>
        <v>258.622325</v>
      </c>
      <c r="G29" s="111" t="s">
        <v>38</v>
      </c>
    </row>
    <row collapsed="false" customFormat="false" customHeight="false" hidden="false" ht="12.75" outlineLevel="0" r="30">
      <c r="A30" s="72" t="n">
        <v>0</v>
      </c>
      <c r="B30" s="72" t="n">
        <f aca="false">B11*(B5+B6)-B4</f>
        <v>-1.115</v>
      </c>
      <c r="C30" s="72" t="n">
        <f aca="false">B11*(C5+C6)-C4</f>
        <v>-19.62</v>
      </c>
      <c r="D30" s="72" t="n">
        <f aca="false">$B11*(D5+D6)-D4</f>
        <v>210.71</v>
      </c>
      <c r="E30" s="72" t="n">
        <f aca="false">$B11*(E5+E6)-E4</f>
        <v>-95.16</v>
      </c>
      <c r="G30" s="111" t="s">
        <v>39</v>
      </c>
    </row>
    <row collapsed="false" customFormat="false" customHeight="false" hidden="false" ht="12.75" outlineLevel="0" r="31">
      <c r="A31" s="72" t="n">
        <v>0</v>
      </c>
      <c r="B31" s="72" t="n">
        <f aca="false">$B12*B6-B5</f>
        <v>-0.1895</v>
      </c>
      <c r="C31" s="72" t="n">
        <f aca="false">$B12*C6-C5</f>
        <v>-5.4665</v>
      </c>
      <c r="D31" s="72" t="n">
        <f aca="false">$B12*D6-D5</f>
        <v>137.6795</v>
      </c>
      <c r="E31" s="72" t="n">
        <f aca="false">$B12*E6-E5</f>
        <v>-0.1045</v>
      </c>
      <c r="G31" s="111" t="s">
        <v>54</v>
      </c>
    </row>
    <row collapsed="false" customFormat="false" customHeight="false" hidden="false" ht="12.75" outlineLevel="0" r="32">
      <c r="A32" s="72"/>
      <c r="B32" s="72"/>
      <c r="C32" s="72"/>
      <c r="D32" s="72"/>
    </row>
    <row collapsed="false" customFormat="false" customHeight="false" hidden="false" ht="12.75" outlineLevel="0" r="33">
      <c r="A33" s="72" t="n">
        <f aca="false">A28*$E31-A31*$E28</f>
        <v>-0.1045</v>
      </c>
      <c r="B33" s="72" t="n">
        <f aca="false">B28*$E31-B31*$E28</f>
        <v>0.0850000000000001</v>
      </c>
      <c r="C33" s="72" t="n">
        <f aca="false">C28*$E31-C31*$E28</f>
        <v>5.362</v>
      </c>
      <c r="D33" s="72" t="n">
        <f aca="false">D28*$E31-D31*$E28</f>
        <v>-137.784</v>
      </c>
      <c r="G33" s="1" t="s">
        <v>55</v>
      </c>
    </row>
    <row collapsed="false" customFormat="false" customHeight="false" hidden="false" ht="12.75" outlineLevel="0" r="34">
      <c r="A34" s="72" t="n">
        <f aca="false">A29*$E31-A31*$E29</f>
        <v>-0</v>
      </c>
      <c r="B34" s="72" t="n">
        <f aca="false">B29*$E31-B31*$E29</f>
        <v>53.16208715</v>
      </c>
      <c r="C34" s="72" t="n">
        <f aca="false">C29*$E31-C31*$E29</f>
        <v>1401.199709</v>
      </c>
      <c r="D34" s="72" t="n">
        <f aca="false">D29*$E31-D31*$E29</f>
        <v>-35613.2952209</v>
      </c>
    </row>
    <row collapsed="false" customFormat="false" customHeight="false" hidden="false" ht="12.75" outlineLevel="0" r="35">
      <c r="A35" s="72" t="n">
        <f aca="false">A30*$E31-A31*$E30</f>
        <v>0</v>
      </c>
      <c r="B35" s="72" t="n">
        <f aca="false">B30*$E31-B31*$E30</f>
        <v>-17.9163025</v>
      </c>
      <c r="C35" s="72" t="n">
        <f aca="false">C30*$E31-C31*$E30</f>
        <v>-518.14185</v>
      </c>
      <c r="D35" s="72" t="n">
        <f aca="false">D30*$E31-D31*$E30</f>
        <v>13079.562025</v>
      </c>
    </row>
    <row collapsed="false" customFormat="false" customHeight="false" hidden="false" ht="12.75" outlineLevel="0" r="36">
      <c r="A36" s="72"/>
      <c r="B36" s="69"/>
      <c r="C36" s="69"/>
      <c r="D36" s="72"/>
    </row>
    <row collapsed="false" customFormat="false" customHeight="false" hidden="false" ht="12.75" outlineLevel="0" r="37">
      <c r="A37" s="72" t="n">
        <f aca="false">A33*$D35-A35*$D33</f>
        <v>-1366.8142316125</v>
      </c>
      <c r="B37" s="72" t="n">
        <f aca="false">B33*$D35-B35*$D33</f>
        <v>-1356.817051535</v>
      </c>
      <c r="C37" s="72" t="n">
        <f aca="false">C33*$D35-C35*$D33</f>
        <v>-1259.04508235</v>
      </c>
      <c r="D37" s="72"/>
    </row>
    <row collapsed="false" customFormat="false" customHeight="false" hidden="false" ht="12.75" outlineLevel="0" r="38">
      <c r="A38" s="72" t="n">
        <f aca="false">A34*$D35-A35*$D34</f>
        <v>0</v>
      </c>
      <c r="B38" s="72" t="n">
        <f aca="false">B34*$D35-B35*$D34</f>
        <v>57278.2460574318</v>
      </c>
      <c r="C38" s="72" t="n">
        <f aca="false">C34*$D35-C35*$D34</f>
        <v>-125660.167075835</v>
      </c>
      <c r="D38" s="72"/>
    </row>
    <row collapsed="false" customFormat="false" customHeight="false" hidden="false" ht="12.75" outlineLevel="0" r="39">
      <c r="A39" s="72"/>
      <c r="B39" s="72"/>
      <c r="C39" s="72"/>
      <c r="D39" s="72"/>
    </row>
    <row collapsed="false" customFormat="false" customHeight="false" hidden="false" ht="12.75" outlineLevel="0" r="40">
      <c r="A40" s="72" t="n">
        <f aca="false">A37*C38-A38</f>
        <v>171754104.706056</v>
      </c>
      <c r="B40" s="72" t="n">
        <f aca="false">B37*C38-B38*C37</f>
        <v>242613751.411473</v>
      </c>
      <c r="C40" s="72"/>
      <c r="D40" s="72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collapsed="false" customFormat="false" customHeight="false" hidden="false" ht="12.75" outlineLevel="0" r="41">
      <c r="A41" s="111"/>
      <c r="B41" s="111"/>
      <c r="C41" s="111"/>
      <c r="D41" s="111"/>
      <c r="N41" s="36"/>
      <c r="O41" s="112" t="s">
        <v>33</v>
      </c>
      <c r="P41" s="112" t="s">
        <v>34</v>
      </c>
      <c r="Q41" s="112" t="s">
        <v>52</v>
      </c>
      <c r="R41" s="113" t="s">
        <v>53</v>
      </c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collapsed="false" customFormat="false" customHeight="false" hidden="false" ht="12.75" outlineLevel="0" r="42">
      <c r="A42" s="111"/>
      <c r="B42" s="111"/>
      <c r="C42" s="111"/>
      <c r="D42" s="111"/>
      <c r="N42" s="36" t="n">
        <v>1</v>
      </c>
      <c r="O42" s="114" t="n">
        <v>1</v>
      </c>
      <c r="P42" s="114" t="n">
        <v>1</v>
      </c>
      <c r="Q42" s="114" t="n">
        <v>1</v>
      </c>
      <c r="R42" s="36" t="n">
        <v>1</v>
      </c>
      <c r="S42" s="36"/>
      <c r="T42" s="115" t="s">
        <v>37</v>
      </c>
      <c r="U42" s="36"/>
      <c r="V42" s="36" t="n">
        <f ref="V42:Y45" t="array">MINVERSE(O42:R45)</f>
        <v>0.779053236591479</v>
      </c>
      <c r="W42" s="36" t="n">
        <v>-0.00477491798552007</v>
      </c>
      <c r="X42" s="36" t="n">
        <v>-0.00244545850014184</v>
      </c>
      <c r="Y42" s="36" t="n">
        <v>-0.00109881334226714</v>
      </c>
      <c r="Z42" s="36"/>
      <c r="AA42" s="36" t="n">
        <f ref="AA42:AA45" t="array">MMULT(V42:Y45,N42:N45)</f>
        <v>0.779053236591479</v>
      </c>
      <c r="AB42" s="36"/>
    </row>
    <row collapsed="false" customFormat="false" customHeight="false" hidden="false" ht="12.75" outlineLevel="0" r="43">
      <c r="N43" s="114" t="n">
        <v>0</v>
      </c>
      <c r="O43" s="114" t="n">
        <f aca="false">O10*(2.8*O4+1.18*O5+0.65*O6)-O7</f>
        <v>-45.6633884</v>
      </c>
      <c r="P43" s="114" t="n">
        <f aca="false">O10*(2.8*Q4+1.18*Q5+0.65*Q6)-Q7</f>
        <v>172.2295</v>
      </c>
      <c r="Q43" s="114" t="n">
        <f aca="false">$O10*(2.8*S4+1.18*S5+0.65*S6)-S7</f>
        <v>87.028856</v>
      </c>
      <c r="R43" s="114" t="n">
        <f aca="false">$O10*(2.8*U4+1.18*U5+0.65*U6)-U7</f>
        <v>187.12975</v>
      </c>
      <c r="S43" s="36"/>
      <c r="T43" s="115" t="s">
        <v>38</v>
      </c>
      <c r="U43" s="36"/>
      <c r="V43" s="36" t="n">
        <v>0.189464973306536</v>
      </c>
      <c r="W43" s="36" t="n">
        <v>0.00377946266108416</v>
      </c>
      <c r="X43" s="36" t="n">
        <v>0.0204847004592982</v>
      </c>
      <c r="Y43" s="36" t="n">
        <v>-0.0405620160263949</v>
      </c>
      <c r="Z43" s="36"/>
      <c r="AA43" s="36" t="n">
        <v>0.189464973306536</v>
      </c>
      <c r="AB43" s="36"/>
    </row>
    <row collapsed="false" customFormat="false" customHeight="false" hidden="false" ht="12.75" outlineLevel="0" r="44">
      <c r="N44" s="114" t="n">
        <v>0</v>
      </c>
      <c r="O44" s="114" t="n">
        <f aca="false">O11*(O5+O6)-O4</f>
        <v>-1.121575</v>
      </c>
      <c r="P44" s="114" t="n">
        <f aca="false">O11*(Q5+Q6)-Q4</f>
        <v>-13</v>
      </c>
      <c r="Q44" s="114" t="n">
        <f aca="false">$O11*(S5+S6)-S4</f>
        <v>116.47</v>
      </c>
      <c r="R44" s="114" t="n">
        <f aca="false">$O11*(U5+U6)-U4</f>
        <v>-46.25</v>
      </c>
      <c r="S44" s="36"/>
      <c r="T44" s="115" t="s">
        <v>39</v>
      </c>
      <c r="U44" s="36"/>
      <c r="V44" s="36" t="n">
        <v>0.0294545481749744</v>
      </c>
      <c r="W44" s="36" t="n">
        <v>0.000551975139562715</v>
      </c>
      <c r="X44" s="36" t="n">
        <v>0.00263792650099924</v>
      </c>
      <c r="Y44" s="36" t="n">
        <v>0.00859313390107626</v>
      </c>
      <c r="Z44" s="36"/>
      <c r="AA44" s="36" t="n">
        <v>0.0294545481749744</v>
      </c>
      <c r="AB44" s="36"/>
    </row>
    <row collapsed="false" customFormat="false" customHeight="false" hidden="false" ht="12.75" outlineLevel="0" r="45">
      <c r="N45" s="114" t="n">
        <v>0</v>
      </c>
      <c r="O45" s="114" t="n">
        <f aca="false">$O12*O6-O5</f>
        <v>-0.15022</v>
      </c>
      <c r="P45" s="114" t="n">
        <f aca="false">$O12*Q6-Q5</f>
        <v>-10.5</v>
      </c>
      <c r="Q45" s="114" t="n">
        <f aca="false">$O12*S6-S5</f>
        <v>71.6</v>
      </c>
      <c r="R45" s="114" t="n">
        <f aca="false">$O12*U6-U5</f>
        <v>-1.25</v>
      </c>
      <c r="S45" s="36"/>
      <c r="T45" s="115" t="s">
        <v>54</v>
      </c>
      <c r="U45" s="36"/>
      <c r="V45" s="36" t="n">
        <v>0.00202724192700984</v>
      </c>
      <c r="W45" s="36" t="n">
        <v>0.000443480184873188</v>
      </c>
      <c r="X45" s="36" t="n">
        <v>-0.0206771684601556</v>
      </c>
      <c r="Y45" s="36" t="n">
        <v>0.0330676954675857</v>
      </c>
      <c r="Z45" s="36"/>
      <c r="AA45" s="36" t="n">
        <v>0.00202724192700984</v>
      </c>
      <c r="AB45" s="36"/>
    </row>
    <row collapsed="false" customFormat="false" customHeight="false" hidden="false" ht="12.75" outlineLevel="0" r="46">
      <c r="N46" s="114"/>
      <c r="O46" s="114"/>
      <c r="P46" s="114"/>
      <c r="Q46" s="114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collapsed="false" customFormat="false" customHeight="false" hidden="false" ht="12.75" outlineLevel="0" r="47">
      <c r="N47" s="114" t="n">
        <f aca="false">N42*$E31-N45*$E28</f>
        <v>-0.1045</v>
      </c>
      <c r="O47" s="114" t="n">
        <f aca="false">O42*$E31-O45*$E28</f>
        <v>0.04572</v>
      </c>
      <c r="P47" s="114" t="n">
        <f aca="false">P42*$E31-P45*$E28</f>
        <v>10.3955</v>
      </c>
      <c r="Q47" s="114" t="n">
        <f aca="false">Q42*$E31-Q45*$E28</f>
        <v>-71.7045</v>
      </c>
      <c r="R47" s="36"/>
      <c r="S47" s="36"/>
      <c r="T47" s="36" t="s">
        <v>55</v>
      </c>
      <c r="U47" s="36"/>
      <c r="V47" s="36"/>
      <c r="W47" s="36"/>
      <c r="X47" s="36"/>
      <c r="Y47" s="36"/>
      <c r="Z47" s="36"/>
      <c r="AA47" s="36"/>
      <c r="AB47" s="36"/>
    </row>
    <row collapsed="false" customFormat="false" customHeight="false" hidden="false" ht="12.75" outlineLevel="0" r="48">
      <c r="N48" s="114" t="n">
        <f aca="false">N43*$E31-N45*$E29</f>
        <v>-0</v>
      </c>
      <c r="O48" s="114" t="n">
        <f aca="false">O43*$E31-O45*$E29</f>
        <v>43.6220697493</v>
      </c>
      <c r="P48" s="114" t="n">
        <f aca="false">P43*$E31-P45*$E29</f>
        <v>2697.53642975</v>
      </c>
      <c r="Q48" s="114" t="n">
        <f aca="false">Q43*$E31-Q45*$E29</f>
        <v>-18526.452985452</v>
      </c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</row>
    <row collapsed="false" customFormat="false" customHeight="false" hidden="false" ht="12.75" outlineLevel="0" r="49">
      <c r="N49" s="114" t="n">
        <f aca="false">N44*$E31-N45*$E30</f>
        <v>0</v>
      </c>
      <c r="O49" s="114" t="n">
        <f aca="false">O44*$E31-O45*$E30</f>
        <v>-14.1777306125</v>
      </c>
      <c r="P49" s="114" t="n">
        <f aca="false">P44*$E31-P45*$E30</f>
        <v>-997.8215</v>
      </c>
      <c r="Q49" s="114" t="n">
        <f aca="false">Q44*$E31-Q45*$E30</f>
        <v>6801.284885</v>
      </c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</row>
    <row collapsed="false" customFormat="false" customHeight="false" hidden="false" ht="12.75" outlineLevel="0" r="50">
      <c r="N50" s="114"/>
      <c r="O50" s="112"/>
      <c r="P50" s="112"/>
      <c r="Q50" s="114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</row>
    <row collapsed="false" customFormat="false" customHeight="false" hidden="false" ht="12.75" outlineLevel="0" r="51">
      <c r="N51" s="114" t="n">
        <f aca="false">N47*$D35-N49*$D33</f>
        <v>-1366.8142316125</v>
      </c>
      <c r="O51" s="114" t="n">
        <f aca="false">O47*$D35-O49*$D33</f>
        <v>-1355.4668589297</v>
      </c>
      <c r="P51" s="114" t="n">
        <f aca="false">P47*$D35-P49*$D33</f>
        <v>-1515.2505251125</v>
      </c>
      <c r="Q51" s="114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</row>
    <row collapsed="false" customFormat="false" customHeight="false" hidden="false" ht="12.75" outlineLevel="0" r="52">
      <c r="N52" s="114" t="n">
        <f aca="false">N48*$D35-N49*$D34</f>
        <v>0</v>
      </c>
      <c r="O52" s="114" t="n">
        <f aca="false">O48*$D35-O49*$D34</f>
        <v>65641.8610794917</v>
      </c>
      <c r="P52" s="114" t="n">
        <f aca="false">P48*$D35-P49*$D34</f>
        <v>-253116.609649092</v>
      </c>
      <c r="Q52" s="114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collapsed="false" customFormat="false" customHeight="false" hidden="false" ht="12.75" outlineLevel="0" r="53">
      <c r="N53" s="114"/>
      <c r="O53" s="114"/>
      <c r="P53" s="114"/>
      <c r="Q53" s="114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</row>
    <row collapsed="false" customFormat="false" customHeight="false" hidden="false" ht="12.75" outlineLevel="0" r="54">
      <c r="N54" s="114" t="n">
        <f aca="false">N51*P52-N52</f>
        <v>345963384.325885</v>
      </c>
      <c r="O54" s="114" t="n">
        <f aca="false">O51*P52-O52*P51</f>
        <v>442555040.294051</v>
      </c>
      <c r="P54" s="114"/>
      <c r="Q54" s="114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collapsed="false" customFormat="false" customHeight="false" hidden="false" ht="12.75" outlineLevel="0" r="55">
      <c r="N55" s="115"/>
      <c r="O55" s="115"/>
      <c r="P55" s="115"/>
      <c r="Q55" s="115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collapsed="false" customFormat="false" customHeight="false" hidden="false" ht="12.75" outlineLevel="0" r="56">
      <c r="N56" s="115"/>
      <c r="O56" s="115"/>
      <c r="P56" s="115"/>
      <c r="Q56" s="115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collapsed="false" customFormat="false" customHeight="false" hidden="false" ht="12.75" outlineLevel="0" r="57"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collapsed="false" customFormat="false" customHeight="false" hidden="false" ht="12.75" outlineLevel="0" r="58"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horizontalDpi="300" orientation="portrait" pageOrder="downThenOver" paperSize="1" scale="75" useFirstPageNumber="false" verticalDpi="300"/>
  <headerFooter differentFirst="false" differentOddEven="false">
    <oddHeader/>
    <oddFooter/>
  </headerFooter>
  <colBreaks count="1" manualBreakCount="1">
    <brk id="11" man="true" max="65535" min="0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