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ksa-my.sharepoint.com/personal/2210001893_iau_edu_sa/Documents/4th year/first semester/Algorithm Analysis and Design/Project/Group/data/"/>
    </mc:Choice>
  </mc:AlternateContent>
  <xr:revisionPtr revIDLastSave="2" documentId="13_ncr:1_{122EBEF8-CA93-41A5-947F-4591340EBF7E}" xr6:coauthVersionLast="47" xr6:coauthVersionMax="47" xr10:uidLastSave="{DF88E8FC-23BF-4ACA-9AD6-651CB8A7D015}"/>
  <bookViews>
    <workbookView xWindow="38280" yWindow="2385" windowWidth="29040" windowHeight="15840" xr2:uid="{DD42F72F-89CD-40F9-B927-1F7EDE1F1CF1}"/>
  </bookViews>
  <sheets>
    <sheet name="Large Inputs" sheetId="1" r:id="rId1"/>
    <sheet name="Small Inpu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50" i="1" l="1"/>
  <c r="Z51" i="1"/>
  <c r="Z52" i="1"/>
  <c r="Z53" i="1"/>
  <c r="Z54" i="1"/>
  <c r="Y50" i="1"/>
  <c r="Y51" i="1"/>
  <c r="Y52" i="1"/>
  <c r="Y53" i="1"/>
  <c r="Y54" i="1"/>
  <c r="Z34" i="1"/>
  <c r="Z35" i="1"/>
  <c r="Z36" i="1"/>
  <c r="Z37" i="1"/>
  <c r="Z38" i="1"/>
  <c r="Y34" i="1"/>
  <c r="Y35" i="1"/>
  <c r="Y36" i="1"/>
  <c r="Y37" i="1"/>
  <c r="Y38" i="1"/>
  <c r="Y16" i="1"/>
  <c r="Z16" i="1"/>
  <c r="Z17" i="1"/>
  <c r="Z18" i="1"/>
  <c r="Z19" i="1"/>
  <c r="Z20" i="1"/>
  <c r="Y17" i="1"/>
  <c r="Y18" i="1"/>
  <c r="Y19" i="1"/>
  <c r="Y20" i="1"/>
  <c r="AA50" i="4"/>
  <c r="AA51" i="4"/>
  <c r="AA52" i="4"/>
  <c r="AA53" i="4"/>
  <c r="AA54" i="4"/>
  <c r="Z50" i="4"/>
  <c r="Z51" i="4"/>
  <c r="Z52" i="4"/>
  <c r="Z53" i="4"/>
  <c r="Z54" i="4"/>
  <c r="Y34" i="4"/>
  <c r="AA34" i="4"/>
  <c r="AA35" i="4"/>
  <c r="AA36" i="4"/>
  <c r="AA37" i="4"/>
  <c r="AA38" i="4"/>
  <c r="Z34" i="4"/>
  <c r="Z35" i="4"/>
  <c r="Z36" i="4"/>
  <c r="Z37" i="4"/>
  <c r="Z38" i="4"/>
  <c r="AA16" i="4"/>
  <c r="AA17" i="4"/>
  <c r="AA18" i="4"/>
  <c r="AA19" i="4"/>
  <c r="AA20" i="4"/>
  <c r="Z16" i="4"/>
  <c r="Z17" i="4"/>
  <c r="Z18" i="4"/>
  <c r="Z19" i="4"/>
  <c r="Z20" i="4"/>
  <c r="AE9" i="4"/>
  <c r="X54" i="4"/>
  <c r="X53" i="4"/>
  <c r="X52" i="4"/>
  <c r="X51" i="4"/>
  <c r="X50" i="4"/>
  <c r="Y54" i="4"/>
  <c r="Y53" i="4"/>
  <c r="Y52" i="4"/>
  <c r="Y51" i="4"/>
  <c r="Y50" i="4"/>
  <c r="Y35" i="4"/>
  <c r="Y36" i="4"/>
  <c r="Y37" i="4"/>
  <c r="Y38" i="4"/>
  <c r="S50" i="1"/>
  <c r="S51" i="1"/>
  <c r="S52" i="1"/>
  <c r="S53" i="1"/>
  <c r="S54" i="1"/>
  <c r="X35" i="1"/>
  <c r="X34" i="1"/>
  <c r="X36" i="1"/>
  <c r="X37" i="1"/>
  <c r="X38" i="1"/>
  <c r="U34" i="1"/>
  <c r="U35" i="1"/>
  <c r="U36" i="1"/>
  <c r="U37" i="1"/>
  <c r="U38" i="1"/>
  <c r="T34" i="1"/>
  <c r="T35" i="1"/>
  <c r="T36" i="1"/>
  <c r="T37" i="1"/>
  <c r="T38" i="1"/>
  <c r="S34" i="1"/>
  <c r="S35" i="1"/>
  <c r="S36" i="1"/>
  <c r="S37" i="1"/>
  <c r="S38" i="1"/>
  <c r="X20" i="1"/>
  <c r="X19" i="1"/>
  <c r="X18" i="1"/>
  <c r="X17" i="1"/>
  <c r="X16" i="1"/>
  <c r="W20" i="1"/>
  <c r="W19" i="1"/>
  <c r="W18" i="1"/>
  <c r="W17" i="1"/>
  <c r="W16" i="1"/>
  <c r="U17" i="1"/>
  <c r="U18" i="1"/>
  <c r="U19" i="1"/>
  <c r="U20" i="1"/>
  <c r="U16" i="1"/>
  <c r="T17" i="1"/>
  <c r="T18" i="1"/>
  <c r="T19" i="1"/>
  <c r="T20" i="1"/>
  <c r="T16" i="1"/>
  <c r="S17" i="1"/>
  <c r="S18" i="1"/>
  <c r="S19" i="1"/>
  <c r="S20" i="1"/>
  <c r="S16" i="1"/>
  <c r="V16" i="1"/>
  <c r="V17" i="1"/>
  <c r="V18" i="1"/>
  <c r="V19" i="1"/>
  <c r="V20" i="1"/>
  <c r="W16" i="4"/>
  <c r="W17" i="4"/>
  <c r="W18" i="4"/>
  <c r="W19" i="4"/>
  <c r="W20" i="4"/>
  <c r="Y20" i="4"/>
  <c r="Y19" i="4"/>
  <c r="Y18" i="4"/>
  <c r="Y17" i="4"/>
  <c r="Y16" i="4"/>
  <c r="X20" i="4"/>
  <c r="X19" i="4"/>
  <c r="X18" i="4"/>
  <c r="X17" i="4"/>
  <c r="X16" i="4"/>
  <c r="AF43" i="4"/>
  <c r="AF44" i="4"/>
  <c r="AF45" i="4"/>
  <c r="AF46" i="4"/>
  <c r="AF47" i="4"/>
  <c r="AE43" i="4"/>
  <c r="AE44" i="4"/>
  <c r="AE45" i="4"/>
  <c r="AE46" i="4"/>
  <c r="AE47" i="4"/>
  <c r="AD43" i="4"/>
  <c r="AD44" i="4"/>
  <c r="AD45" i="4"/>
  <c r="AD46" i="4"/>
  <c r="AD47" i="4"/>
  <c r="X43" i="4"/>
  <c r="X44" i="4"/>
  <c r="X45" i="4"/>
  <c r="X46" i="4"/>
  <c r="X47" i="4"/>
  <c r="R43" i="4"/>
  <c r="R44" i="4"/>
  <c r="R45" i="4"/>
  <c r="R46" i="4"/>
  <c r="R47" i="4"/>
  <c r="AF27" i="4"/>
  <c r="AF28" i="4"/>
  <c r="AF29" i="4"/>
  <c r="AF30" i="4"/>
  <c r="AF31" i="4"/>
  <c r="AE27" i="4"/>
  <c r="AE28" i="4"/>
  <c r="AE29" i="4"/>
  <c r="AE30" i="4"/>
  <c r="AE31" i="4"/>
  <c r="AD27" i="4"/>
  <c r="AD28" i="4"/>
  <c r="AD29" i="4"/>
  <c r="AD30" i="4"/>
  <c r="AD31" i="4"/>
  <c r="X27" i="4"/>
  <c r="X28" i="4"/>
  <c r="X29" i="4"/>
  <c r="X30" i="4"/>
  <c r="X31" i="4"/>
  <c r="R27" i="4"/>
  <c r="R28" i="4"/>
  <c r="R29" i="4"/>
  <c r="R30" i="4"/>
  <c r="R31" i="4"/>
  <c r="AF9" i="4"/>
  <c r="AF10" i="4"/>
  <c r="AF11" i="4"/>
  <c r="AF12" i="4"/>
  <c r="AF13" i="4"/>
  <c r="AE10" i="4"/>
  <c r="AE11" i="4"/>
  <c r="AE12" i="4"/>
  <c r="AE13" i="4"/>
  <c r="AD9" i="4"/>
  <c r="AD10" i="4"/>
  <c r="AD11" i="4"/>
  <c r="AD12" i="4"/>
  <c r="AD13" i="4"/>
  <c r="X9" i="4"/>
  <c r="X10" i="4"/>
  <c r="X11" i="4"/>
  <c r="X12" i="4"/>
  <c r="X13" i="4"/>
  <c r="R9" i="4"/>
  <c r="R10" i="4"/>
  <c r="R11" i="4"/>
  <c r="R12" i="4"/>
  <c r="R13" i="4"/>
  <c r="AF43" i="1"/>
  <c r="AF44" i="1"/>
  <c r="AF45" i="1"/>
  <c r="AF46" i="1"/>
  <c r="AF47" i="1"/>
  <c r="AE43" i="1"/>
  <c r="AE44" i="1"/>
  <c r="AE45" i="1"/>
  <c r="AE46" i="1"/>
  <c r="AE47" i="1"/>
  <c r="AD43" i="1"/>
  <c r="AD44" i="1"/>
  <c r="AD45" i="1"/>
  <c r="AD46" i="1"/>
  <c r="AD47" i="1"/>
  <c r="X43" i="1"/>
  <c r="X44" i="1"/>
  <c r="X45" i="1"/>
  <c r="X46" i="1"/>
  <c r="X47" i="1"/>
  <c r="R43" i="1"/>
  <c r="R44" i="1"/>
  <c r="R45" i="1"/>
  <c r="R46" i="1"/>
  <c r="R47" i="1"/>
  <c r="AF27" i="1"/>
  <c r="AF28" i="1"/>
  <c r="AF29" i="1"/>
  <c r="AF30" i="1"/>
  <c r="AF31" i="1"/>
  <c r="AE27" i="1"/>
  <c r="AE28" i="1"/>
  <c r="AE29" i="1"/>
  <c r="AE30" i="1"/>
  <c r="AE31" i="1"/>
  <c r="AD27" i="1"/>
  <c r="AD28" i="1"/>
  <c r="AD29" i="1"/>
  <c r="AD30" i="1"/>
  <c r="AD31" i="1"/>
  <c r="X27" i="1"/>
  <c r="X28" i="1"/>
  <c r="X29" i="1"/>
  <c r="X30" i="1"/>
  <c r="X31" i="1"/>
  <c r="R27" i="1"/>
  <c r="R28" i="1"/>
  <c r="R29" i="1"/>
  <c r="R30" i="1"/>
  <c r="R31" i="1"/>
  <c r="AF9" i="1"/>
  <c r="AF10" i="1"/>
  <c r="AF11" i="1"/>
  <c r="AF12" i="1"/>
  <c r="AF13" i="1"/>
  <c r="AD9" i="1"/>
  <c r="AD10" i="1"/>
  <c r="AD11" i="1"/>
  <c r="AD12" i="1"/>
  <c r="AD13" i="1"/>
  <c r="X9" i="1"/>
  <c r="X10" i="1"/>
  <c r="X11" i="1"/>
  <c r="X12" i="1"/>
  <c r="X13" i="1"/>
  <c r="R9" i="1"/>
  <c r="R10" i="1"/>
  <c r="R11" i="1"/>
  <c r="R12" i="1"/>
  <c r="AE12" i="1" s="1"/>
  <c r="R13" i="1"/>
  <c r="AE13" i="1" s="1"/>
  <c r="AE9" i="1" l="1"/>
  <c r="AE11" i="1"/>
  <c r="AE10" i="1"/>
</calcChain>
</file>

<file path=xl/sharedStrings.xml><?xml version="1.0" encoding="utf-8"?>
<sst xmlns="http://schemas.openxmlformats.org/spreadsheetml/2006/main" count="189" uniqueCount="38">
  <si>
    <t>Average</t>
  </si>
  <si>
    <t>Input Size</t>
  </si>
  <si>
    <t>Total</t>
  </si>
  <si>
    <t>Sorted: Attempt #1</t>
  </si>
  <si>
    <t>Sorted: Attempt #2</t>
  </si>
  <si>
    <t>Sorted: Attempt #3</t>
  </si>
  <si>
    <t>Sorted: Attempt #4</t>
  </si>
  <si>
    <t>Sorted: Attempt #5</t>
  </si>
  <si>
    <t>Random: Attempt #1</t>
  </si>
  <si>
    <t>Random: Attempt #2</t>
  </si>
  <si>
    <t>Random: Attempt #3</t>
  </si>
  <si>
    <t>Random: Attempt #4</t>
  </si>
  <si>
    <t>Random: Attempt #5</t>
  </si>
  <si>
    <t>Reversed: Attempt #1</t>
  </si>
  <si>
    <t>Reversed: Attempt #2</t>
  </si>
  <si>
    <t>Reversed: Attempt #3</t>
  </si>
  <si>
    <t>Reversed: Attempt #4</t>
  </si>
  <si>
    <t>Reversed: Attempt #5</t>
  </si>
  <si>
    <t>Sorted: Average</t>
  </si>
  <si>
    <t>Random: Average</t>
  </si>
  <si>
    <t>Reversed: Average</t>
  </si>
  <si>
    <t>Merge Sort - Large Inputs - Time in ms</t>
  </si>
  <si>
    <t>Quick Sort - Large Inputs - Time in ms</t>
  </si>
  <si>
    <t>Bubble Sort - Large Inputs - Time in ms</t>
  </si>
  <si>
    <t>Merge Sort - Small Inputs - Time in µs</t>
  </si>
  <si>
    <t>Quick Sort - Small Inputs - Time in µs</t>
  </si>
  <si>
    <t>Bubble Sort - Small Inputs - Time in µs</t>
  </si>
  <si>
    <t>Experiment Best Case Average</t>
  </si>
  <si>
    <t>Experiment Avg Case Average</t>
  </si>
  <si>
    <t>Experiment Worst Case Average</t>
  </si>
  <si>
    <t xml:space="preserve">Theoretical Best Case Estimate </t>
  </si>
  <si>
    <t>Theoretical Avg Case Estimate</t>
  </si>
  <si>
    <t xml:space="preserve">Theoretical Worst Case Estimate </t>
  </si>
  <si>
    <t>`</t>
  </si>
  <si>
    <t>Avg Experiment</t>
  </si>
  <si>
    <t>Avg Theoretical</t>
  </si>
  <si>
    <t>.</t>
  </si>
  <si>
    <t>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</si>
</sst>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/>
    </xf>
    <xf numFmtId="0" fontId="1" fillId="2" borderId="0" xfId="1" applyAlignment="1">
      <alignment horizontal="center" vertical="center" wrapText="1"/>
    </xf>
    <xf numFmtId="164" fontId="1" fillId="2" borderId="0" xfId="1" applyNumberFormat="1" applyAlignment="1">
      <alignment horizontal="center" vertical="center"/>
    </xf>
    <xf numFmtId="3" fontId="1" fillId="2" borderId="0" xfId="1" applyNumberFormat="1" applyAlignment="1">
      <alignment horizontal="center" vertical="center" wrapText="1"/>
    </xf>
    <xf numFmtId="164" fontId="1" fillId="2" borderId="0" xfId="1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Good" xfId="1" builtinId="26"/>
    <cellStyle name="Normal" xfId="0" builtinId="0"/>
  </cellStyles>
  <dxfs count="204"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numFmt numFmtId="164" formatCode="0.000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ndar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rgb="FF000000"/>
        <name val="Candar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ndar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numFmt numFmtId="164" formatCode="0.000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ndar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rgb="FF000000"/>
        <name val="Candar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ndar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numFmt numFmtId="164" formatCode="0.000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ndar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rgb="FF000000"/>
        <name val="Candar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ndara"/>
        <family val="2"/>
        <scheme val="none"/>
      </font>
      <alignment horizontal="center" vertical="center" textRotation="0" wrapText="1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numFmt numFmtId="164" formatCode="0.000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ndar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ndar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ndar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numFmt numFmtId="164" formatCode="0.000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ndar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ndar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ndar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numFmt numFmtId="164" formatCode="0.000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0.0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ndar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ndar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ndara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 Sort - Sorted Large Inputs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'Large Inputs'!$M$8</c:f>
              <c:strCache>
                <c:ptCount val="1"/>
                <c:pt idx="0">
                  <c:v>Sorted: Attempt #1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'Large Inputs'!$L$9:$L$13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Inputs'!$M$9:$M$13</c:f>
              <c:numCache>
                <c:formatCode>0.000</c:formatCode>
                <c:ptCount val="5"/>
                <c:pt idx="0">
                  <c:v>4.0030000000000001</c:v>
                </c:pt>
                <c:pt idx="1">
                  <c:v>6.0049999999999999</c:v>
                </c:pt>
                <c:pt idx="2">
                  <c:v>11.01</c:v>
                </c:pt>
                <c:pt idx="3">
                  <c:v>15.013999999999999</c:v>
                </c:pt>
                <c:pt idx="4">
                  <c:v>18.015999999999998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23-4BF7-A2DA-286383F24490}"/>
            </c:ext>
          </c:extLst>
        </c:ser>
        <c:ser>
          <c:idx val="1"/>
          <c:order val="1"/>
          <c:tx>
            <c:strRef>
              <c:f>'Large Inputs'!$N$8</c:f>
              <c:strCache>
                <c:ptCount val="1"/>
                <c:pt idx="0">
                  <c:v>Sorted: Attempt #2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'Large Inputs'!$L$9:$L$13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Inputs'!$N$9:$N$13</c:f>
              <c:numCache>
                <c:formatCode>0.000</c:formatCode>
                <c:ptCount val="5"/>
                <c:pt idx="0">
                  <c:v>3.0019999999999998</c:v>
                </c:pt>
                <c:pt idx="1">
                  <c:v>7.0069999999999997</c:v>
                </c:pt>
                <c:pt idx="2">
                  <c:v>11.01</c:v>
                </c:pt>
                <c:pt idx="3">
                  <c:v>15.013999999999999</c:v>
                </c:pt>
                <c:pt idx="4">
                  <c:v>19.016999999999999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23-4BF7-A2DA-286383F24490}"/>
            </c:ext>
          </c:extLst>
        </c:ser>
        <c:ser>
          <c:idx val="2"/>
          <c:order val="2"/>
          <c:tx>
            <c:strRef>
              <c:f>'Large Inputs'!$O$8</c:f>
              <c:strCache>
                <c:ptCount val="1"/>
                <c:pt idx="0">
                  <c:v>Sorted: Attempt #3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'Large Inputs'!$L$9:$L$13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Inputs'!$O$9:$O$13</c:f>
              <c:numCache>
                <c:formatCode>0.000</c:formatCode>
                <c:ptCount val="5"/>
                <c:pt idx="0">
                  <c:v>4.0030000000000001</c:v>
                </c:pt>
                <c:pt idx="1">
                  <c:v>7.0060000000000002</c:v>
                </c:pt>
                <c:pt idx="2">
                  <c:v>11.01</c:v>
                </c:pt>
                <c:pt idx="3">
                  <c:v>15.013999999999999</c:v>
                </c:pt>
                <c:pt idx="4">
                  <c:v>19.016999999999999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23-4BF7-A2DA-286383F24490}"/>
            </c:ext>
          </c:extLst>
        </c:ser>
        <c:ser>
          <c:idx val="3"/>
          <c:order val="3"/>
          <c:tx>
            <c:strRef>
              <c:f>'Large Inputs'!$P$8</c:f>
              <c:strCache>
                <c:ptCount val="1"/>
                <c:pt idx="0">
                  <c:v>Sorted: Attempt #4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'Large Inputs'!$L$9:$L$13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Inputs'!$P$9:$P$13</c:f>
              <c:numCache>
                <c:formatCode>0.000</c:formatCode>
                <c:ptCount val="5"/>
                <c:pt idx="0">
                  <c:v>4.0039999999999996</c:v>
                </c:pt>
                <c:pt idx="1">
                  <c:v>7.0060000000000002</c:v>
                </c:pt>
                <c:pt idx="2">
                  <c:v>11.01</c:v>
                </c:pt>
                <c:pt idx="3">
                  <c:v>15.013999999999999</c:v>
                </c:pt>
                <c:pt idx="4">
                  <c:v>18.015999999999998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23-4BF7-A2DA-286383F24490}"/>
            </c:ext>
          </c:extLst>
        </c:ser>
        <c:ser>
          <c:idx val="4"/>
          <c:order val="4"/>
          <c:tx>
            <c:strRef>
              <c:f>'Large Inputs'!$Q$8</c:f>
              <c:strCache>
                <c:ptCount val="1"/>
                <c:pt idx="0">
                  <c:v>Sorted: Attempt #5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'Large Inputs'!$L$9:$L$13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Inputs'!$Q$9:$Q$13</c:f>
              <c:numCache>
                <c:formatCode>0.000</c:formatCode>
                <c:ptCount val="5"/>
                <c:pt idx="0">
                  <c:v>4.0030000000000001</c:v>
                </c:pt>
                <c:pt idx="1">
                  <c:v>7.0069999999999997</c:v>
                </c:pt>
                <c:pt idx="2">
                  <c:v>11.01</c:v>
                </c:pt>
                <c:pt idx="3">
                  <c:v>15.013999999999999</c:v>
                </c:pt>
                <c:pt idx="4">
                  <c:v>18.016999999999999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923-4BF7-A2DA-286383F24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35247"/>
        <c:axId val="1587020143"/>
      </c:lineChart>
      <c:catAx>
        <c:axId val="180113524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20143"/>
        <c:crosses val="autoZero"/>
        <c:auto val="1"/>
        <c:lblAlgn val="ctr"/>
        <c:lblOffset val="100"/>
        <c:noMultiLvlLbl val="0"/>
      </c:catAx>
      <c:valAx>
        <c:axId val="15870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3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 Sort - Random Large Inputs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'Large Inputs'!$S$8</c:f>
              <c:strCache>
                <c:ptCount val="1"/>
                <c:pt idx="0">
                  <c:v>Random: Attempt #1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'Large Inputs'!$L$9:$L$13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Inputs'!$S$9:$S$13</c:f>
              <c:numCache>
                <c:formatCode>0.000</c:formatCode>
                <c:ptCount val="5"/>
                <c:pt idx="0">
                  <c:v>5.0049999999999999</c:v>
                </c:pt>
                <c:pt idx="1">
                  <c:v>11.01</c:v>
                </c:pt>
                <c:pt idx="2">
                  <c:v>17.015000000000001</c:v>
                </c:pt>
                <c:pt idx="3">
                  <c:v>23.021000000000001</c:v>
                </c:pt>
                <c:pt idx="4">
                  <c:v>30.027000000000001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AF2-403A-B915-2E82C63343FC}"/>
            </c:ext>
          </c:extLst>
        </c:ser>
        <c:ser>
          <c:idx val="1"/>
          <c:order val="1"/>
          <c:tx>
            <c:strRef>
              <c:f>'Large Inputs'!$T$8</c:f>
              <c:strCache>
                <c:ptCount val="1"/>
                <c:pt idx="0">
                  <c:v>Random: Attempt #2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'Large Inputs'!$L$9:$L$13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Inputs'!$T$9:$T$13</c:f>
              <c:numCache>
                <c:formatCode>0.000</c:formatCode>
                <c:ptCount val="5"/>
                <c:pt idx="0">
                  <c:v>5.0039999999999996</c:v>
                </c:pt>
                <c:pt idx="1">
                  <c:v>11.01</c:v>
                </c:pt>
                <c:pt idx="2">
                  <c:v>17.015000000000001</c:v>
                </c:pt>
                <c:pt idx="3">
                  <c:v>23.523</c:v>
                </c:pt>
                <c:pt idx="4">
                  <c:v>31.027999999999999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AF2-403A-B915-2E82C63343FC}"/>
            </c:ext>
          </c:extLst>
        </c:ser>
        <c:ser>
          <c:idx val="2"/>
          <c:order val="2"/>
          <c:tx>
            <c:strRef>
              <c:f>'Large Inputs'!$U$8</c:f>
              <c:strCache>
                <c:ptCount val="1"/>
                <c:pt idx="0">
                  <c:v>Random: Attempt #3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'Large Inputs'!$L$9:$L$13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Inputs'!$U$9:$U$13</c:f>
              <c:numCache>
                <c:formatCode>0.000</c:formatCode>
                <c:ptCount val="5"/>
                <c:pt idx="0">
                  <c:v>5.0039999999999996</c:v>
                </c:pt>
                <c:pt idx="1">
                  <c:v>11.01</c:v>
                </c:pt>
                <c:pt idx="2">
                  <c:v>17.015000000000001</c:v>
                </c:pt>
                <c:pt idx="3">
                  <c:v>23.021000000000001</c:v>
                </c:pt>
                <c:pt idx="4">
                  <c:v>31.027999999999999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AF2-403A-B915-2E82C63343FC}"/>
            </c:ext>
          </c:extLst>
        </c:ser>
        <c:ser>
          <c:idx val="3"/>
          <c:order val="3"/>
          <c:tx>
            <c:strRef>
              <c:f>'Large Inputs'!$V$8</c:f>
              <c:strCache>
                <c:ptCount val="1"/>
                <c:pt idx="0">
                  <c:v>Random: Attempt #4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'Large Inputs'!$L$9:$L$13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Inputs'!$V$9:$V$13</c:f>
              <c:numCache>
                <c:formatCode>0.000</c:formatCode>
                <c:ptCount val="5"/>
                <c:pt idx="0">
                  <c:v>5.0039999999999996</c:v>
                </c:pt>
                <c:pt idx="1">
                  <c:v>11.01</c:v>
                </c:pt>
                <c:pt idx="2">
                  <c:v>18.015999999999998</c:v>
                </c:pt>
                <c:pt idx="3">
                  <c:v>24.021999999999998</c:v>
                </c:pt>
                <c:pt idx="4">
                  <c:v>30.027000000000001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AF2-403A-B915-2E82C63343FC}"/>
            </c:ext>
          </c:extLst>
        </c:ser>
        <c:ser>
          <c:idx val="4"/>
          <c:order val="4"/>
          <c:tx>
            <c:strRef>
              <c:f>'Large Inputs'!$W$8</c:f>
              <c:strCache>
                <c:ptCount val="1"/>
                <c:pt idx="0">
                  <c:v>Random: Attempt #5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'Large Inputs'!$L$9:$L$13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Inputs'!$W$9:$W$13</c:f>
              <c:numCache>
                <c:formatCode>0.000</c:formatCode>
                <c:ptCount val="5"/>
                <c:pt idx="0">
                  <c:v>5.0039999999999996</c:v>
                </c:pt>
                <c:pt idx="1">
                  <c:v>11.009</c:v>
                </c:pt>
                <c:pt idx="2">
                  <c:v>17.015000000000001</c:v>
                </c:pt>
                <c:pt idx="3">
                  <c:v>23.021000000000001</c:v>
                </c:pt>
                <c:pt idx="4">
                  <c:v>31.027999999999999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AF2-403A-B915-2E82C6334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35247"/>
        <c:axId val="1587020143"/>
      </c:lineChart>
      <c:catAx>
        <c:axId val="180113524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20143"/>
        <c:crosses val="autoZero"/>
        <c:auto val="1"/>
        <c:lblAlgn val="ctr"/>
        <c:lblOffset val="100"/>
        <c:noMultiLvlLbl val="0"/>
      </c:catAx>
      <c:valAx>
        <c:axId val="15870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3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 Sort - Reversed Large Inputs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'Large Inputs'!$Y$8</c:f>
              <c:strCache>
                <c:ptCount val="1"/>
                <c:pt idx="0">
                  <c:v>Reversed: Attempt #1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'Large Inputs'!$L$9:$L$13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Inputs'!$Y$9:$Y$13</c:f>
              <c:numCache>
                <c:formatCode>0.000</c:formatCode>
                <c:ptCount val="5"/>
                <c:pt idx="0">
                  <c:v>3.0019999999999998</c:v>
                </c:pt>
                <c:pt idx="1">
                  <c:v>7.0060000000000002</c:v>
                </c:pt>
                <c:pt idx="2">
                  <c:v>11.01</c:v>
                </c:pt>
                <c:pt idx="3">
                  <c:v>16.015000000000001</c:v>
                </c:pt>
                <c:pt idx="4">
                  <c:v>20.018000000000001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04-45FD-B6EA-8FD28B77E673}"/>
            </c:ext>
          </c:extLst>
        </c:ser>
        <c:ser>
          <c:idx val="1"/>
          <c:order val="1"/>
          <c:tx>
            <c:strRef>
              <c:f>'Large Inputs'!$Z$8</c:f>
              <c:strCache>
                <c:ptCount val="1"/>
                <c:pt idx="0">
                  <c:v>Reversed: Attempt #2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'Large Inputs'!$L$9:$L$13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Inputs'!$Z$9:$Z$13</c:f>
              <c:numCache>
                <c:formatCode>0.000</c:formatCode>
                <c:ptCount val="5"/>
                <c:pt idx="0">
                  <c:v>3.0030000000000001</c:v>
                </c:pt>
                <c:pt idx="1">
                  <c:v>7.0060000000000002</c:v>
                </c:pt>
                <c:pt idx="2">
                  <c:v>11.01</c:v>
                </c:pt>
                <c:pt idx="3">
                  <c:v>15.013</c:v>
                </c:pt>
                <c:pt idx="4">
                  <c:v>20.018000000000001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04-45FD-B6EA-8FD28B77E673}"/>
            </c:ext>
          </c:extLst>
        </c:ser>
        <c:ser>
          <c:idx val="2"/>
          <c:order val="2"/>
          <c:tx>
            <c:strRef>
              <c:f>'Large Inputs'!$AA$8</c:f>
              <c:strCache>
                <c:ptCount val="1"/>
                <c:pt idx="0">
                  <c:v>Reversed: Attempt #3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'Large Inputs'!$L$9:$L$13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Inputs'!$AA$9:$AA$13</c:f>
              <c:numCache>
                <c:formatCode>0.000</c:formatCode>
                <c:ptCount val="5"/>
                <c:pt idx="0">
                  <c:v>3.0030000000000001</c:v>
                </c:pt>
                <c:pt idx="1">
                  <c:v>7.0060000000000002</c:v>
                </c:pt>
                <c:pt idx="2">
                  <c:v>12.010999999999999</c:v>
                </c:pt>
                <c:pt idx="3">
                  <c:v>15.013</c:v>
                </c:pt>
                <c:pt idx="4">
                  <c:v>20.018000000000001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04-45FD-B6EA-8FD28B77E673}"/>
            </c:ext>
          </c:extLst>
        </c:ser>
        <c:ser>
          <c:idx val="3"/>
          <c:order val="3"/>
          <c:tx>
            <c:strRef>
              <c:f>'Large Inputs'!$AB$8</c:f>
              <c:strCache>
                <c:ptCount val="1"/>
                <c:pt idx="0">
                  <c:v>Reversed: Attempt #4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'Large Inputs'!$L$9:$L$13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Inputs'!$AB$9:$AB$13</c:f>
              <c:numCache>
                <c:formatCode>0.000</c:formatCode>
                <c:ptCount val="5"/>
                <c:pt idx="0">
                  <c:v>4.0039999999999996</c:v>
                </c:pt>
                <c:pt idx="1">
                  <c:v>8.0069999999999997</c:v>
                </c:pt>
                <c:pt idx="2">
                  <c:v>11.01</c:v>
                </c:pt>
                <c:pt idx="3">
                  <c:v>15.013</c:v>
                </c:pt>
                <c:pt idx="4">
                  <c:v>20.018999999999998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04-45FD-B6EA-8FD28B77E673}"/>
            </c:ext>
          </c:extLst>
        </c:ser>
        <c:ser>
          <c:idx val="4"/>
          <c:order val="4"/>
          <c:tx>
            <c:strRef>
              <c:f>'Large Inputs'!$AC$8</c:f>
              <c:strCache>
                <c:ptCount val="1"/>
                <c:pt idx="0">
                  <c:v>Reversed: Attempt #5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'Large Inputs'!$L$9:$L$13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Inputs'!$AC$9:$AC$13</c:f>
              <c:numCache>
                <c:formatCode>0.000</c:formatCode>
                <c:ptCount val="5"/>
                <c:pt idx="0">
                  <c:v>3.0030000000000001</c:v>
                </c:pt>
                <c:pt idx="1">
                  <c:v>7.0069999999999997</c:v>
                </c:pt>
                <c:pt idx="2">
                  <c:v>11.01</c:v>
                </c:pt>
                <c:pt idx="3">
                  <c:v>16.015000000000001</c:v>
                </c:pt>
                <c:pt idx="4">
                  <c:v>19.016999999999999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304-45FD-B6EA-8FD28B77E6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35247"/>
        <c:axId val="1587020143"/>
      </c:lineChart>
      <c:catAx>
        <c:axId val="180113524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20143"/>
        <c:crosses val="autoZero"/>
        <c:auto val="1"/>
        <c:lblAlgn val="ctr"/>
        <c:lblOffset val="100"/>
        <c:noMultiLvlLbl val="0"/>
      </c:catAx>
      <c:valAx>
        <c:axId val="15870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3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 Sort - Averages - Large Inputs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'Small Inputs'!$R$8</c:f>
              <c:strCache>
                <c:ptCount val="1"/>
                <c:pt idx="0">
                  <c:v>Sorted: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'Large Inputs'!$L$9:$L$13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'Small Inputs'!$R$9:$R$13</c:f>
              <c:numCache>
                <c:formatCode>0.000</c:formatCode>
                <c:ptCount val="5"/>
                <c:pt idx="0">
                  <c:v>400.44780000000003</c:v>
                </c:pt>
                <c:pt idx="1">
                  <c:v>600.52880000000005</c:v>
                </c:pt>
                <c:pt idx="2">
                  <c:v>800.89559999999994</c:v>
                </c:pt>
                <c:pt idx="3">
                  <c:v>1400.9950000000001</c:v>
                </c:pt>
                <c:pt idx="4">
                  <c:v>1601.6006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AB-48FD-8B89-5CC05C8CBEDD}"/>
            </c:ext>
          </c:extLst>
        </c:ser>
        <c:ser>
          <c:idx val="1"/>
          <c:order val="1"/>
          <c:tx>
            <c:strRef>
              <c:f>'Small Inputs'!$X$8</c:f>
              <c:strCache>
                <c:ptCount val="1"/>
                <c:pt idx="0">
                  <c:v>Random: 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'Large Inputs'!$L$9:$L$13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'Small Inputs'!$X$9:$X$13</c:f>
              <c:numCache>
                <c:formatCode>0.000</c:formatCode>
                <c:ptCount val="5"/>
                <c:pt idx="0">
                  <c:v>600.48119999999994</c:v>
                </c:pt>
                <c:pt idx="1">
                  <c:v>1001.0243999999999</c:v>
                </c:pt>
                <c:pt idx="2">
                  <c:v>1001.1198000000001</c:v>
                </c:pt>
                <c:pt idx="3">
                  <c:v>1801.777</c:v>
                </c:pt>
                <c:pt idx="4">
                  <c:v>2202.1294000000003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FAB-48FD-8B89-5CC05C8CBEDD}"/>
            </c:ext>
          </c:extLst>
        </c:ser>
        <c:ser>
          <c:idx val="2"/>
          <c:order val="2"/>
          <c:tx>
            <c:strRef>
              <c:f>'Small Inputs'!$AD$8</c:f>
              <c:strCache>
                <c:ptCount val="1"/>
                <c:pt idx="0">
                  <c:v>Reversed: Average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'Large Inputs'!$L$9:$L$13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'Small Inputs'!$AD$9:$AD$13</c:f>
              <c:numCache>
                <c:formatCode>0.000</c:formatCode>
                <c:ptCount val="5"/>
                <c:pt idx="0">
                  <c:v>200.08080000000001</c:v>
                </c:pt>
                <c:pt idx="1">
                  <c:v>800.56200000000001</c:v>
                </c:pt>
                <c:pt idx="2">
                  <c:v>1000.8813999999999</c:v>
                </c:pt>
                <c:pt idx="3">
                  <c:v>1200.962</c:v>
                </c:pt>
                <c:pt idx="4">
                  <c:v>1801.4432000000002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FAB-48FD-8B89-5CC05C8CB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35247"/>
        <c:axId val="1587020143"/>
      </c:lineChart>
      <c:catAx>
        <c:axId val="180113524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20143"/>
        <c:crosses val="autoZero"/>
        <c:auto val="1"/>
        <c:lblAlgn val="ctr"/>
        <c:lblOffset val="100"/>
        <c:noMultiLvlLbl val="0"/>
      </c:catAx>
      <c:valAx>
        <c:axId val="15870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3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 Sort - Experiment - Large Inputs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'Large Inputs'!$S$15</c:f>
              <c:strCache>
                <c:ptCount val="1"/>
                <c:pt idx="0">
                  <c:v>Experiment Best Case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'Large Inputs'!$R$16:$R$20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Inputs'!$S$16:$S$20</c:f>
              <c:numCache>
                <c:formatCode>0.000</c:formatCode>
                <c:ptCount val="5"/>
                <c:pt idx="0">
                  <c:v>3803</c:v>
                </c:pt>
                <c:pt idx="1">
                  <c:v>6806.2</c:v>
                </c:pt>
                <c:pt idx="2">
                  <c:v>11010</c:v>
                </c:pt>
                <c:pt idx="3">
                  <c:v>15014</c:v>
                </c:pt>
                <c:pt idx="4">
                  <c:v>18416.599999999999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F0-4056-884A-83FC66026906}"/>
            </c:ext>
          </c:extLst>
        </c:ser>
        <c:ser>
          <c:idx val="1"/>
          <c:order val="1"/>
          <c:tx>
            <c:strRef>
              <c:f>'Large Inputs'!$T$15</c:f>
              <c:strCache>
                <c:ptCount val="1"/>
                <c:pt idx="0">
                  <c:v>Experiment Avg Case 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'Large Inputs'!$R$16:$R$20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Inputs'!$T$16:$T$20</c:f>
              <c:numCache>
                <c:formatCode>0.000</c:formatCode>
                <c:ptCount val="5"/>
                <c:pt idx="0">
                  <c:v>5004.2</c:v>
                </c:pt>
                <c:pt idx="1">
                  <c:v>11009.800000000001</c:v>
                </c:pt>
                <c:pt idx="2">
                  <c:v>17215.200000000004</c:v>
                </c:pt>
                <c:pt idx="3">
                  <c:v>23321.599999999995</c:v>
                </c:pt>
                <c:pt idx="4">
                  <c:v>30627.600000000002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F0-4056-884A-83FC66026906}"/>
            </c:ext>
          </c:extLst>
        </c:ser>
        <c:ser>
          <c:idx val="2"/>
          <c:order val="2"/>
          <c:tx>
            <c:strRef>
              <c:f>'Large Inputs'!$U$15</c:f>
              <c:strCache>
                <c:ptCount val="1"/>
                <c:pt idx="0">
                  <c:v>Experiment Worst Case Average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'Large Inputs'!$R$16:$R$20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Inputs'!$U$16:$U$20</c:f>
              <c:numCache>
                <c:formatCode>0.000</c:formatCode>
                <c:ptCount val="5"/>
                <c:pt idx="0">
                  <c:v>3203.0000000000005</c:v>
                </c:pt>
                <c:pt idx="1">
                  <c:v>7206.4</c:v>
                </c:pt>
                <c:pt idx="2">
                  <c:v>11210.199999999999</c:v>
                </c:pt>
                <c:pt idx="3">
                  <c:v>15413.8</c:v>
                </c:pt>
                <c:pt idx="4">
                  <c:v>19818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F0-4056-884A-83FC66026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35247"/>
        <c:axId val="1587020143"/>
      </c:lineChart>
      <c:catAx>
        <c:axId val="180113524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20143"/>
        <c:crosses val="autoZero"/>
        <c:auto val="1"/>
        <c:lblAlgn val="ctr"/>
        <c:lblOffset val="100"/>
        <c:noMultiLvlLbl val="0"/>
      </c:catAx>
      <c:valAx>
        <c:axId val="15870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3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 Sort - Theoretical - Large Inputs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'Large Inputs'!$V$15</c:f>
              <c:strCache>
                <c:ptCount val="1"/>
                <c:pt idx="0">
                  <c:v>Theoretical Best Case Estimate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'Large Inputs'!$R$16:$R$20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Inputs'!$V$16:$V$20</c:f>
              <c:numCache>
                <c:formatCode>0.000</c:formatCode>
                <c:ptCount val="5"/>
                <c:pt idx="0">
                  <c:v>21931.568569324176</c:v>
                </c:pt>
                <c:pt idx="1">
                  <c:v>47863.137138648352</c:v>
                </c:pt>
                <c:pt idx="2">
                  <c:v>75304.480712299453</c:v>
                </c:pt>
                <c:pt idx="3">
                  <c:v>103726.2742772967</c:v>
                </c:pt>
                <c:pt idx="4">
                  <c:v>132877.1237954945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7D-476D-A1EE-3ED84AA79419}"/>
            </c:ext>
          </c:extLst>
        </c:ser>
        <c:ser>
          <c:idx val="1"/>
          <c:order val="1"/>
          <c:tx>
            <c:strRef>
              <c:f>'Large Inputs'!$W$15</c:f>
              <c:strCache>
                <c:ptCount val="1"/>
                <c:pt idx="0">
                  <c:v>Theoretical Avg Case Estimate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'Large Inputs'!$R$16:$R$20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Inputs'!$W$16:$W$20</c:f>
              <c:numCache>
                <c:formatCode>0.000</c:formatCode>
                <c:ptCount val="5"/>
                <c:pt idx="0">
                  <c:v>21931.568569324176</c:v>
                </c:pt>
                <c:pt idx="1">
                  <c:v>47863.137138648352</c:v>
                </c:pt>
                <c:pt idx="2">
                  <c:v>75304.480712299453</c:v>
                </c:pt>
                <c:pt idx="3">
                  <c:v>103726.2742772967</c:v>
                </c:pt>
                <c:pt idx="4">
                  <c:v>132877.1237954945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7D-476D-A1EE-3ED84AA79419}"/>
            </c:ext>
          </c:extLst>
        </c:ser>
        <c:ser>
          <c:idx val="2"/>
          <c:order val="2"/>
          <c:tx>
            <c:strRef>
              <c:f>'Large Inputs'!$X$15</c:f>
              <c:strCache>
                <c:ptCount val="1"/>
                <c:pt idx="0">
                  <c:v>Theoretical Worst Case Estimate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'Large Inputs'!$R$16:$R$20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Inputs'!$X$16:$X$20</c:f>
              <c:numCache>
                <c:formatCode>0.000</c:formatCode>
                <c:ptCount val="5"/>
                <c:pt idx="0">
                  <c:v>21931.568569324176</c:v>
                </c:pt>
                <c:pt idx="1">
                  <c:v>47863.137138648352</c:v>
                </c:pt>
                <c:pt idx="2">
                  <c:v>75304.480712299453</c:v>
                </c:pt>
                <c:pt idx="3">
                  <c:v>103726.2742772967</c:v>
                </c:pt>
                <c:pt idx="4">
                  <c:v>132877.1237954945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7D-476D-A1EE-3ED84AA79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35247"/>
        <c:axId val="1587020143"/>
      </c:lineChart>
      <c:catAx>
        <c:axId val="180113524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20143"/>
        <c:crosses val="autoZero"/>
        <c:auto val="1"/>
        <c:lblAlgn val="ctr"/>
        <c:lblOffset val="100"/>
        <c:noMultiLvlLbl val="0"/>
      </c:catAx>
      <c:valAx>
        <c:axId val="15870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3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 Sort - Experiment/Theoretical - Large Inputs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'Large Inputs'!$Y$15</c:f>
              <c:strCache>
                <c:ptCount val="1"/>
                <c:pt idx="0">
                  <c:v>Avg Experiment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'Large Inputs'!$R$16:$R$20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Inputs'!$Y$16:$Y$20</c:f>
              <c:numCache>
                <c:formatCode>0.000</c:formatCode>
                <c:ptCount val="5"/>
                <c:pt idx="0">
                  <c:v>4003.4</c:v>
                </c:pt>
                <c:pt idx="1">
                  <c:v>8340.8000000000011</c:v>
                </c:pt>
                <c:pt idx="2">
                  <c:v>13145.133333333333</c:v>
                </c:pt>
                <c:pt idx="3">
                  <c:v>17916.466666666664</c:v>
                </c:pt>
                <c:pt idx="4">
                  <c:v>22954.066666666666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48-4029-A718-2ABF745400E9}"/>
            </c:ext>
          </c:extLst>
        </c:ser>
        <c:ser>
          <c:idx val="1"/>
          <c:order val="1"/>
          <c:tx>
            <c:strRef>
              <c:f>'Large Inputs'!$Z$15</c:f>
              <c:strCache>
                <c:ptCount val="1"/>
                <c:pt idx="0">
                  <c:v>Avg Theoretical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'Large Inputs'!$R$16:$R$20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Inputs'!$Z$16:$Z$20</c:f>
              <c:numCache>
                <c:formatCode>0.000</c:formatCode>
                <c:ptCount val="5"/>
                <c:pt idx="0">
                  <c:v>21931.568569324172</c:v>
                </c:pt>
                <c:pt idx="1">
                  <c:v>47863.137138648344</c:v>
                </c:pt>
                <c:pt idx="2">
                  <c:v>75304.480712299453</c:v>
                </c:pt>
                <c:pt idx="3">
                  <c:v>103726.27427729669</c:v>
                </c:pt>
                <c:pt idx="4">
                  <c:v>132877.1237954945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48-4029-A718-2ABF74540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35247"/>
        <c:axId val="1587020143"/>
      </c:lineChart>
      <c:catAx>
        <c:axId val="180113524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20143"/>
        <c:crosses val="autoZero"/>
        <c:auto val="1"/>
        <c:lblAlgn val="ctr"/>
        <c:lblOffset val="100"/>
        <c:noMultiLvlLbl val="0"/>
      </c:catAx>
      <c:valAx>
        <c:axId val="15870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3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 Sort - Experiment/Theoretical - Large Inputs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'Large Inputs'!$Y$33</c:f>
              <c:strCache>
                <c:ptCount val="1"/>
                <c:pt idx="0">
                  <c:v>Avg Experiment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'Large Inputs'!$R$34:$R$38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Inputs'!$Y$34:$Y$38</c:f>
              <c:numCache>
                <c:formatCode>0.000</c:formatCode>
                <c:ptCount val="5"/>
                <c:pt idx="0">
                  <c:v>2402.3333333333335</c:v>
                </c:pt>
                <c:pt idx="1">
                  <c:v>5171.9999999999991</c:v>
                </c:pt>
                <c:pt idx="2">
                  <c:v>8542</c:v>
                </c:pt>
                <c:pt idx="3">
                  <c:v>10676.333333333332</c:v>
                </c:pt>
                <c:pt idx="4">
                  <c:v>14013.333333333334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9C-4310-A064-6C6CB2B00E0F}"/>
            </c:ext>
          </c:extLst>
        </c:ser>
        <c:ser>
          <c:idx val="1"/>
          <c:order val="1"/>
          <c:tx>
            <c:strRef>
              <c:f>'Large Inputs'!$Z$33</c:f>
              <c:strCache>
                <c:ptCount val="1"/>
                <c:pt idx="0">
                  <c:v>Avg Theoretical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'Large Inputs'!$R$34:$R$38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Inputs'!$Z$34:$Z$38</c:f>
              <c:numCache>
                <c:formatCode>0.000</c:formatCode>
                <c:ptCount val="5"/>
                <c:pt idx="0">
                  <c:v>1347954.3790462161</c:v>
                </c:pt>
                <c:pt idx="1">
                  <c:v>5365242.0914257653</c:v>
                </c:pt>
                <c:pt idx="2">
                  <c:v>12050202.987141533</c:v>
                </c:pt>
                <c:pt idx="3">
                  <c:v>21402484.182851531</c:v>
                </c:pt>
                <c:pt idx="4">
                  <c:v>33421918.082530331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9C-4310-A064-6C6CB2B00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35247"/>
        <c:axId val="1587020143"/>
      </c:lineChart>
      <c:catAx>
        <c:axId val="180113524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20143"/>
        <c:crosses val="autoZero"/>
        <c:auto val="1"/>
        <c:lblAlgn val="ctr"/>
        <c:lblOffset val="100"/>
        <c:noMultiLvlLbl val="0"/>
      </c:catAx>
      <c:valAx>
        <c:axId val="15870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3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 Sort - Experiment</a:t>
            </a:r>
            <a:r>
              <a:rPr lang="en-US" baseline="0"/>
              <a:t> </a:t>
            </a:r>
            <a:r>
              <a:rPr lang="en-US"/>
              <a:t>- Large Inputs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'Large Inputs'!$S$33</c:f>
              <c:strCache>
                <c:ptCount val="1"/>
                <c:pt idx="0">
                  <c:v>Experiment Best Case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'Large Inputs'!$R$34:$R$38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Inputs'!$S$34:$S$38</c:f>
              <c:numCache>
                <c:formatCode>0.000</c:formatCode>
                <c:ptCount val="5"/>
                <c:pt idx="0">
                  <c:v>2202.1999999999998</c:v>
                </c:pt>
                <c:pt idx="1">
                  <c:v>5204.7999999999984</c:v>
                </c:pt>
                <c:pt idx="2">
                  <c:v>9410</c:v>
                </c:pt>
                <c:pt idx="3">
                  <c:v>11409.599999999999</c:v>
                </c:pt>
                <c:pt idx="4">
                  <c:v>15214.6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DA-42CC-A130-0B0065D41130}"/>
            </c:ext>
          </c:extLst>
        </c:ser>
        <c:ser>
          <c:idx val="1"/>
          <c:order val="1"/>
          <c:tx>
            <c:strRef>
              <c:f>'Large Inputs'!$T$33</c:f>
              <c:strCache>
                <c:ptCount val="1"/>
                <c:pt idx="0">
                  <c:v>Experiment Avg Case 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'Large Inputs'!$R$34:$R$38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Inputs'!$T$34:$T$38</c:f>
              <c:numCache>
                <c:formatCode>0.000</c:formatCode>
                <c:ptCount val="5"/>
                <c:pt idx="0">
                  <c:v>2602.4</c:v>
                </c:pt>
                <c:pt idx="1">
                  <c:v>5204.3999999999996</c:v>
                </c:pt>
                <c:pt idx="2">
                  <c:v>7006.4</c:v>
                </c:pt>
                <c:pt idx="3">
                  <c:v>9208.7999999999993</c:v>
                </c:pt>
                <c:pt idx="4">
                  <c:v>11416.800000000001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DA-42CC-A130-0B0065D41130}"/>
            </c:ext>
          </c:extLst>
        </c:ser>
        <c:ser>
          <c:idx val="2"/>
          <c:order val="2"/>
          <c:tx>
            <c:strRef>
              <c:f>'Large Inputs'!$U$33</c:f>
              <c:strCache>
                <c:ptCount val="1"/>
                <c:pt idx="0">
                  <c:v>Experiment Worst Case Average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'Large Inputs'!$R$34:$R$38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Inputs'!$U$34:$U$38</c:f>
              <c:numCache>
                <c:formatCode>0.000</c:formatCode>
                <c:ptCount val="5"/>
                <c:pt idx="0">
                  <c:v>2402.3999999999992</c:v>
                </c:pt>
                <c:pt idx="1">
                  <c:v>5106.8</c:v>
                </c:pt>
                <c:pt idx="2">
                  <c:v>9209.6</c:v>
                </c:pt>
                <c:pt idx="3">
                  <c:v>11410.599999999999</c:v>
                </c:pt>
                <c:pt idx="4">
                  <c:v>15408.599999999999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DA-42CC-A130-0B0065D41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35247"/>
        <c:axId val="1587020143"/>
      </c:lineChart>
      <c:catAx>
        <c:axId val="180113524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20143"/>
        <c:crosses val="autoZero"/>
        <c:auto val="1"/>
        <c:lblAlgn val="ctr"/>
        <c:lblOffset val="100"/>
        <c:noMultiLvlLbl val="0"/>
      </c:catAx>
      <c:valAx>
        <c:axId val="15870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3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 Sort - Theoretical - Large Inputs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'Large Inputs'!$V$33</c:f>
              <c:strCache>
                <c:ptCount val="1"/>
                <c:pt idx="0">
                  <c:v>Theoretical Best Case Estimate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'Large Inputs'!$R$34:$R$38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Inputs'!$V$34:$V$38</c:f>
              <c:numCache>
                <c:formatCode>0.000</c:formatCode>
                <c:ptCount val="5"/>
                <c:pt idx="0">
                  <c:v>21931.568569324176</c:v>
                </c:pt>
                <c:pt idx="1">
                  <c:v>47863.137138648352</c:v>
                </c:pt>
                <c:pt idx="2">
                  <c:v>75304.480712299453</c:v>
                </c:pt>
                <c:pt idx="3">
                  <c:v>103726.2742772967</c:v>
                </c:pt>
                <c:pt idx="4">
                  <c:v>132877.1237954945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5D-49B8-B787-FFE03C8CE8EF}"/>
            </c:ext>
          </c:extLst>
        </c:ser>
        <c:ser>
          <c:idx val="1"/>
          <c:order val="1"/>
          <c:tx>
            <c:strRef>
              <c:f>'Large Inputs'!$W$33</c:f>
              <c:strCache>
                <c:ptCount val="1"/>
                <c:pt idx="0">
                  <c:v>Theoretical Avg Case Estimate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'Large Inputs'!$R$34:$R$38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Inputs'!$W$34:$W$38</c:f>
              <c:numCache>
                <c:formatCode>0.000</c:formatCode>
                <c:ptCount val="5"/>
                <c:pt idx="0">
                  <c:v>21931.568569324176</c:v>
                </c:pt>
                <c:pt idx="1">
                  <c:v>47863.137138648352</c:v>
                </c:pt>
                <c:pt idx="2">
                  <c:v>75304.480712299453</c:v>
                </c:pt>
                <c:pt idx="3">
                  <c:v>103726.2742772967</c:v>
                </c:pt>
                <c:pt idx="4">
                  <c:v>132877.1237954945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5D-49B8-B787-FFE03C8CE8EF}"/>
            </c:ext>
          </c:extLst>
        </c:ser>
        <c:ser>
          <c:idx val="2"/>
          <c:order val="2"/>
          <c:tx>
            <c:strRef>
              <c:f>'Large Inputs'!$X$33</c:f>
              <c:strCache>
                <c:ptCount val="1"/>
                <c:pt idx="0">
                  <c:v>Theoretical Worst Case Estimate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'Large Inputs'!$R$34:$R$38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Inputs'!$X$34:$X$38</c:f>
              <c:numCache>
                <c:formatCode>0.000</c:formatCode>
                <c:ptCount val="5"/>
                <c:pt idx="0">
                  <c:v>4000000</c:v>
                </c:pt>
                <c:pt idx="1">
                  <c:v>16000000</c:v>
                </c:pt>
                <c:pt idx="2">
                  <c:v>36000000</c:v>
                </c:pt>
                <c:pt idx="3">
                  <c:v>64000000</c:v>
                </c:pt>
                <c:pt idx="4">
                  <c:v>100000000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5D-49B8-B787-FFE03C8CE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35247"/>
        <c:axId val="1587020143"/>
      </c:lineChart>
      <c:catAx>
        <c:axId val="180113524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20143"/>
        <c:crosses val="autoZero"/>
        <c:auto val="1"/>
        <c:lblAlgn val="ctr"/>
        <c:lblOffset val="100"/>
        <c:noMultiLvlLbl val="0"/>
      </c:catAx>
      <c:valAx>
        <c:axId val="15870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3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 Sort - Sorted Large Inputs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'Large Inputs'!$M$26</c:f>
              <c:strCache>
                <c:ptCount val="1"/>
                <c:pt idx="0">
                  <c:v>Sorted: Attempt #1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'Large Inputs'!$L$27:$L$31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Inputs'!$M$27:$M$31</c:f>
              <c:numCache>
                <c:formatCode>0.000</c:formatCode>
                <c:ptCount val="5"/>
                <c:pt idx="0">
                  <c:v>3.0030000000000001</c:v>
                </c:pt>
                <c:pt idx="1">
                  <c:v>6.0060000000000002</c:v>
                </c:pt>
                <c:pt idx="2">
                  <c:v>10.009</c:v>
                </c:pt>
                <c:pt idx="3">
                  <c:v>11.01</c:v>
                </c:pt>
                <c:pt idx="4">
                  <c:v>16.015000000000001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87-4D54-8D6C-576301E8E9F3}"/>
            </c:ext>
          </c:extLst>
        </c:ser>
        <c:ser>
          <c:idx val="1"/>
          <c:order val="1"/>
          <c:tx>
            <c:strRef>
              <c:f>'Large Inputs'!$N$26</c:f>
              <c:strCache>
                <c:ptCount val="1"/>
                <c:pt idx="0">
                  <c:v>Sorted: Attempt #2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'Large Inputs'!$L$27:$L$31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Inputs'!$N$27:$N$31</c:f>
              <c:numCache>
                <c:formatCode>0.000</c:formatCode>
                <c:ptCount val="5"/>
                <c:pt idx="0">
                  <c:v>2.0019999999999998</c:v>
                </c:pt>
                <c:pt idx="1">
                  <c:v>5.0049999999999999</c:v>
                </c:pt>
                <c:pt idx="2">
                  <c:v>9.0079999999999991</c:v>
                </c:pt>
                <c:pt idx="3">
                  <c:v>12.010999999999999</c:v>
                </c:pt>
                <c:pt idx="4">
                  <c:v>15.013999999999999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87-4D54-8D6C-576301E8E9F3}"/>
            </c:ext>
          </c:extLst>
        </c:ser>
        <c:ser>
          <c:idx val="2"/>
          <c:order val="2"/>
          <c:tx>
            <c:strRef>
              <c:f>'Large Inputs'!$O$26</c:f>
              <c:strCache>
                <c:ptCount val="1"/>
                <c:pt idx="0">
                  <c:v>Sorted: Attempt #3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'Large Inputs'!$L$27:$L$31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Inputs'!$O$27:$O$31</c:f>
              <c:numCache>
                <c:formatCode>0.000</c:formatCode>
                <c:ptCount val="5"/>
                <c:pt idx="0">
                  <c:v>2.0019999999999998</c:v>
                </c:pt>
                <c:pt idx="1">
                  <c:v>5.0049999999999999</c:v>
                </c:pt>
                <c:pt idx="2">
                  <c:v>10.009</c:v>
                </c:pt>
                <c:pt idx="3">
                  <c:v>11.01</c:v>
                </c:pt>
                <c:pt idx="4">
                  <c:v>15.013999999999999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87-4D54-8D6C-576301E8E9F3}"/>
            </c:ext>
          </c:extLst>
        </c:ser>
        <c:ser>
          <c:idx val="3"/>
          <c:order val="3"/>
          <c:tx>
            <c:strRef>
              <c:f>'Large Inputs'!$P$26</c:f>
              <c:strCache>
                <c:ptCount val="1"/>
                <c:pt idx="0">
                  <c:v>Sorted: Attempt #4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'Large Inputs'!$L$27:$L$31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Inputs'!$P$27:$P$31</c:f>
              <c:numCache>
                <c:formatCode>0.000</c:formatCode>
                <c:ptCount val="5"/>
                <c:pt idx="0">
                  <c:v>2.0019999999999998</c:v>
                </c:pt>
                <c:pt idx="1">
                  <c:v>5.0039999999999996</c:v>
                </c:pt>
                <c:pt idx="2">
                  <c:v>9.016</c:v>
                </c:pt>
                <c:pt idx="3">
                  <c:v>12.007</c:v>
                </c:pt>
                <c:pt idx="4">
                  <c:v>15.016999999999999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87-4D54-8D6C-576301E8E9F3}"/>
            </c:ext>
          </c:extLst>
        </c:ser>
        <c:ser>
          <c:idx val="4"/>
          <c:order val="4"/>
          <c:tx>
            <c:strRef>
              <c:f>'Large Inputs'!$Q$26</c:f>
              <c:strCache>
                <c:ptCount val="1"/>
                <c:pt idx="0">
                  <c:v>Sorted: Attempt #5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'Large Inputs'!$L$27:$L$31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Inputs'!$Q$27:$Q$31</c:f>
              <c:numCache>
                <c:formatCode>0.000</c:formatCode>
                <c:ptCount val="5"/>
                <c:pt idx="0">
                  <c:v>2.0019999999999998</c:v>
                </c:pt>
                <c:pt idx="1">
                  <c:v>5.0039999999999996</c:v>
                </c:pt>
                <c:pt idx="2">
                  <c:v>9.0079999999999991</c:v>
                </c:pt>
                <c:pt idx="3">
                  <c:v>11.01</c:v>
                </c:pt>
                <c:pt idx="4">
                  <c:v>15.013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087-4D54-8D6C-576301E8E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35247"/>
        <c:axId val="1587020143"/>
      </c:lineChart>
      <c:catAx>
        <c:axId val="180113524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20143"/>
        <c:crosses val="autoZero"/>
        <c:auto val="1"/>
        <c:lblAlgn val="ctr"/>
        <c:lblOffset val="100"/>
        <c:noMultiLvlLbl val="0"/>
      </c:catAx>
      <c:valAx>
        <c:axId val="15870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3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 Sort - Random Large Inputs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'Large Inputs'!$S$26</c:f>
              <c:strCache>
                <c:ptCount val="1"/>
                <c:pt idx="0">
                  <c:v>Random: Attempt #1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'Large Inputs'!$L$27:$L$31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Inputs'!$S$27:$S$31</c:f>
              <c:numCache>
                <c:formatCode>0.000</c:formatCode>
                <c:ptCount val="5"/>
                <c:pt idx="0">
                  <c:v>3.0030000000000001</c:v>
                </c:pt>
                <c:pt idx="1">
                  <c:v>5.0039999999999996</c:v>
                </c:pt>
                <c:pt idx="2">
                  <c:v>7.0060000000000002</c:v>
                </c:pt>
                <c:pt idx="3">
                  <c:v>10.01</c:v>
                </c:pt>
                <c:pt idx="4">
                  <c:v>11.01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48-44B9-A16F-9D4D73AD82ED}"/>
            </c:ext>
          </c:extLst>
        </c:ser>
        <c:ser>
          <c:idx val="1"/>
          <c:order val="1"/>
          <c:tx>
            <c:strRef>
              <c:f>'Large Inputs'!$T$26</c:f>
              <c:strCache>
                <c:ptCount val="1"/>
                <c:pt idx="0">
                  <c:v>Random: Attempt #2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'Large Inputs'!$L$27:$L$31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Inputs'!$T$27:$T$31</c:f>
              <c:numCache>
                <c:formatCode>0.000</c:formatCode>
                <c:ptCount val="5"/>
                <c:pt idx="0">
                  <c:v>2.0019999999999998</c:v>
                </c:pt>
                <c:pt idx="1">
                  <c:v>5.0039999999999996</c:v>
                </c:pt>
                <c:pt idx="2">
                  <c:v>7.0060000000000002</c:v>
                </c:pt>
                <c:pt idx="3">
                  <c:v>9.0079999999999991</c:v>
                </c:pt>
                <c:pt idx="4">
                  <c:v>11.01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48-44B9-A16F-9D4D73AD82ED}"/>
            </c:ext>
          </c:extLst>
        </c:ser>
        <c:ser>
          <c:idx val="2"/>
          <c:order val="2"/>
          <c:tx>
            <c:strRef>
              <c:f>'Large Inputs'!$U$26</c:f>
              <c:strCache>
                <c:ptCount val="1"/>
                <c:pt idx="0">
                  <c:v>Random: Attempt #3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'Large Inputs'!$L$27:$L$31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Inputs'!$U$27:$U$31</c:f>
              <c:numCache>
                <c:formatCode>0.000</c:formatCode>
                <c:ptCount val="5"/>
                <c:pt idx="0">
                  <c:v>2.0019999999999998</c:v>
                </c:pt>
                <c:pt idx="1">
                  <c:v>5.0039999999999996</c:v>
                </c:pt>
                <c:pt idx="2">
                  <c:v>7.0060000000000002</c:v>
                </c:pt>
                <c:pt idx="3">
                  <c:v>10.009</c:v>
                </c:pt>
                <c:pt idx="4">
                  <c:v>12.010999999999999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48-44B9-A16F-9D4D73AD82ED}"/>
            </c:ext>
          </c:extLst>
        </c:ser>
        <c:ser>
          <c:idx val="3"/>
          <c:order val="3"/>
          <c:tx>
            <c:strRef>
              <c:f>'Large Inputs'!$V$26</c:f>
              <c:strCache>
                <c:ptCount val="1"/>
                <c:pt idx="0">
                  <c:v>Random: Attempt #4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'Large Inputs'!$L$27:$L$31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Inputs'!$V$27:$V$31</c:f>
              <c:numCache>
                <c:formatCode>0.000</c:formatCode>
                <c:ptCount val="5"/>
                <c:pt idx="0">
                  <c:v>3.0030000000000001</c:v>
                </c:pt>
                <c:pt idx="1">
                  <c:v>6.0049999999999999</c:v>
                </c:pt>
                <c:pt idx="2">
                  <c:v>7.008</c:v>
                </c:pt>
                <c:pt idx="3">
                  <c:v>8.0090000000000003</c:v>
                </c:pt>
                <c:pt idx="4">
                  <c:v>11.042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48-44B9-A16F-9D4D73AD82ED}"/>
            </c:ext>
          </c:extLst>
        </c:ser>
        <c:ser>
          <c:idx val="4"/>
          <c:order val="4"/>
          <c:tx>
            <c:strRef>
              <c:f>'Large Inputs'!$W$26</c:f>
              <c:strCache>
                <c:ptCount val="1"/>
                <c:pt idx="0">
                  <c:v>Random: Attempt #5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'Large Inputs'!$L$27:$L$31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Inputs'!$W$27:$W$31</c:f>
              <c:numCache>
                <c:formatCode>0.000</c:formatCode>
                <c:ptCount val="5"/>
                <c:pt idx="0">
                  <c:v>3.0019999999999998</c:v>
                </c:pt>
                <c:pt idx="1">
                  <c:v>5.0049999999999999</c:v>
                </c:pt>
                <c:pt idx="2">
                  <c:v>7.0060000000000002</c:v>
                </c:pt>
                <c:pt idx="3">
                  <c:v>9.0079999999999991</c:v>
                </c:pt>
                <c:pt idx="4">
                  <c:v>12.010999999999999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48-44B9-A16F-9D4D73AD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35247"/>
        <c:axId val="1587020143"/>
      </c:lineChart>
      <c:catAx>
        <c:axId val="180113524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20143"/>
        <c:crosses val="autoZero"/>
        <c:auto val="1"/>
        <c:lblAlgn val="ctr"/>
        <c:lblOffset val="100"/>
        <c:noMultiLvlLbl val="0"/>
      </c:catAx>
      <c:valAx>
        <c:axId val="15870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3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 Sort - Reversed Large Inputs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'Large Inputs'!$Y$26</c:f>
              <c:strCache>
                <c:ptCount val="1"/>
                <c:pt idx="0">
                  <c:v>Reversed: Attempt #1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'Large Inputs'!$L$27:$L$31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Inputs'!$Y$27:$Y$31</c:f>
              <c:numCache>
                <c:formatCode>0.000</c:formatCode>
                <c:ptCount val="5"/>
                <c:pt idx="0">
                  <c:v>2.0019999999999998</c:v>
                </c:pt>
                <c:pt idx="1">
                  <c:v>5.0049999999999999</c:v>
                </c:pt>
                <c:pt idx="2">
                  <c:v>9.0079999999999991</c:v>
                </c:pt>
                <c:pt idx="3">
                  <c:v>11.01</c:v>
                </c:pt>
                <c:pt idx="4">
                  <c:v>15.013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68-481B-99D3-684181E54153}"/>
            </c:ext>
          </c:extLst>
        </c:ser>
        <c:ser>
          <c:idx val="1"/>
          <c:order val="1"/>
          <c:tx>
            <c:strRef>
              <c:f>'Large Inputs'!$Z$26</c:f>
              <c:strCache>
                <c:ptCount val="1"/>
                <c:pt idx="0">
                  <c:v>Reversed: Attempt #2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'Large Inputs'!$L$27:$L$31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Inputs'!$Z$27:$Z$31</c:f>
              <c:numCache>
                <c:formatCode>0.000</c:formatCode>
                <c:ptCount val="5"/>
                <c:pt idx="0">
                  <c:v>3.0030000000000001</c:v>
                </c:pt>
                <c:pt idx="1">
                  <c:v>5.0049999999999999</c:v>
                </c:pt>
                <c:pt idx="2">
                  <c:v>9.0079999999999991</c:v>
                </c:pt>
                <c:pt idx="3">
                  <c:v>11.01</c:v>
                </c:pt>
                <c:pt idx="4">
                  <c:v>15.013999999999999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68-481B-99D3-684181E54153}"/>
            </c:ext>
          </c:extLst>
        </c:ser>
        <c:ser>
          <c:idx val="2"/>
          <c:order val="2"/>
          <c:tx>
            <c:strRef>
              <c:f>'Large Inputs'!$AA$26</c:f>
              <c:strCache>
                <c:ptCount val="1"/>
                <c:pt idx="0">
                  <c:v>Reversed: Attempt #3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'Large Inputs'!$L$27:$L$31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Inputs'!$AA$27:$AA$31</c:f>
              <c:numCache>
                <c:formatCode>0.000</c:formatCode>
                <c:ptCount val="5"/>
                <c:pt idx="0">
                  <c:v>3.0030000000000001</c:v>
                </c:pt>
                <c:pt idx="1">
                  <c:v>5.0049999999999999</c:v>
                </c:pt>
                <c:pt idx="2">
                  <c:v>10.009</c:v>
                </c:pt>
                <c:pt idx="3">
                  <c:v>11.01</c:v>
                </c:pt>
                <c:pt idx="4">
                  <c:v>16.013999999999999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68-481B-99D3-684181E54153}"/>
            </c:ext>
          </c:extLst>
        </c:ser>
        <c:ser>
          <c:idx val="3"/>
          <c:order val="3"/>
          <c:tx>
            <c:strRef>
              <c:f>'Large Inputs'!$AB$26</c:f>
              <c:strCache>
                <c:ptCount val="1"/>
                <c:pt idx="0">
                  <c:v>Reversed: Attempt #4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'Large Inputs'!$L$27:$L$31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Inputs'!$AB$27:$AB$31</c:f>
              <c:numCache>
                <c:formatCode>0.000</c:formatCode>
                <c:ptCount val="5"/>
                <c:pt idx="0">
                  <c:v>2.0019999999999998</c:v>
                </c:pt>
                <c:pt idx="1">
                  <c:v>4.5129999999999999</c:v>
                </c:pt>
                <c:pt idx="2">
                  <c:v>9.0150000000000006</c:v>
                </c:pt>
                <c:pt idx="3">
                  <c:v>12.012</c:v>
                </c:pt>
                <c:pt idx="4">
                  <c:v>15.988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68-481B-99D3-684181E54153}"/>
            </c:ext>
          </c:extLst>
        </c:ser>
        <c:ser>
          <c:idx val="4"/>
          <c:order val="4"/>
          <c:tx>
            <c:strRef>
              <c:f>'Large Inputs'!$AC$26</c:f>
              <c:strCache>
                <c:ptCount val="1"/>
                <c:pt idx="0">
                  <c:v>Reversed: Attempt #5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'Large Inputs'!$L$27:$L$31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Inputs'!$AC$27:$AC$31</c:f>
              <c:numCache>
                <c:formatCode>0.000</c:formatCode>
                <c:ptCount val="5"/>
                <c:pt idx="0">
                  <c:v>2.0019999999999998</c:v>
                </c:pt>
                <c:pt idx="1">
                  <c:v>6.0060000000000002</c:v>
                </c:pt>
                <c:pt idx="2">
                  <c:v>9.0079999999999991</c:v>
                </c:pt>
                <c:pt idx="3">
                  <c:v>12.010999999999999</c:v>
                </c:pt>
                <c:pt idx="4">
                  <c:v>15.013999999999999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68-481B-99D3-684181E54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35247"/>
        <c:axId val="1587020143"/>
      </c:lineChart>
      <c:catAx>
        <c:axId val="180113524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20143"/>
        <c:crosses val="autoZero"/>
        <c:auto val="1"/>
        <c:lblAlgn val="ctr"/>
        <c:lblOffset val="100"/>
        <c:noMultiLvlLbl val="0"/>
      </c:catAx>
      <c:valAx>
        <c:axId val="15870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3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 Sort - Averages - Large Inputs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'Large Inputs'!$R$26</c:f>
              <c:strCache>
                <c:ptCount val="1"/>
                <c:pt idx="0">
                  <c:v>Sorted: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'Large Inputs'!$L$27:$L$31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Inputs'!$R$27:$R$31</c:f>
              <c:numCache>
                <c:formatCode>0.000</c:formatCode>
                <c:ptCount val="5"/>
                <c:pt idx="0">
                  <c:v>2.2021999999999999</c:v>
                </c:pt>
                <c:pt idx="1">
                  <c:v>5.2047999999999988</c:v>
                </c:pt>
                <c:pt idx="2">
                  <c:v>9.41</c:v>
                </c:pt>
                <c:pt idx="3">
                  <c:v>11.409599999999999</c:v>
                </c:pt>
                <c:pt idx="4">
                  <c:v>15.214600000000001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2D-4F1D-B980-B855ECEDD46A}"/>
            </c:ext>
          </c:extLst>
        </c:ser>
        <c:ser>
          <c:idx val="1"/>
          <c:order val="1"/>
          <c:tx>
            <c:strRef>
              <c:f>'Large Inputs'!$X$26</c:f>
              <c:strCache>
                <c:ptCount val="1"/>
                <c:pt idx="0">
                  <c:v>Random: 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'Large Inputs'!$L$27:$L$31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Inputs'!$X$27:$X$31</c:f>
              <c:numCache>
                <c:formatCode>0.000</c:formatCode>
                <c:ptCount val="5"/>
                <c:pt idx="0">
                  <c:v>2.6024000000000003</c:v>
                </c:pt>
                <c:pt idx="1">
                  <c:v>5.2043999999999997</c:v>
                </c:pt>
                <c:pt idx="2">
                  <c:v>7.0063999999999993</c:v>
                </c:pt>
                <c:pt idx="3">
                  <c:v>9.2088000000000001</c:v>
                </c:pt>
                <c:pt idx="4">
                  <c:v>11.4168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2D-4F1D-B980-B855ECEDD46A}"/>
            </c:ext>
          </c:extLst>
        </c:ser>
        <c:ser>
          <c:idx val="2"/>
          <c:order val="2"/>
          <c:tx>
            <c:strRef>
              <c:f>'Large Inputs'!$AD$26</c:f>
              <c:strCache>
                <c:ptCount val="1"/>
                <c:pt idx="0">
                  <c:v>Reversed: Average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'Large Inputs'!$L$27:$L$31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Inputs'!$AD$27:$AD$31</c:f>
              <c:numCache>
                <c:formatCode>0.000</c:formatCode>
                <c:ptCount val="5"/>
                <c:pt idx="0">
                  <c:v>2.4023999999999992</c:v>
                </c:pt>
                <c:pt idx="1">
                  <c:v>5.1067999999999998</c:v>
                </c:pt>
                <c:pt idx="2">
                  <c:v>9.2096</c:v>
                </c:pt>
                <c:pt idx="3">
                  <c:v>11.410599999999999</c:v>
                </c:pt>
                <c:pt idx="4">
                  <c:v>15.408599999999998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2D-4F1D-B980-B855ECEDD4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35247"/>
        <c:axId val="1587020143"/>
      </c:lineChart>
      <c:catAx>
        <c:axId val="180113524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20143"/>
        <c:crosses val="autoZero"/>
        <c:auto val="1"/>
        <c:lblAlgn val="ctr"/>
        <c:lblOffset val="100"/>
        <c:noMultiLvlLbl val="0"/>
      </c:catAx>
      <c:valAx>
        <c:axId val="15870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3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 Sort - Sorted Large Inputs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'Large Inputs'!$M$42</c:f>
              <c:strCache>
                <c:ptCount val="1"/>
                <c:pt idx="0">
                  <c:v>Sorted: Attempt #1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'Large Inputs'!$L$43:$L$47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Inputs'!$M$43:$M$47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1.0009999999999999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31-4E41-B253-DD2C2A4D61C3}"/>
            </c:ext>
          </c:extLst>
        </c:ser>
        <c:ser>
          <c:idx val="1"/>
          <c:order val="1"/>
          <c:tx>
            <c:strRef>
              <c:f>'Large Inputs'!$N$42</c:f>
              <c:strCache>
                <c:ptCount val="1"/>
                <c:pt idx="0">
                  <c:v>Sorted: Attempt #2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'Large Inputs'!$L$43:$L$47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Inputs'!$N$43:$N$47</c:f>
              <c:numCache>
                <c:formatCode>0.000</c:formatCode>
                <c:ptCount val="5"/>
                <c:pt idx="0">
                  <c:v>0</c:v>
                </c:pt>
                <c:pt idx="1">
                  <c:v>1.0009999999999999</c:v>
                </c:pt>
                <c:pt idx="2">
                  <c:v>1.0009999999999999</c:v>
                </c:pt>
                <c:pt idx="3">
                  <c:v>0</c:v>
                </c:pt>
                <c:pt idx="4">
                  <c:v>1.0009999999999999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31-4E41-B253-DD2C2A4D61C3}"/>
            </c:ext>
          </c:extLst>
        </c:ser>
        <c:ser>
          <c:idx val="2"/>
          <c:order val="2"/>
          <c:tx>
            <c:strRef>
              <c:f>'Large Inputs'!$O$42</c:f>
              <c:strCache>
                <c:ptCount val="1"/>
                <c:pt idx="0">
                  <c:v>Sorted: Attempt #3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'Large Inputs'!$L$43:$L$47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Inputs'!$O$43:$O$47</c:f>
              <c:numCache>
                <c:formatCode>0.000</c:formatCode>
                <c:ptCount val="5"/>
                <c:pt idx="0">
                  <c:v>0</c:v>
                </c:pt>
                <c:pt idx="1">
                  <c:v>1.0009999999999999</c:v>
                </c:pt>
                <c:pt idx="2">
                  <c:v>1.0009999999999999</c:v>
                </c:pt>
                <c:pt idx="3">
                  <c:v>1.0009999999999999</c:v>
                </c:pt>
                <c:pt idx="4">
                  <c:v>1.0009999999999999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31-4E41-B253-DD2C2A4D61C3}"/>
            </c:ext>
          </c:extLst>
        </c:ser>
        <c:ser>
          <c:idx val="3"/>
          <c:order val="3"/>
          <c:tx>
            <c:strRef>
              <c:f>'Large Inputs'!$P$42</c:f>
              <c:strCache>
                <c:ptCount val="1"/>
                <c:pt idx="0">
                  <c:v>Sorted: Attempt #4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'Large Inputs'!$L$43:$L$47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Inputs'!$P$43:$P$47</c:f>
              <c:numCache>
                <c:formatCode>0.000</c:formatCode>
                <c:ptCount val="5"/>
                <c:pt idx="0">
                  <c:v>0</c:v>
                </c:pt>
                <c:pt idx="1">
                  <c:v>1.0009999999999999</c:v>
                </c:pt>
                <c:pt idx="2">
                  <c:v>0</c:v>
                </c:pt>
                <c:pt idx="3">
                  <c:v>1.002</c:v>
                </c:pt>
                <c:pt idx="4">
                  <c:v>1.0009999999999999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31-4E41-B253-DD2C2A4D61C3}"/>
            </c:ext>
          </c:extLst>
        </c:ser>
        <c:ser>
          <c:idx val="4"/>
          <c:order val="4"/>
          <c:tx>
            <c:strRef>
              <c:f>'Large Inputs'!$Q$42</c:f>
              <c:strCache>
                <c:ptCount val="1"/>
                <c:pt idx="0">
                  <c:v>Sorted: Attempt #5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'Large Inputs'!$L$43:$L$47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Inputs'!$Q$43:$Q$47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1.0009999999999999</c:v>
                </c:pt>
                <c:pt idx="3">
                  <c:v>1.0009999999999999</c:v>
                </c:pt>
                <c:pt idx="4">
                  <c:v>1.0009999999999999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31-4E41-B253-DD2C2A4D6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35247"/>
        <c:axId val="1587020143"/>
      </c:lineChart>
      <c:catAx>
        <c:axId val="180113524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20143"/>
        <c:crosses val="autoZero"/>
        <c:auto val="1"/>
        <c:lblAlgn val="ctr"/>
        <c:lblOffset val="100"/>
        <c:noMultiLvlLbl val="0"/>
      </c:catAx>
      <c:valAx>
        <c:axId val="15870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3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 Sort - Random Large Inputs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'Large Inputs'!$S$42</c:f>
              <c:strCache>
                <c:ptCount val="1"/>
                <c:pt idx="0">
                  <c:v>Random: Attempt #1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'Large Inputs'!$L$43:$L$47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Inputs'!$S$43:$S$47</c:f>
              <c:numCache>
                <c:formatCode>0.000</c:formatCode>
                <c:ptCount val="5"/>
                <c:pt idx="0">
                  <c:v>261.23700000000002</c:v>
                </c:pt>
                <c:pt idx="1">
                  <c:v>1069.972</c:v>
                </c:pt>
                <c:pt idx="2">
                  <c:v>2418.1979999999999</c:v>
                </c:pt>
                <c:pt idx="3">
                  <c:v>4448.0050000000001</c:v>
                </c:pt>
                <c:pt idx="4">
                  <c:v>6706.7690000000002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E84-49F2-A845-753BB73AF093}"/>
            </c:ext>
          </c:extLst>
        </c:ser>
        <c:ser>
          <c:idx val="1"/>
          <c:order val="1"/>
          <c:tx>
            <c:strRef>
              <c:f>'Large Inputs'!$T$42</c:f>
              <c:strCache>
                <c:ptCount val="1"/>
                <c:pt idx="0">
                  <c:v>Random: Attempt #2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'Large Inputs'!$L$43:$L$47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Inputs'!$T$43:$T$47</c:f>
              <c:numCache>
                <c:formatCode>0.000</c:formatCode>
                <c:ptCount val="5"/>
                <c:pt idx="0">
                  <c:v>259.23500000000001</c:v>
                </c:pt>
                <c:pt idx="1">
                  <c:v>1051.33</c:v>
                </c:pt>
                <c:pt idx="2">
                  <c:v>2371.5410000000002</c:v>
                </c:pt>
                <c:pt idx="3">
                  <c:v>4251.7479999999996</c:v>
                </c:pt>
                <c:pt idx="4">
                  <c:v>6655.0169999999998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E84-49F2-A845-753BB73AF093}"/>
            </c:ext>
          </c:extLst>
        </c:ser>
        <c:ser>
          <c:idx val="2"/>
          <c:order val="2"/>
          <c:tx>
            <c:strRef>
              <c:f>'Large Inputs'!$U$42</c:f>
              <c:strCache>
                <c:ptCount val="1"/>
                <c:pt idx="0">
                  <c:v>Random: Attempt #3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'Large Inputs'!$L$43:$L$47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Inputs'!$U$43:$U$47</c:f>
              <c:numCache>
                <c:formatCode>0.000</c:formatCode>
                <c:ptCount val="5"/>
                <c:pt idx="0">
                  <c:v>262.238</c:v>
                </c:pt>
                <c:pt idx="1">
                  <c:v>1082.0309999999999</c:v>
                </c:pt>
                <c:pt idx="2">
                  <c:v>2359.1550000000002</c:v>
                </c:pt>
                <c:pt idx="3">
                  <c:v>4298.1239999999998</c:v>
                </c:pt>
                <c:pt idx="4">
                  <c:v>6685.2870000000003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E84-49F2-A845-753BB73AF093}"/>
            </c:ext>
          </c:extLst>
        </c:ser>
        <c:ser>
          <c:idx val="3"/>
          <c:order val="3"/>
          <c:tx>
            <c:strRef>
              <c:f>'Large Inputs'!$V$42</c:f>
              <c:strCache>
                <c:ptCount val="1"/>
                <c:pt idx="0">
                  <c:v>Random: Attempt #4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'Large Inputs'!$L$43:$L$47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Inputs'!$V$43:$V$47</c:f>
              <c:numCache>
                <c:formatCode>0.000</c:formatCode>
                <c:ptCount val="5"/>
                <c:pt idx="0">
                  <c:v>265.34399999999999</c:v>
                </c:pt>
                <c:pt idx="1">
                  <c:v>1127.827</c:v>
                </c:pt>
                <c:pt idx="2">
                  <c:v>2393.9720000000002</c:v>
                </c:pt>
                <c:pt idx="3">
                  <c:v>4251.8119999999999</c:v>
                </c:pt>
                <c:pt idx="4">
                  <c:v>6660.38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E84-49F2-A845-753BB73AF093}"/>
            </c:ext>
          </c:extLst>
        </c:ser>
        <c:ser>
          <c:idx val="4"/>
          <c:order val="4"/>
          <c:tx>
            <c:strRef>
              <c:f>'Large Inputs'!$W$42</c:f>
              <c:strCache>
                <c:ptCount val="1"/>
                <c:pt idx="0">
                  <c:v>Random: Attempt #5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'Large Inputs'!$L$43:$L$47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Inputs'!$W$43:$W$47</c:f>
              <c:numCache>
                <c:formatCode>0.000</c:formatCode>
                <c:ptCount val="5"/>
                <c:pt idx="0">
                  <c:v>270.24599999999998</c:v>
                </c:pt>
                <c:pt idx="1">
                  <c:v>1128.0250000000001</c:v>
                </c:pt>
                <c:pt idx="2">
                  <c:v>2393.9360000000001</c:v>
                </c:pt>
                <c:pt idx="3">
                  <c:v>4251.8639999999996</c:v>
                </c:pt>
                <c:pt idx="4">
                  <c:v>6658.8429999999998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E84-49F2-A845-753BB73AF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35247"/>
        <c:axId val="1587020143"/>
      </c:lineChart>
      <c:catAx>
        <c:axId val="180113524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20143"/>
        <c:crosses val="autoZero"/>
        <c:auto val="1"/>
        <c:lblAlgn val="ctr"/>
        <c:lblOffset val="100"/>
        <c:noMultiLvlLbl val="0"/>
      </c:catAx>
      <c:valAx>
        <c:axId val="15870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3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 Sort - Reversed Large Inputs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'Large Inputs'!$Y$42</c:f>
              <c:strCache>
                <c:ptCount val="1"/>
                <c:pt idx="0">
                  <c:v>Reversed: Attempt #1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'Large Inputs'!$L$43:$L$47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Inputs'!$Y$43:$Y$47</c:f>
              <c:numCache>
                <c:formatCode>0.000</c:formatCode>
                <c:ptCount val="5"/>
                <c:pt idx="0">
                  <c:v>348.81900000000002</c:v>
                </c:pt>
                <c:pt idx="1">
                  <c:v>1433.5340000000001</c:v>
                </c:pt>
                <c:pt idx="2">
                  <c:v>3225.9319999999998</c:v>
                </c:pt>
                <c:pt idx="3">
                  <c:v>5803.6180000000004</c:v>
                </c:pt>
                <c:pt idx="4">
                  <c:v>9054.4330000000009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FC-4A76-8C81-46D2057DCF78}"/>
            </c:ext>
          </c:extLst>
        </c:ser>
        <c:ser>
          <c:idx val="1"/>
          <c:order val="1"/>
          <c:tx>
            <c:strRef>
              <c:f>'Large Inputs'!$Z$42</c:f>
              <c:strCache>
                <c:ptCount val="1"/>
                <c:pt idx="0">
                  <c:v>Reversed: Attempt #2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'Large Inputs'!$L$43:$L$47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Inputs'!$Z$43:$Z$47</c:f>
              <c:numCache>
                <c:formatCode>0.000</c:formatCode>
                <c:ptCount val="5"/>
                <c:pt idx="0">
                  <c:v>347.31599999999997</c:v>
                </c:pt>
                <c:pt idx="1">
                  <c:v>1411.84</c:v>
                </c:pt>
                <c:pt idx="2">
                  <c:v>3220.9479999999999</c:v>
                </c:pt>
                <c:pt idx="3">
                  <c:v>5749.37</c:v>
                </c:pt>
                <c:pt idx="4">
                  <c:v>9026.6350000000002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FC-4A76-8C81-46D2057DCF78}"/>
            </c:ext>
          </c:extLst>
        </c:ser>
        <c:ser>
          <c:idx val="2"/>
          <c:order val="2"/>
          <c:tx>
            <c:strRef>
              <c:f>'Large Inputs'!$AA$42</c:f>
              <c:strCache>
                <c:ptCount val="1"/>
                <c:pt idx="0">
                  <c:v>Reversed: Attempt #3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'Large Inputs'!$L$43:$L$47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Inputs'!$AA$43:$AA$47</c:f>
              <c:numCache>
                <c:formatCode>0.000</c:formatCode>
                <c:ptCount val="5"/>
                <c:pt idx="0">
                  <c:v>347.483</c:v>
                </c:pt>
                <c:pt idx="1">
                  <c:v>1536.3969999999999</c:v>
                </c:pt>
                <c:pt idx="2">
                  <c:v>3230.0250000000001</c:v>
                </c:pt>
                <c:pt idx="3">
                  <c:v>5790.9870000000001</c:v>
                </c:pt>
                <c:pt idx="4">
                  <c:v>9095.1810000000005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FC-4A76-8C81-46D2057DCF78}"/>
            </c:ext>
          </c:extLst>
        </c:ser>
        <c:ser>
          <c:idx val="3"/>
          <c:order val="3"/>
          <c:tx>
            <c:strRef>
              <c:f>'Large Inputs'!$AB$42</c:f>
              <c:strCache>
                <c:ptCount val="1"/>
                <c:pt idx="0">
                  <c:v>Reversed: Attempt #4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'Large Inputs'!$L$43:$L$47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Inputs'!$AB$43:$AB$47</c:f>
              <c:numCache>
                <c:formatCode>0.000</c:formatCode>
                <c:ptCount val="5"/>
                <c:pt idx="0">
                  <c:v>372.38499999999999</c:v>
                </c:pt>
                <c:pt idx="1">
                  <c:v>1422.981</c:v>
                </c:pt>
                <c:pt idx="2">
                  <c:v>3214.6729999999998</c:v>
                </c:pt>
                <c:pt idx="3">
                  <c:v>5771.3760000000002</c:v>
                </c:pt>
                <c:pt idx="4">
                  <c:v>9003.2469999999994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FC-4A76-8C81-46D2057DCF78}"/>
            </c:ext>
          </c:extLst>
        </c:ser>
        <c:ser>
          <c:idx val="4"/>
          <c:order val="4"/>
          <c:tx>
            <c:strRef>
              <c:f>'Large Inputs'!$AC$42</c:f>
              <c:strCache>
                <c:ptCount val="1"/>
                <c:pt idx="0">
                  <c:v>Reversed: Attempt #5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'Large Inputs'!$L$43:$L$47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Inputs'!$AC$43:$AC$47</c:f>
              <c:numCache>
                <c:formatCode>0.000</c:formatCode>
                <c:ptCount val="5"/>
                <c:pt idx="0">
                  <c:v>370.33699999999999</c:v>
                </c:pt>
                <c:pt idx="1">
                  <c:v>1427.297</c:v>
                </c:pt>
                <c:pt idx="2">
                  <c:v>3236.4</c:v>
                </c:pt>
                <c:pt idx="3">
                  <c:v>5752.6660000000002</c:v>
                </c:pt>
                <c:pt idx="4">
                  <c:v>9074.5640000000003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FC-4A76-8C81-46D2057DC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35247"/>
        <c:axId val="1587020143"/>
      </c:lineChart>
      <c:catAx>
        <c:axId val="180113524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20143"/>
        <c:crosses val="autoZero"/>
        <c:auto val="1"/>
        <c:lblAlgn val="ctr"/>
        <c:lblOffset val="100"/>
        <c:noMultiLvlLbl val="0"/>
      </c:catAx>
      <c:valAx>
        <c:axId val="15870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3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 Sort - Averages - Large Inputs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'Large Inputs'!$R$42</c:f>
              <c:strCache>
                <c:ptCount val="1"/>
                <c:pt idx="0">
                  <c:v>Sorted: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'Large Inputs'!$L$43:$L$47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Inputs'!$R$43:$R$47</c:f>
              <c:numCache>
                <c:formatCode>0.000</c:formatCode>
                <c:ptCount val="5"/>
                <c:pt idx="0">
                  <c:v>0</c:v>
                </c:pt>
                <c:pt idx="1">
                  <c:v>0.60059999999999991</c:v>
                </c:pt>
                <c:pt idx="2">
                  <c:v>0.60059999999999991</c:v>
                </c:pt>
                <c:pt idx="3">
                  <c:v>0.6008</c:v>
                </c:pt>
                <c:pt idx="4">
                  <c:v>1.0009999999999999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68-4C35-B637-FEB411EF562F}"/>
            </c:ext>
          </c:extLst>
        </c:ser>
        <c:ser>
          <c:idx val="1"/>
          <c:order val="1"/>
          <c:tx>
            <c:strRef>
              <c:f>'Large Inputs'!$X$42</c:f>
              <c:strCache>
                <c:ptCount val="1"/>
                <c:pt idx="0">
                  <c:v>Random: 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'Large Inputs'!$L$43:$L$47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Inputs'!$X$43:$X$47</c:f>
              <c:numCache>
                <c:formatCode>0.000</c:formatCode>
                <c:ptCount val="5"/>
                <c:pt idx="0">
                  <c:v>263.66000000000003</c:v>
                </c:pt>
                <c:pt idx="1">
                  <c:v>1091.837</c:v>
                </c:pt>
                <c:pt idx="2">
                  <c:v>2387.3604</c:v>
                </c:pt>
                <c:pt idx="3">
                  <c:v>4300.3105999999998</c:v>
                </c:pt>
                <c:pt idx="4">
                  <c:v>6673.2592000000004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68-4C35-B637-FEB411EF562F}"/>
            </c:ext>
          </c:extLst>
        </c:ser>
        <c:ser>
          <c:idx val="2"/>
          <c:order val="2"/>
          <c:tx>
            <c:strRef>
              <c:f>'Large Inputs'!$AD$42</c:f>
              <c:strCache>
                <c:ptCount val="1"/>
                <c:pt idx="0">
                  <c:v>Reversed: Average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'Large Inputs'!$L$43:$L$47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Inputs'!$AD$43:$AD$47</c:f>
              <c:numCache>
                <c:formatCode>0.000</c:formatCode>
                <c:ptCount val="5"/>
                <c:pt idx="0">
                  <c:v>357.26799999999997</c:v>
                </c:pt>
                <c:pt idx="1">
                  <c:v>1446.4097999999999</c:v>
                </c:pt>
                <c:pt idx="2">
                  <c:v>3225.5955999999996</c:v>
                </c:pt>
                <c:pt idx="3">
                  <c:v>5773.6034000000009</c:v>
                </c:pt>
                <c:pt idx="4">
                  <c:v>9050.8119999999999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168-4C35-B637-FEB411EF5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35247"/>
        <c:axId val="1587020143"/>
      </c:lineChart>
      <c:catAx>
        <c:axId val="180113524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20143"/>
        <c:crosses val="autoZero"/>
        <c:auto val="1"/>
        <c:lblAlgn val="ctr"/>
        <c:lblOffset val="100"/>
        <c:noMultiLvlLbl val="0"/>
      </c:catAx>
      <c:valAx>
        <c:axId val="15870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3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 Sort - Experiment/Theoretical - Large Inputs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'Large Inputs'!$Y$49</c:f>
              <c:strCache>
                <c:ptCount val="1"/>
                <c:pt idx="0">
                  <c:v>Avg Experiment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'Large Inputs'!$R$50:$R$54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Inputs'!$Y$50:$Y$54</c:f>
              <c:numCache>
                <c:formatCode>0.000</c:formatCode>
                <c:ptCount val="5"/>
                <c:pt idx="0">
                  <c:v>206.976</c:v>
                </c:pt>
                <c:pt idx="1">
                  <c:v>1046.2822666666666</c:v>
                </c:pt>
                <c:pt idx="2">
                  <c:v>2071.1853333333333</c:v>
                </c:pt>
                <c:pt idx="3">
                  <c:v>3558.2379999999998</c:v>
                </c:pt>
                <c:pt idx="4">
                  <c:v>5575.0237333333325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E8-4BFD-A818-622F2B6AFF6E}"/>
            </c:ext>
          </c:extLst>
        </c:ser>
        <c:ser>
          <c:idx val="1"/>
          <c:order val="1"/>
          <c:tx>
            <c:strRef>
              <c:f>'Large Inputs'!$Z$49</c:f>
              <c:strCache>
                <c:ptCount val="1"/>
                <c:pt idx="0">
                  <c:v>Avg Theoretical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'Large Inputs'!$R$50:$R$54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Inputs'!$Z$50:$Z$54</c:f>
              <c:numCache>
                <c:formatCode>0.000</c:formatCode>
                <c:ptCount val="5"/>
                <c:pt idx="0">
                  <c:v>2667333.3333333335</c:v>
                </c:pt>
                <c:pt idx="1">
                  <c:v>10668000</c:v>
                </c:pt>
                <c:pt idx="2">
                  <c:v>24002000</c:v>
                </c:pt>
                <c:pt idx="3">
                  <c:v>42669333.333333336</c:v>
                </c:pt>
                <c:pt idx="4">
                  <c:v>66670000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E8-4BFD-A818-622F2B6AF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35247"/>
        <c:axId val="1587020143"/>
      </c:lineChart>
      <c:catAx>
        <c:axId val="180113524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20143"/>
        <c:crosses val="autoZero"/>
        <c:auto val="1"/>
        <c:lblAlgn val="ctr"/>
        <c:lblOffset val="100"/>
        <c:noMultiLvlLbl val="0"/>
      </c:catAx>
      <c:valAx>
        <c:axId val="15870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3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 Sort - Experiment - Large Inputs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'Large Inputs'!$S$49</c:f>
              <c:strCache>
                <c:ptCount val="1"/>
                <c:pt idx="0">
                  <c:v>Experiment Best Case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'Large Inputs'!$R$50:$R$54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Inputs'!$S$50:$S$54</c:f>
              <c:numCache>
                <c:formatCode>0.000</c:formatCode>
                <c:ptCount val="5"/>
                <c:pt idx="0">
                  <c:v>0</c:v>
                </c:pt>
                <c:pt idx="1">
                  <c:v>600.59999999999991</c:v>
                </c:pt>
                <c:pt idx="2">
                  <c:v>600.59999999999991</c:v>
                </c:pt>
                <c:pt idx="3">
                  <c:v>600.79999999999995</c:v>
                </c:pt>
                <c:pt idx="4">
                  <c:v>1000.9999999999999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16-457E-92B4-0450DE7F1EAE}"/>
            </c:ext>
          </c:extLst>
        </c:ser>
        <c:ser>
          <c:idx val="1"/>
          <c:order val="1"/>
          <c:tx>
            <c:strRef>
              <c:f>'Large Inputs'!$T$49</c:f>
              <c:strCache>
                <c:ptCount val="1"/>
                <c:pt idx="0">
                  <c:v>Experiment Avg Case 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'Large Inputs'!$R$50:$R$54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Inputs'!$T$50:$T$54</c:f>
              <c:numCache>
                <c:formatCode>0.000</c:formatCode>
                <c:ptCount val="5"/>
                <c:pt idx="0">
                  <c:v>263.66000000000003</c:v>
                </c:pt>
                <c:pt idx="1">
                  <c:v>1091.837</c:v>
                </c:pt>
                <c:pt idx="2">
                  <c:v>2387.3604</c:v>
                </c:pt>
                <c:pt idx="3">
                  <c:v>4300.3105999999998</c:v>
                </c:pt>
                <c:pt idx="4">
                  <c:v>6673.2592000000004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16-457E-92B4-0450DE7F1EAE}"/>
            </c:ext>
          </c:extLst>
        </c:ser>
        <c:ser>
          <c:idx val="2"/>
          <c:order val="2"/>
          <c:tx>
            <c:strRef>
              <c:f>'Large Inputs'!$U$49</c:f>
              <c:strCache>
                <c:ptCount val="1"/>
                <c:pt idx="0">
                  <c:v>Experiment Worst Case Average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'Large Inputs'!$R$50:$R$54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Inputs'!$U$50:$U$54</c:f>
              <c:numCache>
                <c:formatCode>0.000</c:formatCode>
                <c:ptCount val="5"/>
                <c:pt idx="0">
                  <c:v>357.26799999999997</c:v>
                </c:pt>
                <c:pt idx="1">
                  <c:v>1446.4097999999999</c:v>
                </c:pt>
                <c:pt idx="2">
                  <c:v>3225.5955999999996</c:v>
                </c:pt>
                <c:pt idx="3">
                  <c:v>5773.6034000000009</c:v>
                </c:pt>
                <c:pt idx="4">
                  <c:v>9050.8119999999999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16-457E-92B4-0450DE7F1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35247"/>
        <c:axId val="1587020143"/>
      </c:lineChart>
      <c:catAx>
        <c:axId val="180113524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20143"/>
        <c:crosses val="autoZero"/>
        <c:auto val="1"/>
        <c:lblAlgn val="ctr"/>
        <c:lblOffset val="100"/>
        <c:noMultiLvlLbl val="0"/>
      </c:catAx>
      <c:valAx>
        <c:axId val="15870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3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 Sort - Theoretical - Large Inputs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'Large Inputs'!$V$49</c:f>
              <c:strCache>
                <c:ptCount val="1"/>
                <c:pt idx="0">
                  <c:v>Theoretical Best Case Estimate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'Large Inputs'!$R$50:$R$54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Inputs'!$V$50:$V$54</c:f>
              <c:numCache>
                <c:formatCode>0.000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3B-4381-BB46-D7786405BEBA}"/>
            </c:ext>
          </c:extLst>
        </c:ser>
        <c:ser>
          <c:idx val="1"/>
          <c:order val="1"/>
          <c:tx>
            <c:strRef>
              <c:f>'Large Inputs'!$W$49</c:f>
              <c:strCache>
                <c:ptCount val="1"/>
                <c:pt idx="0">
                  <c:v>Theoretical Avg Case Estimate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'Large Inputs'!$R$50:$R$54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Inputs'!$W$50:$W$54</c:f>
              <c:numCache>
                <c:formatCode>0.000</c:formatCode>
                <c:ptCount val="5"/>
                <c:pt idx="0">
                  <c:v>4000000</c:v>
                </c:pt>
                <c:pt idx="1">
                  <c:v>16000000</c:v>
                </c:pt>
                <c:pt idx="2">
                  <c:v>36000000</c:v>
                </c:pt>
                <c:pt idx="3">
                  <c:v>64000000</c:v>
                </c:pt>
                <c:pt idx="4">
                  <c:v>100000000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3B-4381-BB46-D7786405BEBA}"/>
            </c:ext>
          </c:extLst>
        </c:ser>
        <c:ser>
          <c:idx val="2"/>
          <c:order val="2"/>
          <c:tx>
            <c:strRef>
              <c:f>'Large Inputs'!$X$49</c:f>
              <c:strCache>
                <c:ptCount val="1"/>
                <c:pt idx="0">
                  <c:v>Theoretical Worst Case Estimate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'Large Inputs'!$R$50:$R$54</c:f>
              <c:numCache>
                <c:formatCode>#,##0</c:formatCode>
                <c:ptCount val="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</c:numCache>
            </c:numRef>
          </c:cat>
          <c:val>
            <c:numRef>
              <c:f>'Large Inputs'!$X$50:$X$54</c:f>
              <c:numCache>
                <c:formatCode>0.000</c:formatCode>
                <c:ptCount val="5"/>
                <c:pt idx="0">
                  <c:v>4000000</c:v>
                </c:pt>
                <c:pt idx="1">
                  <c:v>16000000</c:v>
                </c:pt>
                <c:pt idx="2">
                  <c:v>36000000</c:v>
                </c:pt>
                <c:pt idx="3">
                  <c:v>64000000</c:v>
                </c:pt>
                <c:pt idx="4">
                  <c:v>100000000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3B-4381-BB46-D7786405B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35247"/>
        <c:axId val="1587020143"/>
      </c:lineChart>
      <c:catAx>
        <c:axId val="180113524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20143"/>
        <c:crosses val="autoZero"/>
        <c:auto val="1"/>
        <c:lblAlgn val="ctr"/>
        <c:lblOffset val="100"/>
        <c:noMultiLvlLbl val="0"/>
      </c:catAx>
      <c:valAx>
        <c:axId val="15870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3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 Sort - Sorted Small Inputs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'Small Inputs'!$M$8</c:f>
              <c:strCache>
                <c:ptCount val="1"/>
                <c:pt idx="0">
                  <c:v>Sorted: Attempt #1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'Small Inputs'!$L$9:$L$13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Inputs'!$M$9:$M$13</c:f>
              <c:numCache>
                <c:formatCode>0.000</c:formatCode>
                <c:ptCount val="5"/>
                <c:pt idx="0">
                  <c:v>0</c:v>
                </c:pt>
                <c:pt idx="1">
                  <c:v>1000.881</c:v>
                </c:pt>
                <c:pt idx="2">
                  <c:v>1001.3579999999999</c:v>
                </c:pt>
                <c:pt idx="3">
                  <c:v>1000.881</c:v>
                </c:pt>
                <c:pt idx="4">
                  <c:v>1001.3579999999999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CE-46C8-9E64-05C2A541C025}"/>
            </c:ext>
          </c:extLst>
        </c:ser>
        <c:ser>
          <c:idx val="1"/>
          <c:order val="1"/>
          <c:tx>
            <c:strRef>
              <c:f>'Small Inputs'!$N$8</c:f>
              <c:strCache>
                <c:ptCount val="1"/>
                <c:pt idx="0">
                  <c:v>Sorted: Attempt #2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'Small Inputs'!$L$9:$L$13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Inputs'!$N$9:$N$13</c:f>
              <c:numCache>
                <c:formatCode>0.000</c:formatCode>
                <c:ptCount val="5"/>
                <c:pt idx="0">
                  <c:v>0</c:v>
                </c:pt>
                <c:pt idx="1">
                  <c:v>1001.12</c:v>
                </c:pt>
                <c:pt idx="2">
                  <c:v>1000.881</c:v>
                </c:pt>
                <c:pt idx="3">
                  <c:v>2001.047</c:v>
                </c:pt>
                <c:pt idx="4">
                  <c:v>2001.5239999999999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CE-46C8-9E64-05C2A541C025}"/>
            </c:ext>
          </c:extLst>
        </c:ser>
        <c:ser>
          <c:idx val="2"/>
          <c:order val="2"/>
          <c:tx>
            <c:strRef>
              <c:f>'Small Inputs'!$O$8</c:f>
              <c:strCache>
                <c:ptCount val="1"/>
                <c:pt idx="0">
                  <c:v>Sorted: Attempt #3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'Small Inputs'!$L$9:$L$13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Inputs'!$O$9:$O$13</c:f>
              <c:numCache>
                <c:formatCode>0.000</c:formatCode>
                <c:ptCount val="5"/>
                <c:pt idx="0">
                  <c:v>1001.596</c:v>
                </c:pt>
                <c:pt idx="1">
                  <c:v>0</c:v>
                </c:pt>
                <c:pt idx="2">
                  <c:v>1001.3579999999999</c:v>
                </c:pt>
                <c:pt idx="3">
                  <c:v>1000.404</c:v>
                </c:pt>
                <c:pt idx="4">
                  <c:v>2001.7619999999999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CE-46C8-9E64-05C2A541C025}"/>
            </c:ext>
          </c:extLst>
        </c:ser>
        <c:ser>
          <c:idx val="3"/>
          <c:order val="3"/>
          <c:tx>
            <c:strRef>
              <c:f>'Small Inputs'!$P$8</c:f>
              <c:strCache>
                <c:ptCount val="1"/>
                <c:pt idx="0">
                  <c:v>Sorted: Attempt #4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'Small Inputs'!$L$9:$L$13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Inputs'!$P$9:$P$13</c:f>
              <c:numCache>
                <c:formatCode>0.000</c:formatCode>
                <c:ptCount val="5"/>
                <c:pt idx="0">
                  <c:v>1000.643</c:v>
                </c:pt>
                <c:pt idx="1">
                  <c:v>0</c:v>
                </c:pt>
                <c:pt idx="2">
                  <c:v>1000.881</c:v>
                </c:pt>
                <c:pt idx="3">
                  <c:v>2001.7619999999999</c:v>
                </c:pt>
                <c:pt idx="4">
                  <c:v>2002.001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CE-46C8-9E64-05C2A541C025}"/>
            </c:ext>
          </c:extLst>
        </c:ser>
        <c:ser>
          <c:idx val="4"/>
          <c:order val="4"/>
          <c:tx>
            <c:strRef>
              <c:f>'Small Inputs'!$Q$8</c:f>
              <c:strCache>
                <c:ptCount val="1"/>
                <c:pt idx="0">
                  <c:v>Sorted: Attempt #5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'Small Inputs'!$L$9:$L$13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Inputs'!$Q$9:$Q$13</c:f>
              <c:numCache>
                <c:formatCode>0.000</c:formatCode>
                <c:ptCount val="5"/>
                <c:pt idx="0">
                  <c:v>0</c:v>
                </c:pt>
                <c:pt idx="1">
                  <c:v>1000.643</c:v>
                </c:pt>
                <c:pt idx="2">
                  <c:v>0</c:v>
                </c:pt>
                <c:pt idx="3">
                  <c:v>1000.881</c:v>
                </c:pt>
                <c:pt idx="4">
                  <c:v>1001.3579999999999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CE-46C8-9E64-05C2A541C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35247"/>
        <c:axId val="1587020143"/>
      </c:lineChart>
      <c:catAx>
        <c:axId val="180113524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20143"/>
        <c:crosses val="autoZero"/>
        <c:auto val="1"/>
        <c:lblAlgn val="ctr"/>
        <c:lblOffset val="100"/>
        <c:noMultiLvlLbl val="0"/>
      </c:catAx>
      <c:valAx>
        <c:axId val="1587020143"/>
        <c:scaling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35247"/>
        <c:crosses val="autoZero"/>
        <c:crossBetween val="between"/>
        <c:majorUnit val="2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 Sort - Random Small Inputs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'Small Inputs'!$S$8</c:f>
              <c:strCache>
                <c:ptCount val="1"/>
                <c:pt idx="0">
                  <c:v>Random: Attempt #1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'Small Inputs'!$L$9:$L$13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Inputs'!$S$9:$S$13</c:f>
              <c:numCache>
                <c:formatCode>0.000</c:formatCode>
                <c:ptCount val="5"/>
                <c:pt idx="0">
                  <c:v>1001.12</c:v>
                </c:pt>
                <c:pt idx="1">
                  <c:v>1000.643</c:v>
                </c:pt>
                <c:pt idx="2">
                  <c:v>1000.881</c:v>
                </c:pt>
                <c:pt idx="3">
                  <c:v>1001.3579999999999</c:v>
                </c:pt>
                <c:pt idx="4">
                  <c:v>2002.001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506-41A3-BA29-11D2813825B5}"/>
            </c:ext>
          </c:extLst>
        </c:ser>
        <c:ser>
          <c:idx val="1"/>
          <c:order val="1"/>
          <c:tx>
            <c:strRef>
              <c:f>'Small Inputs'!$T$8</c:f>
              <c:strCache>
                <c:ptCount val="1"/>
                <c:pt idx="0">
                  <c:v>Random: Attempt #2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'Small Inputs'!$L$9:$L$13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Inputs'!$T$9:$T$13</c:f>
              <c:numCache>
                <c:formatCode>0.000</c:formatCode>
                <c:ptCount val="5"/>
                <c:pt idx="0">
                  <c:v>1000.643</c:v>
                </c:pt>
                <c:pt idx="1">
                  <c:v>1000.881</c:v>
                </c:pt>
                <c:pt idx="2">
                  <c:v>1001.3579999999999</c:v>
                </c:pt>
                <c:pt idx="3">
                  <c:v>2002.001</c:v>
                </c:pt>
                <c:pt idx="4">
                  <c:v>2002.001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506-41A3-BA29-11D2813825B5}"/>
            </c:ext>
          </c:extLst>
        </c:ser>
        <c:ser>
          <c:idx val="2"/>
          <c:order val="2"/>
          <c:tx>
            <c:strRef>
              <c:f>'Small Inputs'!$U$8</c:f>
              <c:strCache>
                <c:ptCount val="1"/>
                <c:pt idx="0">
                  <c:v>Random: Attempt #3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'Small Inputs'!$L$9:$L$13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Inputs'!$U$9:$U$13</c:f>
              <c:numCache>
                <c:formatCode>0.000</c:formatCode>
                <c:ptCount val="5"/>
                <c:pt idx="0">
                  <c:v>0</c:v>
                </c:pt>
                <c:pt idx="1">
                  <c:v>1001.12</c:v>
                </c:pt>
                <c:pt idx="2">
                  <c:v>1001.12</c:v>
                </c:pt>
                <c:pt idx="3">
                  <c:v>2002.001</c:v>
                </c:pt>
                <c:pt idx="4">
                  <c:v>2002.001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506-41A3-BA29-11D2813825B5}"/>
            </c:ext>
          </c:extLst>
        </c:ser>
        <c:ser>
          <c:idx val="3"/>
          <c:order val="3"/>
          <c:tx>
            <c:strRef>
              <c:f>'Small Inputs'!$V$8</c:f>
              <c:strCache>
                <c:ptCount val="1"/>
                <c:pt idx="0">
                  <c:v>Random: Attempt #4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'Small Inputs'!$L$9:$L$13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Inputs'!$V$9:$V$13</c:f>
              <c:numCache>
                <c:formatCode>0.000</c:formatCode>
                <c:ptCount val="5"/>
                <c:pt idx="0">
                  <c:v>0</c:v>
                </c:pt>
                <c:pt idx="1">
                  <c:v>1001.12</c:v>
                </c:pt>
                <c:pt idx="2">
                  <c:v>1001.12</c:v>
                </c:pt>
                <c:pt idx="3">
                  <c:v>2001.5239999999999</c:v>
                </c:pt>
                <c:pt idx="4">
                  <c:v>3002.8820000000001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506-41A3-BA29-11D2813825B5}"/>
            </c:ext>
          </c:extLst>
        </c:ser>
        <c:ser>
          <c:idx val="4"/>
          <c:order val="4"/>
          <c:tx>
            <c:strRef>
              <c:f>'Small Inputs'!$W$8</c:f>
              <c:strCache>
                <c:ptCount val="1"/>
                <c:pt idx="0">
                  <c:v>Random: Attempt #5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'Small Inputs'!$L$9:$L$13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Inputs'!$W$9:$W$13</c:f>
              <c:numCache>
                <c:formatCode>0.000</c:formatCode>
                <c:ptCount val="5"/>
                <c:pt idx="0">
                  <c:v>1000.643</c:v>
                </c:pt>
                <c:pt idx="1">
                  <c:v>1001.3579999999999</c:v>
                </c:pt>
                <c:pt idx="2">
                  <c:v>1001.12</c:v>
                </c:pt>
                <c:pt idx="3">
                  <c:v>2002.001</c:v>
                </c:pt>
                <c:pt idx="4">
                  <c:v>2001.7619999999999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506-41A3-BA29-11D2813825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35247"/>
        <c:axId val="1587020143"/>
      </c:lineChart>
      <c:catAx>
        <c:axId val="180113524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20143"/>
        <c:crosses val="autoZero"/>
        <c:auto val="1"/>
        <c:lblAlgn val="ctr"/>
        <c:lblOffset val="100"/>
        <c:noMultiLvlLbl val="0"/>
      </c:catAx>
      <c:valAx>
        <c:axId val="15870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35247"/>
        <c:crosses val="autoZero"/>
        <c:crossBetween val="between"/>
        <c:majorUnit val="2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 Sort - Reversed Small Inputs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'Small Inputs'!$Y$8</c:f>
              <c:strCache>
                <c:ptCount val="1"/>
                <c:pt idx="0">
                  <c:v>Reversed: Attempt #1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'Small Inputs'!$L$9:$L$13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Inputs'!$Y$9:$Y$13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1001.12</c:v>
                </c:pt>
                <c:pt idx="3">
                  <c:v>2001.5239999999999</c:v>
                </c:pt>
                <c:pt idx="4">
                  <c:v>2001.2860000000001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F6-4D53-B908-4C6AEDBD55F6}"/>
            </c:ext>
          </c:extLst>
        </c:ser>
        <c:ser>
          <c:idx val="1"/>
          <c:order val="1"/>
          <c:tx>
            <c:strRef>
              <c:f>'Small Inputs'!$Z$8</c:f>
              <c:strCache>
                <c:ptCount val="1"/>
                <c:pt idx="0">
                  <c:v>Reversed: Attempt #2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'Small Inputs'!$L$9:$L$13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Inputs'!$Z$9:$Z$13</c:f>
              <c:numCache>
                <c:formatCode>0.000</c:formatCode>
                <c:ptCount val="5"/>
                <c:pt idx="0">
                  <c:v>0</c:v>
                </c:pt>
                <c:pt idx="1">
                  <c:v>1001.12</c:v>
                </c:pt>
                <c:pt idx="2">
                  <c:v>1000.643</c:v>
                </c:pt>
                <c:pt idx="3">
                  <c:v>1000.881</c:v>
                </c:pt>
                <c:pt idx="4">
                  <c:v>2002.001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F6-4D53-B908-4C6AEDBD55F6}"/>
            </c:ext>
          </c:extLst>
        </c:ser>
        <c:ser>
          <c:idx val="2"/>
          <c:order val="2"/>
          <c:tx>
            <c:strRef>
              <c:f>'Small Inputs'!$AA$8</c:f>
              <c:strCache>
                <c:ptCount val="1"/>
                <c:pt idx="0">
                  <c:v>Reversed: Attempt #3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'Small Inputs'!$L$9:$L$13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Inputs'!$AA$9:$AA$13</c:f>
              <c:numCache>
                <c:formatCode>0.000</c:formatCode>
                <c:ptCount val="5"/>
                <c:pt idx="0">
                  <c:v>1000.404</c:v>
                </c:pt>
                <c:pt idx="1">
                  <c:v>1000.404</c:v>
                </c:pt>
                <c:pt idx="2">
                  <c:v>1001.12</c:v>
                </c:pt>
                <c:pt idx="3">
                  <c:v>1000.881</c:v>
                </c:pt>
                <c:pt idx="4">
                  <c:v>2001.5239999999999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F6-4D53-B908-4C6AEDBD55F6}"/>
            </c:ext>
          </c:extLst>
        </c:ser>
        <c:ser>
          <c:idx val="3"/>
          <c:order val="3"/>
          <c:tx>
            <c:strRef>
              <c:f>'Small Inputs'!$AB$8</c:f>
              <c:strCache>
                <c:ptCount val="1"/>
                <c:pt idx="0">
                  <c:v>Reversed: Attempt #4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'Small Inputs'!$L$9:$L$13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Inputs'!$AB$9:$AB$13</c:f>
              <c:numCache>
                <c:formatCode>0.000</c:formatCode>
                <c:ptCount val="5"/>
                <c:pt idx="0">
                  <c:v>0</c:v>
                </c:pt>
                <c:pt idx="1">
                  <c:v>1000.643</c:v>
                </c:pt>
                <c:pt idx="2">
                  <c:v>1000.881</c:v>
                </c:pt>
                <c:pt idx="3">
                  <c:v>1000.881</c:v>
                </c:pt>
                <c:pt idx="4">
                  <c:v>1000.643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F6-4D53-B908-4C6AEDBD55F6}"/>
            </c:ext>
          </c:extLst>
        </c:ser>
        <c:ser>
          <c:idx val="4"/>
          <c:order val="4"/>
          <c:tx>
            <c:strRef>
              <c:f>'Small Inputs'!$AC$8</c:f>
              <c:strCache>
                <c:ptCount val="1"/>
                <c:pt idx="0">
                  <c:v>Reversed: Attempt #5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'Small Inputs'!$L$9:$L$13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Inputs'!$AC$9:$AC$13</c:f>
              <c:numCache>
                <c:formatCode>0.000</c:formatCode>
                <c:ptCount val="5"/>
                <c:pt idx="0">
                  <c:v>0</c:v>
                </c:pt>
                <c:pt idx="1">
                  <c:v>1000.643</c:v>
                </c:pt>
                <c:pt idx="2">
                  <c:v>1000.643</c:v>
                </c:pt>
                <c:pt idx="3">
                  <c:v>1000.643</c:v>
                </c:pt>
                <c:pt idx="4">
                  <c:v>2001.7619999999999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FF6-4D53-B908-4C6AEDBD5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35247"/>
        <c:axId val="1587020143"/>
      </c:lineChart>
      <c:catAx>
        <c:axId val="180113524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20143"/>
        <c:crosses val="autoZero"/>
        <c:auto val="1"/>
        <c:lblAlgn val="ctr"/>
        <c:lblOffset val="100"/>
        <c:noMultiLvlLbl val="0"/>
      </c:catAx>
      <c:valAx>
        <c:axId val="15870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35247"/>
        <c:crosses val="autoZero"/>
        <c:crossBetween val="between"/>
        <c:majorUnit val="2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 Sort - Averages - Small Inputs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'Small Inputs'!$R$8</c:f>
              <c:strCache>
                <c:ptCount val="1"/>
                <c:pt idx="0">
                  <c:v>Sorted: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'Small Inputs'!$L$9:$L$13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Inputs'!$R$9:$R$13</c:f>
              <c:numCache>
                <c:formatCode>0.000</c:formatCode>
                <c:ptCount val="5"/>
                <c:pt idx="0">
                  <c:v>400.44780000000003</c:v>
                </c:pt>
                <c:pt idx="1">
                  <c:v>600.52880000000005</c:v>
                </c:pt>
                <c:pt idx="2">
                  <c:v>800.89559999999994</c:v>
                </c:pt>
                <c:pt idx="3">
                  <c:v>1400.9950000000001</c:v>
                </c:pt>
                <c:pt idx="4">
                  <c:v>1601.6006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6A-488B-93A6-A80BBFC0685C}"/>
            </c:ext>
          </c:extLst>
        </c:ser>
        <c:ser>
          <c:idx val="1"/>
          <c:order val="1"/>
          <c:tx>
            <c:strRef>
              <c:f>'Small Inputs'!$X$8</c:f>
              <c:strCache>
                <c:ptCount val="1"/>
                <c:pt idx="0">
                  <c:v>Random: 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'Small Inputs'!$L$9:$L$13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Inputs'!$X$9:$X$13</c:f>
              <c:numCache>
                <c:formatCode>0.000</c:formatCode>
                <c:ptCount val="5"/>
                <c:pt idx="0">
                  <c:v>600.48119999999994</c:v>
                </c:pt>
                <c:pt idx="1">
                  <c:v>1001.0243999999999</c:v>
                </c:pt>
                <c:pt idx="2">
                  <c:v>1001.1198000000001</c:v>
                </c:pt>
                <c:pt idx="3">
                  <c:v>1801.777</c:v>
                </c:pt>
                <c:pt idx="4">
                  <c:v>2202.1294000000003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A6A-488B-93A6-A80BBFC0685C}"/>
            </c:ext>
          </c:extLst>
        </c:ser>
        <c:ser>
          <c:idx val="2"/>
          <c:order val="2"/>
          <c:tx>
            <c:strRef>
              <c:f>'Small Inputs'!$AD$8</c:f>
              <c:strCache>
                <c:ptCount val="1"/>
                <c:pt idx="0">
                  <c:v>Reversed: Average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'Small Inputs'!$L$9:$L$13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Inputs'!$AD$9:$AD$13</c:f>
              <c:numCache>
                <c:formatCode>0.000</c:formatCode>
                <c:ptCount val="5"/>
                <c:pt idx="0">
                  <c:v>200.08080000000001</c:v>
                </c:pt>
                <c:pt idx="1">
                  <c:v>800.56200000000001</c:v>
                </c:pt>
                <c:pt idx="2">
                  <c:v>1000.8813999999999</c:v>
                </c:pt>
                <c:pt idx="3">
                  <c:v>1200.962</c:v>
                </c:pt>
                <c:pt idx="4">
                  <c:v>1801.4432000000002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A6A-488B-93A6-A80BBFC06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35247"/>
        <c:axId val="1587020143"/>
      </c:lineChart>
      <c:catAx>
        <c:axId val="180113524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20143"/>
        <c:crosses val="autoZero"/>
        <c:auto val="1"/>
        <c:lblAlgn val="ctr"/>
        <c:lblOffset val="100"/>
        <c:noMultiLvlLbl val="0"/>
      </c:catAx>
      <c:valAx>
        <c:axId val="15870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3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Merge Sort - Experiment  - Small Inputs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'Small Inputs'!$T$15</c:f>
              <c:strCache>
                <c:ptCount val="1"/>
                <c:pt idx="0">
                  <c:v>Experiment Best Case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'Small Inputs'!$S$16:$S$20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Inputs'!$T$16:$T$20</c:f>
              <c:numCache>
                <c:formatCode>0.000</c:formatCode>
                <c:ptCount val="5"/>
                <c:pt idx="0">
                  <c:v>400.44780000000003</c:v>
                </c:pt>
                <c:pt idx="1">
                  <c:v>600.52880000000005</c:v>
                </c:pt>
                <c:pt idx="2">
                  <c:v>800.89559999999994</c:v>
                </c:pt>
                <c:pt idx="3">
                  <c:v>1400.9950000000001</c:v>
                </c:pt>
                <c:pt idx="4">
                  <c:v>1601.6006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0F-465C-BBE4-4B31C2D2AED2}"/>
            </c:ext>
          </c:extLst>
        </c:ser>
        <c:ser>
          <c:idx val="1"/>
          <c:order val="1"/>
          <c:tx>
            <c:strRef>
              <c:f>'Small Inputs'!$U$15</c:f>
              <c:strCache>
                <c:ptCount val="1"/>
                <c:pt idx="0">
                  <c:v>Experiment Avg Case 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'Small Inputs'!$S$16:$S$20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Inputs'!$U$16:$U$20</c:f>
              <c:numCache>
                <c:formatCode>0.000</c:formatCode>
                <c:ptCount val="5"/>
                <c:pt idx="0">
                  <c:v>600.48119999999994</c:v>
                </c:pt>
                <c:pt idx="1">
                  <c:v>1001.0243999999999</c:v>
                </c:pt>
                <c:pt idx="2">
                  <c:v>1001.1198000000001</c:v>
                </c:pt>
                <c:pt idx="3">
                  <c:v>1801.777</c:v>
                </c:pt>
                <c:pt idx="4">
                  <c:v>2202.1294000000003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0F-465C-BBE4-4B31C2D2AED2}"/>
            </c:ext>
          </c:extLst>
        </c:ser>
        <c:ser>
          <c:idx val="2"/>
          <c:order val="2"/>
          <c:tx>
            <c:strRef>
              <c:f>'Small Inputs'!$V$15</c:f>
              <c:strCache>
                <c:ptCount val="1"/>
                <c:pt idx="0">
                  <c:v>Experiment Worst Case Average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'Small Inputs'!$S$16:$S$20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Inputs'!$V$16:$V$20</c:f>
              <c:numCache>
                <c:formatCode>0.000</c:formatCode>
                <c:ptCount val="5"/>
                <c:pt idx="0">
                  <c:v>200.08080000000001</c:v>
                </c:pt>
                <c:pt idx="1">
                  <c:v>800.56200000000001</c:v>
                </c:pt>
                <c:pt idx="2">
                  <c:v>1000.8813999999999</c:v>
                </c:pt>
                <c:pt idx="3">
                  <c:v>1200.962</c:v>
                </c:pt>
                <c:pt idx="4">
                  <c:v>1801.4432000000002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0F-465C-BBE4-4B31C2D2A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35247"/>
        <c:axId val="1587020143"/>
      </c:lineChart>
      <c:catAx>
        <c:axId val="180113524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20143"/>
        <c:crosses val="autoZero"/>
        <c:auto val="1"/>
        <c:lblAlgn val="ctr"/>
        <c:lblOffset val="100"/>
        <c:noMultiLvlLbl val="0"/>
      </c:catAx>
      <c:valAx>
        <c:axId val="15870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35247"/>
        <c:crosses val="autoZero"/>
        <c:crossBetween val="between"/>
        <c:majorUnit val="1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Merge Sort - Theoretical  - Small Inputs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'Small Inputs'!$W$15</c:f>
              <c:strCache>
                <c:ptCount val="1"/>
                <c:pt idx="0">
                  <c:v>Theoretical Best Case Estimate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'Small Inputs'!$S$16:$S$20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Inputs'!$W$16:$W$20</c:f>
              <c:numCache>
                <c:formatCode>0.000</c:formatCode>
                <c:ptCount val="5"/>
                <c:pt idx="0">
                  <c:v>1528.7712379549448</c:v>
                </c:pt>
                <c:pt idx="1">
                  <c:v>3457.5424759098901</c:v>
                </c:pt>
                <c:pt idx="2">
                  <c:v>5537.2912142975292</c:v>
                </c:pt>
                <c:pt idx="3">
                  <c:v>7715.0849518197801</c:v>
                </c:pt>
                <c:pt idx="4">
                  <c:v>9965.7842846620879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B2-4A31-BF90-0E0E9A7B74FC}"/>
            </c:ext>
          </c:extLst>
        </c:ser>
        <c:ser>
          <c:idx val="1"/>
          <c:order val="1"/>
          <c:tx>
            <c:strRef>
              <c:f>'Small Inputs'!$X$15</c:f>
              <c:strCache>
                <c:ptCount val="1"/>
                <c:pt idx="0">
                  <c:v>Theoretical Avg Case Estimate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'Small Inputs'!$S$16:$S$20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Inputs'!$X$16:$X$20</c:f>
              <c:numCache>
                <c:formatCode>0.000</c:formatCode>
                <c:ptCount val="5"/>
                <c:pt idx="0">
                  <c:v>1528.7712379549448</c:v>
                </c:pt>
                <c:pt idx="1">
                  <c:v>3457.5424759098901</c:v>
                </c:pt>
                <c:pt idx="2">
                  <c:v>5537.2912142975292</c:v>
                </c:pt>
                <c:pt idx="3">
                  <c:v>7715.0849518197801</c:v>
                </c:pt>
                <c:pt idx="4">
                  <c:v>9965.7842846620879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B2-4A31-BF90-0E0E9A7B74FC}"/>
            </c:ext>
          </c:extLst>
        </c:ser>
        <c:ser>
          <c:idx val="2"/>
          <c:order val="2"/>
          <c:tx>
            <c:strRef>
              <c:f>'Small Inputs'!$Y$15</c:f>
              <c:strCache>
                <c:ptCount val="1"/>
                <c:pt idx="0">
                  <c:v>Theoretical Worst Case Estimate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'Small Inputs'!$S$16:$S$20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Inputs'!$Y$16:$Y$20</c:f>
              <c:numCache>
                <c:formatCode>0.000</c:formatCode>
                <c:ptCount val="5"/>
                <c:pt idx="0">
                  <c:v>1528.7712379549448</c:v>
                </c:pt>
                <c:pt idx="1">
                  <c:v>3457.5424759098901</c:v>
                </c:pt>
                <c:pt idx="2">
                  <c:v>5537.2912142975292</c:v>
                </c:pt>
                <c:pt idx="3">
                  <c:v>7715.0849518197801</c:v>
                </c:pt>
                <c:pt idx="4">
                  <c:v>9965.7842846620879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B2-4A31-BF90-0E0E9A7B7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35247"/>
        <c:axId val="1587020143"/>
      </c:lineChart>
      <c:catAx>
        <c:axId val="180113524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20143"/>
        <c:crosses val="autoZero"/>
        <c:auto val="1"/>
        <c:lblAlgn val="ctr"/>
        <c:lblOffset val="100"/>
        <c:noMultiLvlLbl val="0"/>
      </c:catAx>
      <c:valAx>
        <c:axId val="15870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3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Merge Sort - Experiment/Theoretical  - Small Inputs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'Small Inputs'!$Z$15</c:f>
              <c:strCache>
                <c:ptCount val="1"/>
                <c:pt idx="0">
                  <c:v>Avg Experiment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'Small Inputs'!$S$16:$S$20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Inputs'!$Z$16:$Z$20</c:f>
              <c:numCache>
                <c:formatCode>0.000</c:formatCode>
                <c:ptCount val="5"/>
                <c:pt idx="0">
                  <c:v>400.33660000000003</c:v>
                </c:pt>
                <c:pt idx="1">
                  <c:v>800.70506666666654</c:v>
                </c:pt>
                <c:pt idx="2">
                  <c:v>934.29893333333337</c:v>
                </c:pt>
                <c:pt idx="3">
                  <c:v>1467.9113333333335</c:v>
                </c:pt>
                <c:pt idx="4">
                  <c:v>1868.391066666667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4E-4ECC-BB97-F312A18952B1}"/>
            </c:ext>
          </c:extLst>
        </c:ser>
        <c:ser>
          <c:idx val="1"/>
          <c:order val="1"/>
          <c:tx>
            <c:strRef>
              <c:f>'Small Inputs'!$AA$15</c:f>
              <c:strCache>
                <c:ptCount val="1"/>
                <c:pt idx="0">
                  <c:v>Avg Theoretical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'Small Inputs'!$S$16:$S$20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Inputs'!$AA$16:$AA$20</c:f>
              <c:numCache>
                <c:formatCode>0.000</c:formatCode>
                <c:ptCount val="5"/>
                <c:pt idx="0">
                  <c:v>1528.7712379549448</c:v>
                </c:pt>
                <c:pt idx="1">
                  <c:v>3457.5424759098901</c:v>
                </c:pt>
                <c:pt idx="2">
                  <c:v>5537.2912142975292</c:v>
                </c:pt>
                <c:pt idx="3">
                  <c:v>7715.0849518197801</c:v>
                </c:pt>
                <c:pt idx="4">
                  <c:v>9965.7842846620879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4E-4ECC-BB97-F312A1895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35247"/>
        <c:axId val="1587020143"/>
      </c:lineChart>
      <c:catAx>
        <c:axId val="180113524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20143"/>
        <c:crosses val="autoZero"/>
        <c:auto val="1"/>
        <c:lblAlgn val="ctr"/>
        <c:lblOffset val="100"/>
        <c:noMultiLvlLbl val="0"/>
      </c:catAx>
      <c:valAx>
        <c:axId val="15870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35247"/>
        <c:crosses val="autoZero"/>
        <c:crossBetween val="between"/>
        <c:majorUnit val="3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 Sort- Sorted Small Inputs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'Small Inputs'!$M$26</c:f>
              <c:strCache>
                <c:ptCount val="1"/>
                <c:pt idx="0">
                  <c:v>Sorted: Attempt #1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'Small Inputs'!$L$27:$L$31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Inputs'!$M$27:$M$31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1001.12</c:v>
                </c:pt>
                <c:pt idx="3">
                  <c:v>1000.643</c:v>
                </c:pt>
                <c:pt idx="4">
                  <c:v>1001.12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40-4BE9-ABC4-86EA45BD2D61}"/>
            </c:ext>
          </c:extLst>
        </c:ser>
        <c:ser>
          <c:idx val="1"/>
          <c:order val="1"/>
          <c:tx>
            <c:strRef>
              <c:f>'Small Inputs'!$N$26</c:f>
              <c:strCache>
                <c:ptCount val="1"/>
                <c:pt idx="0">
                  <c:v>Sorted: Attempt #2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'Small Inputs'!$L$27:$L$31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Inputs'!$N$27:$N$31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1001.12</c:v>
                </c:pt>
                <c:pt idx="3">
                  <c:v>1001.12</c:v>
                </c:pt>
                <c:pt idx="4">
                  <c:v>1000.881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40-4BE9-ABC4-86EA45BD2D61}"/>
            </c:ext>
          </c:extLst>
        </c:ser>
        <c:ser>
          <c:idx val="2"/>
          <c:order val="2"/>
          <c:tx>
            <c:strRef>
              <c:f>'Small Inputs'!$O$26</c:f>
              <c:strCache>
                <c:ptCount val="1"/>
                <c:pt idx="0">
                  <c:v>Sorted: Attempt #3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'Small Inputs'!$L$27:$L$31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Inputs'!$O$27:$O$31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1000.643</c:v>
                </c:pt>
                <c:pt idx="4">
                  <c:v>1000.1660000000001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40-4BE9-ABC4-86EA45BD2D61}"/>
            </c:ext>
          </c:extLst>
        </c:ser>
        <c:ser>
          <c:idx val="3"/>
          <c:order val="3"/>
          <c:tx>
            <c:strRef>
              <c:f>'Small Inputs'!$P$26</c:f>
              <c:strCache>
                <c:ptCount val="1"/>
                <c:pt idx="0">
                  <c:v>Sorted: Attempt #4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'Small Inputs'!$L$27:$L$31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Inputs'!$P$27:$P$31</c:f>
              <c:numCache>
                <c:formatCode>0.000</c:formatCode>
                <c:ptCount val="5"/>
                <c:pt idx="0">
                  <c:v>0</c:v>
                </c:pt>
                <c:pt idx="1">
                  <c:v>1000.881</c:v>
                </c:pt>
                <c:pt idx="2">
                  <c:v>1001.12</c:v>
                </c:pt>
                <c:pt idx="3">
                  <c:v>1001.12</c:v>
                </c:pt>
                <c:pt idx="4">
                  <c:v>2001.7619999999999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40-4BE9-ABC4-86EA45BD2D61}"/>
            </c:ext>
          </c:extLst>
        </c:ser>
        <c:ser>
          <c:idx val="4"/>
          <c:order val="4"/>
          <c:tx>
            <c:strRef>
              <c:f>'Small Inputs'!$Q$26</c:f>
              <c:strCache>
                <c:ptCount val="1"/>
                <c:pt idx="0">
                  <c:v>Sorted: Attempt #5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'Small Inputs'!$L$27:$L$31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Inputs'!$Q$27:$Q$31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1000.881</c:v>
                </c:pt>
                <c:pt idx="4">
                  <c:v>1001.3579999999999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40-4BE9-ABC4-86EA45BD2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35247"/>
        <c:axId val="1587020143"/>
      </c:lineChart>
      <c:catAx>
        <c:axId val="180113524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20143"/>
        <c:crosses val="autoZero"/>
        <c:auto val="1"/>
        <c:lblAlgn val="ctr"/>
        <c:lblOffset val="100"/>
        <c:noMultiLvlLbl val="0"/>
      </c:catAx>
      <c:valAx>
        <c:axId val="15870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3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 Sort- Random Small Inputs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'Small Inputs'!$S$26</c:f>
              <c:strCache>
                <c:ptCount val="1"/>
                <c:pt idx="0">
                  <c:v>Random: Attempt #1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'Small Inputs'!$L$27:$L$31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Inputs'!$S$27:$S$31</c:f>
              <c:numCache>
                <c:formatCode>0.000</c:formatCode>
                <c:ptCount val="5"/>
                <c:pt idx="0">
                  <c:v>0</c:v>
                </c:pt>
                <c:pt idx="1">
                  <c:v>1000.404</c:v>
                </c:pt>
                <c:pt idx="2">
                  <c:v>1000.643</c:v>
                </c:pt>
                <c:pt idx="3">
                  <c:v>2001.7619999999999</c:v>
                </c:pt>
                <c:pt idx="4">
                  <c:v>2001.7619999999999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77-43CA-9EA1-AB23141461FD}"/>
            </c:ext>
          </c:extLst>
        </c:ser>
        <c:ser>
          <c:idx val="1"/>
          <c:order val="1"/>
          <c:tx>
            <c:strRef>
              <c:f>'Small Inputs'!$T$26</c:f>
              <c:strCache>
                <c:ptCount val="1"/>
                <c:pt idx="0">
                  <c:v>Random: Attempt #2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'Small Inputs'!$L$27:$L$31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Inputs'!$T$27:$T$31</c:f>
              <c:numCache>
                <c:formatCode>0.000</c:formatCode>
                <c:ptCount val="5"/>
                <c:pt idx="0">
                  <c:v>0</c:v>
                </c:pt>
                <c:pt idx="1">
                  <c:v>1000.643</c:v>
                </c:pt>
                <c:pt idx="2">
                  <c:v>0</c:v>
                </c:pt>
                <c:pt idx="3">
                  <c:v>1000.881</c:v>
                </c:pt>
                <c:pt idx="4">
                  <c:v>1000.643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77-43CA-9EA1-AB23141461FD}"/>
            </c:ext>
          </c:extLst>
        </c:ser>
        <c:ser>
          <c:idx val="2"/>
          <c:order val="2"/>
          <c:tx>
            <c:strRef>
              <c:f>'Small Inputs'!$U$26</c:f>
              <c:strCache>
                <c:ptCount val="1"/>
                <c:pt idx="0">
                  <c:v>Random: Attempt #3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'Small Inputs'!$L$27:$L$31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Inputs'!$U$27:$U$31</c:f>
              <c:numCache>
                <c:formatCode>0.000</c:formatCode>
                <c:ptCount val="5"/>
                <c:pt idx="0">
                  <c:v>1001.12</c:v>
                </c:pt>
                <c:pt idx="1">
                  <c:v>0</c:v>
                </c:pt>
                <c:pt idx="2">
                  <c:v>1001.12</c:v>
                </c:pt>
                <c:pt idx="3">
                  <c:v>1000.643</c:v>
                </c:pt>
                <c:pt idx="4">
                  <c:v>1001.12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77-43CA-9EA1-AB23141461FD}"/>
            </c:ext>
          </c:extLst>
        </c:ser>
        <c:ser>
          <c:idx val="3"/>
          <c:order val="3"/>
          <c:tx>
            <c:strRef>
              <c:f>'Small Inputs'!$V$26</c:f>
              <c:strCache>
                <c:ptCount val="1"/>
                <c:pt idx="0">
                  <c:v>Random: Attempt #4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'Small Inputs'!$L$27:$L$31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Inputs'!$V$27:$V$31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1000.881</c:v>
                </c:pt>
                <c:pt idx="3">
                  <c:v>1000.881</c:v>
                </c:pt>
                <c:pt idx="4">
                  <c:v>2001.7619999999999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77-43CA-9EA1-AB23141461FD}"/>
            </c:ext>
          </c:extLst>
        </c:ser>
        <c:ser>
          <c:idx val="4"/>
          <c:order val="4"/>
          <c:tx>
            <c:strRef>
              <c:f>'Small Inputs'!$W$26</c:f>
              <c:strCache>
                <c:ptCount val="1"/>
                <c:pt idx="0">
                  <c:v>Random: Attempt #5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'Small Inputs'!$L$27:$L$31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Inputs'!$W$27:$W$31</c:f>
              <c:numCache>
                <c:formatCode>0.000</c:formatCode>
                <c:ptCount val="5"/>
                <c:pt idx="0">
                  <c:v>1001.3579999999999</c:v>
                </c:pt>
                <c:pt idx="1">
                  <c:v>0</c:v>
                </c:pt>
                <c:pt idx="2">
                  <c:v>1000.881</c:v>
                </c:pt>
                <c:pt idx="3">
                  <c:v>1000.881</c:v>
                </c:pt>
                <c:pt idx="4">
                  <c:v>1000.643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677-43CA-9EA1-AB2314146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35247"/>
        <c:axId val="1587020143"/>
      </c:lineChart>
      <c:catAx>
        <c:axId val="180113524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20143"/>
        <c:crosses val="autoZero"/>
        <c:auto val="1"/>
        <c:lblAlgn val="ctr"/>
        <c:lblOffset val="100"/>
        <c:noMultiLvlLbl val="0"/>
      </c:catAx>
      <c:valAx>
        <c:axId val="15870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3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 Sort- Reversed Small Inputs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'Small Inputs'!$Y$26</c:f>
              <c:strCache>
                <c:ptCount val="1"/>
                <c:pt idx="0">
                  <c:v>Reversed: Attempt #1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'Small Inputs'!$L$27:$L$31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Inputs'!$Y$27:$Y$31</c:f>
              <c:numCache>
                <c:formatCode>0.000</c:formatCode>
                <c:ptCount val="5"/>
                <c:pt idx="0">
                  <c:v>1001.596</c:v>
                </c:pt>
                <c:pt idx="1">
                  <c:v>0</c:v>
                </c:pt>
                <c:pt idx="2">
                  <c:v>1001.3579999999999</c:v>
                </c:pt>
                <c:pt idx="3">
                  <c:v>1000.881</c:v>
                </c:pt>
                <c:pt idx="4">
                  <c:v>1000.643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DA-4856-BD0E-54408592E8B2}"/>
            </c:ext>
          </c:extLst>
        </c:ser>
        <c:ser>
          <c:idx val="1"/>
          <c:order val="1"/>
          <c:tx>
            <c:strRef>
              <c:f>'Small Inputs'!$Z$26</c:f>
              <c:strCache>
                <c:ptCount val="1"/>
                <c:pt idx="0">
                  <c:v>Reversed: Attempt #2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'Small Inputs'!$L$27:$L$31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Inputs'!$Z$27:$Z$31</c:f>
              <c:numCache>
                <c:formatCode>0.000</c:formatCode>
                <c:ptCount val="5"/>
                <c:pt idx="0">
                  <c:v>1000.881</c:v>
                </c:pt>
                <c:pt idx="1">
                  <c:v>0</c:v>
                </c:pt>
                <c:pt idx="2">
                  <c:v>1000.881</c:v>
                </c:pt>
                <c:pt idx="3">
                  <c:v>1000.881</c:v>
                </c:pt>
                <c:pt idx="4">
                  <c:v>1001.12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DA-4856-BD0E-54408592E8B2}"/>
            </c:ext>
          </c:extLst>
        </c:ser>
        <c:ser>
          <c:idx val="2"/>
          <c:order val="2"/>
          <c:tx>
            <c:strRef>
              <c:f>'Small Inputs'!$AA$26</c:f>
              <c:strCache>
                <c:ptCount val="1"/>
                <c:pt idx="0">
                  <c:v>Reversed: Attempt #3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'Small Inputs'!$L$27:$L$31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Inputs'!$AA$27:$AA$31</c:f>
              <c:numCache>
                <c:formatCode>0.000</c:formatCode>
                <c:ptCount val="5"/>
                <c:pt idx="0">
                  <c:v>0</c:v>
                </c:pt>
                <c:pt idx="1">
                  <c:v>1000.881</c:v>
                </c:pt>
                <c:pt idx="2">
                  <c:v>0</c:v>
                </c:pt>
                <c:pt idx="3">
                  <c:v>1001.596</c:v>
                </c:pt>
                <c:pt idx="4">
                  <c:v>2001.7619999999999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DA-4856-BD0E-54408592E8B2}"/>
            </c:ext>
          </c:extLst>
        </c:ser>
        <c:ser>
          <c:idx val="3"/>
          <c:order val="3"/>
          <c:tx>
            <c:strRef>
              <c:f>'Small Inputs'!$AB$26</c:f>
              <c:strCache>
                <c:ptCount val="1"/>
                <c:pt idx="0">
                  <c:v>Reversed: Attempt #4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'Small Inputs'!$L$27:$L$31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Inputs'!$AB$27:$AB$31</c:f>
              <c:numCache>
                <c:formatCode>0.000</c:formatCode>
                <c:ptCount val="5"/>
                <c:pt idx="0">
                  <c:v>0</c:v>
                </c:pt>
                <c:pt idx="1">
                  <c:v>1000.881</c:v>
                </c:pt>
                <c:pt idx="2">
                  <c:v>1000.643</c:v>
                </c:pt>
                <c:pt idx="3">
                  <c:v>1000.881</c:v>
                </c:pt>
                <c:pt idx="4">
                  <c:v>1001.12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DA-4856-BD0E-54408592E8B2}"/>
            </c:ext>
          </c:extLst>
        </c:ser>
        <c:ser>
          <c:idx val="4"/>
          <c:order val="4"/>
          <c:tx>
            <c:strRef>
              <c:f>'Small Inputs'!$AC$26</c:f>
              <c:strCache>
                <c:ptCount val="1"/>
                <c:pt idx="0">
                  <c:v>Reversed: Attempt #5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'Small Inputs'!$L$27:$L$31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Inputs'!$AC$27:$AC$31</c:f>
              <c:numCache>
                <c:formatCode>0.000</c:formatCode>
                <c:ptCount val="5"/>
                <c:pt idx="0">
                  <c:v>0</c:v>
                </c:pt>
                <c:pt idx="1">
                  <c:v>1000.881</c:v>
                </c:pt>
                <c:pt idx="2">
                  <c:v>0</c:v>
                </c:pt>
                <c:pt idx="3">
                  <c:v>1000.643</c:v>
                </c:pt>
                <c:pt idx="4">
                  <c:v>2001.7619999999999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4DA-4856-BD0E-54408592E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35247"/>
        <c:axId val="1587020143"/>
      </c:lineChart>
      <c:catAx>
        <c:axId val="180113524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20143"/>
        <c:crosses val="autoZero"/>
        <c:auto val="1"/>
        <c:lblAlgn val="ctr"/>
        <c:lblOffset val="100"/>
        <c:noMultiLvlLbl val="0"/>
      </c:catAx>
      <c:valAx>
        <c:axId val="15870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3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 Sort- Averages</a:t>
            </a:r>
            <a:r>
              <a:rPr lang="en-US" baseline="0"/>
              <a:t> -</a:t>
            </a:r>
            <a:r>
              <a:rPr lang="en-US"/>
              <a:t> Small Inputs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'Small Inputs'!$R$26</c:f>
              <c:strCache>
                <c:ptCount val="1"/>
                <c:pt idx="0">
                  <c:v>Sorted: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'Small Inputs'!$L$27:$L$31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Inputs'!$R$27:$R$31</c:f>
              <c:numCache>
                <c:formatCode>0.000</c:formatCode>
                <c:ptCount val="5"/>
                <c:pt idx="0">
                  <c:v>0</c:v>
                </c:pt>
                <c:pt idx="1">
                  <c:v>200.17619999999999</c:v>
                </c:pt>
                <c:pt idx="2">
                  <c:v>600.67200000000003</c:v>
                </c:pt>
                <c:pt idx="3">
                  <c:v>1000.8814</c:v>
                </c:pt>
                <c:pt idx="4">
                  <c:v>1201.0574000000001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92-4694-923C-8DACE6450D96}"/>
            </c:ext>
          </c:extLst>
        </c:ser>
        <c:ser>
          <c:idx val="1"/>
          <c:order val="1"/>
          <c:tx>
            <c:strRef>
              <c:f>'Small Inputs'!$X$26</c:f>
              <c:strCache>
                <c:ptCount val="1"/>
                <c:pt idx="0">
                  <c:v>Random: 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'Small Inputs'!$L$27:$L$31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Inputs'!$X$27:$X$31</c:f>
              <c:numCache>
                <c:formatCode>0.000</c:formatCode>
                <c:ptCount val="5"/>
                <c:pt idx="0">
                  <c:v>400.49560000000002</c:v>
                </c:pt>
                <c:pt idx="1">
                  <c:v>400.20940000000002</c:v>
                </c:pt>
                <c:pt idx="2">
                  <c:v>800.70499999999993</c:v>
                </c:pt>
                <c:pt idx="3">
                  <c:v>1201.0096000000001</c:v>
                </c:pt>
                <c:pt idx="4">
                  <c:v>1401.1859999999999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92-4694-923C-8DACE6450D96}"/>
            </c:ext>
          </c:extLst>
        </c:ser>
        <c:ser>
          <c:idx val="2"/>
          <c:order val="2"/>
          <c:tx>
            <c:strRef>
              <c:f>'Small Inputs'!$AD$26</c:f>
              <c:strCache>
                <c:ptCount val="1"/>
                <c:pt idx="0">
                  <c:v>Reversed: Average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'Small Inputs'!$L$27:$L$31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Inputs'!$AD$27:$AD$31</c:f>
              <c:numCache>
                <c:formatCode>0.000</c:formatCode>
                <c:ptCount val="5"/>
                <c:pt idx="0">
                  <c:v>400.49539999999996</c:v>
                </c:pt>
                <c:pt idx="1">
                  <c:v>600.52859999999998</c:v>
                </c:pt>
                <c:pt idx="2">
                  <c:v>600.57640000000004</c:v>
                </c:pt>
                <c:pt idx="3">
                  <c:v>1000.9763999999999</c:v>
                </c:pt>
                <c:pt idx="4">
                  <c:v>1401.2813999999998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F92-4694-923C-8DACE6450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35247"/>
        <c:axId val="1587020143"/>
      </c:lineChart>
      <c:catAx>
        <c:axId val="180113524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20143"/>
        <c:crosses val="autoZero"/>
        <c:auto val="1"/>
        <c:lblAlgn val="ctr"/>
        <c:lblOffset val="100"/>
        <c:noMultiLvlLbl val="0"/>
      </c:catAx>
      <c:valAx>
        <c:axId val="15870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35247"/>
        <c:crosses val="autoZero"/>
        <c:crossBetween val="between"/>
        <c:majorUnit val="1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 Sort-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Experiment -</a:t>
            </a:r>
            <a:r>
              <a:rPr lang="en-US"/>
              <a:t> Small Inputs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'Small Inputs'!$T$33</c:f>
              <c:strCache>
                <c:ptCount val="1"/>
                <c:pt idx="0">
                  <c:v>Experiment Best Case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'Small Inputs'!$S$34:$S$38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Inputs'!$T$34:$T$38</c:f>
              <c:numCache>
                <c:formatCode>0.000</c:formatCode>
                <c:ptCount val="5"/>
                <c:pt idx="0">
                  <c:v>0</c:v>
                </c:pt>
                <c:pt idx="1">
                  <c:v>200.17619999999999</c:v>
                </c:pt>
                <c:pt idx="2">
                  <c:v>600.67200000000003</c:v>
                </c:pt>
                <c:pt idx="3">
                  <c:v>1000.8814</c:v>
                </c:pt>
                <c:pt idx="4">
                  <c:v>1201.0574000000001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9F-461C-AC2A-4189418108FF}"/>
            </c:ext>
          </c:extLst>
        </c:ser>
        <c:ser>
          <c:idx val="1"/>
          <c:order val="1"/>
          <c:tx>
            <c:strRef>
              <c:f>'Small Inputs'!$U$33</c:f>
              <c:strCache>
                <c:ptCount val="1"/>
                <c:pt idx="0">
                  <c:v>Experiment Avg Case 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'Small Inputs'!$S$34:$S$38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Inputs'!$U$34:$U$38</c:f>
              <c:numCache>
                <c:formatCode>0.000</c:formatCode>
                <c:ptCount val="5"/>
                <c:pt idx="0">
                  <c:v>400.49560000000002</c:v>
                </c:pt>
                <c:pt idx="1">
                  <c:v>400.20940000000002</c:v>
                </c:pt>
                <c:pt idx="2">
                  <c:v>800.70499999999993</c:v>
                </c:pt>
                <c:pt idx="3">
                  <c:v>1201.0096000000001</c:v>
                </c:pt>
                <c:pt idx="4">
                  <c:v>1401.1859999999999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9F-461C-AC2A-4189418108FF}"/>
            </c:ext>
          </c:extLst>
        </c:ser>
        <c:ser>
          <c:idx val="2"/>
          <c:order val="2"/>
          <c:tx>
            <c:strRef>
              <c:f>'Small Inputs'!$V$33</c:f>
              <c:strCache>
                <c:ptCount val="1"/>
                <c:pt idx="0">
                  <c:v>Experiment Worst Case Average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'Small Inputs'!$S$34:$S$38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Inputs'!$V$34:$V$38</c:f>
              <c:numCache>
                <c:formatCode>0.000</c:formatCode>
                <c:ptCount val="5"/>
                <c:pt idx="0">
                  <c:v>400.49539999999996</c:v>
                </c:pt>
                <c:pt idx="1">
                  <c:v>600.52859999999998</c:v>
                </c:pt>
                <c:pt idx="2">
                  <c:v>600.57640000000004</c:v>
                </c:pt>
                <c:pt idx="3">
                  <c:v>1000.9763999999999</c:v>
                </c:pt>
                <c:pt idx="4">
                  <c:v>1401.2813999999998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9F-461C-AC2A-418941810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35247"/>
        <c:axId val="1587020143"/>
      </c:lineChart>
      <c:catAx>
        <c:axId val="180113524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20143"/>
        <c:crosses val="autoZero"/>
        <c:auto val="1"/>
        <c:lblAlgn val="ctr"/>
        <c:lblOffset val="100"/>
        <c:noMultiLvlLbl val="0"/>
      </c:catAx>
      <c:valAx>
        <c:axId val="15870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3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 Sort-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Theoretical -</a:t>
            </a:r>
            <a:r>
              <a:rPr lang="en-US"/>
              <a:t> Small Inputs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'Small Inputs'!$W$33</c:f>
              <c:strCache>
                <c:ptCount val="1"/>
                <c:pt idx="0">
                  <c:v>Theoretical Best Case Estimate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'Small Inputs'!$S$34:$S$38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Inputs'!$W$34:$W$38</c:f>
              <c:numCache>
                <c:formatCode>0.000</c:formatCode>
                <c:ptCount val="5"/>
                <c:pt idx="0">
                  <c:v>1528.7712379549448</c:v>
                </c:pt>
                <c:pt idx="1">
                  <c:v>3457.5424759098901</c:v>
                </c:pt>
                <c:pt idx="2">
                  <c:v>5537.2912142975292</c:v>
                </c:pt>
                <c:pt idx="3">
                  <c:v>7715.0849518197801</c:v>
                </c:pt>
                <c:pt idx="4">
                  <c:v>9965.7842846620879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A5-49C7-A69A-483BF23FBF0F}"/>
            </c:ext>
          </c:extLst>
        </c:ser>
        <c:ser>
          <c:idx val="1"/>
          <c:order val="1"/>
          <c:tx>
            <c:strRef>
              <c:f>'Small Inputs'!$X$33</c:f>
              <c:strCache>
                <c:ptCount val="1"/>
                <c:pt idx="0">
                  <c:v>Theoretical Avg Case Estimate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'Small Inputs'!$S$34:$S$38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Inputs'!$X$34:$X$38</c:f>
              <c:numCache>
                <c:formatCode>0.000</c:formatCode>
                <c:ptCount val="5"/>
                <c:pt idx="0">
                  <c:v>1528.7712379549448</c:v>
                </c:pt>
                <c:pt idx="1">
                  <c:v>3457.5424759098901</c:v>
                </c:pt>
                <c:pt idx="2">
                  <c:v>5537.2912142975292</c:v>
                </c:pt>
                <c:pt idx="3">
                  <c:v>7715.0849518197801</c:v>
                </c:pt>
                <c:pt idx="4">
                  <c:v>9965.7842846620879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A5-49C7-A69A-483BF23FBF0F}"/>
            </c:ext>
          </c:extLst>
        </c:ser>
        <c:ser>
          <c:idx val="2"/>
          <c:order val="2"/>
          <c:tx>
            <c:strRef>
              <c:f>'Small Inputs'!$Y$33</c:f>
              <c:strCache>
                <c:ptCount val="1"/>
                <c:pt idx="0">
                  <c:v>Theoretical Worst Case Estimate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'Small Inputs'!$S$34:$S$38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Inputs'!$Y$34:$Y$38</c:f>
              <c:numCache>
                <c:formatCode>0.000</c:formatCode>
                <c:ptCount val="5"/>
                <c:pt idx="0">
                  <c:v>40000</c:v>
                </c:pt>
                <c:pt idx="1">
                  <c:v>160000</c:v>
                </c:pt>
                <c:pt idx="2">
                  <c:v>360000</c:v>
                </c:pt>
                <c:pt idx="3">
                  <c:v>640000</c:v>
                </c:pt>
                <c:pt idx="4">
                  <c:v>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A5-49C7-A69A-483BF23FB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35247"/>
        <c:axId val="1587020143"/>
      </c:lineChart>
      <c:catAx>
        <c:axId val="180113524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20143"/>
        <c:crosses val="autoZero"/>
        <c:auto val="1"/>
        <c:lblAlgn val="ctr"/>
        <c:lblOffset val="100"/>
        <c:noMultiLvlLbl val="0"/>
      </c:catAx>
      <c:valAx>
        <c:axId val="15870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3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 Sort-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Experiment/Theoretical -</a:t>
            </a:r>
            <a:r>
              <a:rPr lang="en-US"/>
              <a:t> Small Inputs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'Small Inputs'!$Z$33</c:f>
              <c:strCache>
                <c:ptCount val="1"/>
                <c:pt idx="0">
                  <c:v>Avg Experiment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'Small Inputs'!$S$34:$S$38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Inputs'!$Z$34:$Z$38</c:f>
              <c:numCache>
                <c:formatCode>0.000</c:formatCode>
                <c:ptCount val="5"/>
                <c:pt idx="0">
                  <c:v>266.99700000000001</c:v>
                </c:pt>
                <c:pt idx="1">
                  <c:v>400.30473333333339</c:v>
                </c:pt>
                <c:pt idx="2">
                  <c:v>667.31779999999992</c:v>
                </c:pt>
                <c:pt idx="3">
                  <c:v>1067.6224666666667</c:v>
                </c:pt>
                <c:pt idx="4">
                  <c:v>1334.5082666666667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D7-4AC7-8E87-CED124819E43}"/>
            </c:ext>
          </c:extLst>
        </c:ser>
        <c:ser>
          <c:idx val="1"/>
          <c:order val="1"/>
          <c:tx>
            <c:strRef>
              <c:f>'Small Inputs'!$AA$33</c:f>
              <c:strCache>
                <c:ptCount val="1"/>
                <c:pt idx="0">
                  <c:v>Avg Theoretical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'Small Inputs'!$S$34:$S$38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Inputs'!$AA$34:$AA$38</c:f>
              <c:numCache>
                <c:formatCode>0.000</c:formatCode>
                <c:ptCount val="5"/>
                <c:pt idx="0">
                  <c:v>14352.51415863663</c:v>
                </c:pt>
                <c:pt idx="1">
                  <c:v>55638.361650606596</c:v>
                </c:pt>
                <c:pt idx="2">
                  <c:v>123691.52747619835</c:v>
                </c:pt>
                <c:pt idx="3">
                  <c:v>218476.72330121321</c:v>
                </c:pt>
                <c:pt idx="4">
                  <c:v>339977.18952310807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D7-4AC7-8E87-CED124819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35247"/>
        <c:axId val="1587020143"/>
      </c:lineChart>
      <c:catAx>
        <c:axId val="180113524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20143"/>
        <c:crosses val="autoZero"/>
        <c:auto val="1"/>
        <c:lblAlgn val="ctr"/>
        <c:lblOffset val="100"/>
        <c:noMultiLvlLbl val="0"/>
      </c:catAx>
      <c:valAx>
        <c:axId val="15870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35247"/>
        <c:crosses val="autoZero"/>
        <c:crossBetween val="between"/>
        <c:majorUnit val="1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 Sort - Sorted Small Inputs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'Small Inputs'!$M$42</c:f>
              <c:strCache>
                <c:ptCount val="1"/>
                <c:pt idx="0">
                  <c:v>Sorted: Attempt #1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'Small Inputs'!$L$43:$L$47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Inputs'!$M$43:$M$47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DE-4821-B49F-7C1C6134A95F}"/>
            </c:ext>
          </c:extLst>
        </c:ser>
        <c:ser>
          <c:idx val="1"/>
          <c:order val="1"/>
          <c:tx>
            <c:strRef>
              <c:f>'Small Inputs'!$N$42</c:f>
              <c:strCache>
                <c:ptCount val="1"/>
                <c:pt idx="0">
                  <c:v>Sorted: Attempt #2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'Small Inputs'!$L$43:$L$47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Inputs'!$N$43:$N$47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DE-4821-B49F-7C1C6134A95F}"/>
            </c:ext>
          </c:extLst>
        </c:ser>
        <c:ser>
          <c:idx val="2"/>
          <c:order val="2"/>
          <c:tx>
            <c:strRef>
              <c:f>'Small Inputs'!$O$42</c:f>
              <c:strCache>
                <c:ptCount val="1"/>
                <c:pt idx="0">
                  <c:v>Sorted: Attempt #3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'Small Inputs'!$L$43:$L$47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Inputs'!$O$43:$O$47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DE-4821-B49F-7C1C6134A95F}"/>
            </c:ext>
          </c:extLst>
        </c:ser>
        <c:ser>
          <c:idx val="3"/>
          <c:order val="3"/>
          <c:tx>
            <c:strRef>
              <c:f>'Small Inputs'!$P$42</c:f>
              <c:strCache>
                <c:ptCount val="1"/>
                <c:pt idx="0">
                  <c:v>Sorted: Attempt #4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'Small Inputs'!$L$43:$L$47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Inputs'!$P$43:$P$47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1001.12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DE-4821-B49F-7C1C6134A95F}"/>
            </c:ext>
          </c:extLst>
        </c:ser>
        <c:ser>
          <c:idx val="4"/>
          <c:order val="4"/>
          <c:tx>
            <c:strRef>
              <c:f>'Small Inputs'!$Q$42</c:f>
              <c:strCache>
                <c:ptCount val="1"/>
                <c:pt idx="0">
                  <c:v>Sorted: Attempt #5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'Small Inputs'!$L$43:$L$47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Inputs'!$Q$43:$Q$47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1000.881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0DE-4821-B49F-7C1C6134A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35247"/>
        <c:axId val="1587020143"/>
      </c:lineChart>
      <c:catAx>
        <c:axId val="180113524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20143"/>
        <c:crosses val="autoZero"/>
        <c:auto val="1"/>
        <c:lblAlgn val="ctr"/>
        <c:lblOffset val="100"/>
        <c:noMultiLvlLbl val="0"/>
      </c:catAx>
      <c:valAx>
        <c:axId val="15870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35247"/>
        <c:crosses val="autoZero"/>
        <c:crossBetween val="between"/>
        <c:majorUnit val="25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 Sort - Random Small Inputs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'Small Inputs'!$S$42</c:f>
              <c:strCache>
                <c:ptCount val="1"/>
                <c:pt idx="0">
                  <c:v>Random: Attempt #1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'Small Inputs'!$L$43:$L$47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Inputs'!$S$43:$S$47</c:f>
              <c:numCache>
                <c:formatCode>0.000</c:formatCode>
                <c:ptCount val="5"/>
                <c:pt idx="0">
                  <c:v>2002.001</c:v>
                </c:pt>
                <c:pt idx="1">
                  <c:v>9008.1689999999999</c:v>
                </c:pt>
                <c:pt idx="2">
                  <c:v>21019.697</c:v>
                </c:pt>
                <c:pt idx="3">
                  <c:v>39035.32</c:v>
                </c:pt>
                <c:pt idx="4">
                  <c:v>62056.303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DB-4902-B7A5-4748A2CA2454}"/>
            </c:ext>
          </c:extLst>
        </c:ser>
        <c:ser>
          <c:idx val="1"/>
          <c:order val="1"/>
          <c:tx>
            <c:strRef>
              <c:f>'Small Inputs'!$T$42</c:f>
              <c:strCache>
                <c:ptCount val="1"/>
                <c:pt idx="0">
                  <c:v>Random: Attempt #2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'Small Inputs'!$L$43:$L$47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Inputs'!$T$43:$T$47</c:f>
              <c:numCache>
                <c:formatCode>0.000</c:formatCode>
                <c:ptCount val="5"/>
                <c:pt idx="0">
                  <c:v>2002.001</c:v>
                </c:pt>
                <c:pt idx="1">
                  <c:v>9008.1689999999999</c:v>
                </c:pt>
                <c:pt idx="2">
                  <c:v>21018.743999999999</c:v>
                </c:pt>
                <c:pt idx="3">
                  <c:v>39035.559000000001</c:v>
                </c:pt>
                <c:pt idx="4">
                  <c:v>63057.423000000003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DB-4902-B7A5-4748A2CA2454}"/>
            </c:ext>
          </c:extLst>
        </c:ser>
        <c:ser>
          <c:idx val="2"/>
          <c:order val="2"/>
          <c:tx>
            <c:strRef>
              <c:f>'Small Inputs'!$U$42</c:f>
              <c:strCache>
                <c:ptCount val="1"/>
                <c:pt idx="0">
                  <c:v>Random: Attempt #3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'Small Inputs'!$L$43:$L$47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Inputs'!$U$43:$U$47</c:f>
              <c:numCache>
                <c:formatCode>0.000</c:formatCode>
                <c:ptCount val="5"/>
                <c:pt idx="0">
                  <c:v>2001.7619999999999</c:v>
                </c:pt>
                <c:pt idx="1">
                  <c:v>9009.1229999999996</c:v>
                </c:pt>
                <c:pt idx="2">
                  <c:v>22020.816999999999</c:v>
                </c:pt>
                <c:pt idx="3">
                  <c:v>38034.438999999998</c:v>
                </c:pt>
                <c:pt idx="4">
                  <c:v>63057.184000000001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DB-4902-B7A5-4748A2CA2454}"/>
            </c:ext>
          </c:extLst>
        </c:ser>
        <c:ser>
          <c:idx val="3"/>
          <c:order val="3"/>
          <c:tx>
            <c:strRef>
              <c:f>'Small Inputs'!$V$42</c:f>
              <c:strCache>
                <c:ptCount val="1"/>
                <c:pt idx="0">
                  <c:v>Random: Attempt #4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'Small Inputs'!$L$43:$L$47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Inputs'!$V$43:$V$47</c:f>
              <c:numCache>
                <c:formatCode>0.000</c:formatCode>
                <c:ptCount val="5"/>
                <c:pt idx="0">
                  <c:v>2001.5239999999999</c:v>
                </c:pt>
                <c:pt idx="1">
                  <c:v>9008.1689999999999</c:v>
                </c:pt>
                <c:pt idx="2">
                  <c:v>21019.22</c:v>
                </c:pt>
                <c:pt idx="3">
                  <c:v>39035.082000000002</c:v>
                </c:pt>
                <c:pt idx="4">
                  <c:v>63057.423000000003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DB-4902-B7A5-4748A2CA2454}"/>
            </c:ext>
          </c:extLst>
        </c:ser>
        <c:ser>
          <c:idx val="4"/>
          <c:order val="4"/>
          <c:tx>
            <c:strRef>
              <c:f>'Small Inputs'!$W$42</c:f>
              <c:strCache>
                <c:ptCount val="1"/>
                <c:pt idx="0">
                  <c:v>Random: Attempt #5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'Small Inputs'!$L$43:$L$47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Inputs'!$W$43:$W$47</c:f>
              <c:numCache>
                <c:formatCode>0.000</c:formatCode>
                <c:ptCount val="5"/>
                <c:pt idx="0">
                  <c:v>2001.7619999999999</c:v>
                </c:pt>
                <c:pt idx="1">
                  <c:v>9008.884</c:v>
                </c:pt>
                <c:pt idx="2">
                  <c:v>21019.22</c:v>
                </c:pt>
                <c:pt idx="3">
                  <c:v>39035.559000000001</c:v>
                </c:pt>
                <c:pt idx="4">
                  <c:v>62056.540999999997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3DB-4902-B7A5-4748A2CA2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35247"/>
        <c:axId val="1587020143"/>
      </c:lineChart>
      <c:catAx>
        <c:axId val="180113524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20143"/>
        <c:crosses val="autoZero"/>
        <c:auto val="1"/>
        <c:lblAlgn val="ctr"/>
        <c:lblOffset val="100"/>
        <c:noMultiLvlLbl val="0"/>
      </c:catAx>
      <c:valAx>
        <c:axId val="15870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35247"/>
        <c:crosses val="autoZero"/>
        <c:crossBetween val="between"/>
        <c:majorUnit val="1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 Sort - Reversed Small Inputs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'Small Inputs'!$Y$42</c:f>
              <c:strCache>
                <c:ptCount val="1"/>
                <c:pt idx="0">
                  <c:v>Reversed: Attempt #1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'Small Inputs'!$L$43:$L$47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Inputs'!$Y$43:$Y$47</c:f>
              <c:numCache>
                <c:formatCode>0.000</c:formatCode>
                <c:ptCount val="5"/>
                <c:pt idx="0">
                  <c:v>3002.6439999999998</c:v>
                </c:pt>
                <c:pt idx="1">
                  <c:v>12011.050999999999</c:v>
                </c:pt>
                <c:pt idx="2">
                  <c:v>29026.508000000002</c:v>
                </c:pt>
                <c:pt idx="3">
                  <c:v>53048.372000000003</c:v>
                </c:pt>
                <c:pt idx="4">
                  <c:v>84102.869000000006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8A-470C-9F0C-9EE1878BA0E4}"/>
            </c:ext>
          </c:extLst>
        </c:ser>
        <c:ser>
          <c:idx val="1"/>
          <c:order val="1"/>
          <c:tx>
            <c:strRef>
              <c:f>'Small Inputs'!$Z$42</c:f>
              <c:strCache>
                <c:ptCount val="1"/>
                <c:pt idx="0">
                  <c:v>Reversed: Attempt #2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'Small Inputs'!$L$43:$L$47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Inputs'!$Z$43:$Z$47</c:f>
              <c:numCache>
                <c:formatCode>0.000</c:formatCode>
                <c:ptCount val="5"/>
                <c:pt idx="0">
                  <c:v>3002.6439999999998</c:v>
                </c:pt>
                <c:pt idx="1">
                  <c:v>12010.574000000001</c:v>
                </c:pt>
                <c:pt idx="2">
                  <c:v>29026.508000000002</c:v>
                </c:pt>
                <c:pt idx="3">
                  <c:v>52047.491000000002</c:v>
                </c:pt>
                <c:pt idx="4">
                  <c:v>83075.285000000003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8A-470C-9F0C-9EE1878BA0E4}"/>
            </c:ext>
          </c:extLst>
        </c:ser>
        <c:ser>
          <c:idx val="2"/>
          <c:order val="2"/>
          <c:tx>
            <c:strRef>
              <c:f>'Small Inputs'!$AA$42</c:f>
              <c:strCache>
                <c:ptCount val="1"/>
                <c:pt idx="0">
                  <c:v>Reversed: Attempt #3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'Small Inputs'!$L$43:$L$47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Inputs'!$AA$43:$AA$47</c:f>
              <c:numCache>
                <c:formatCode>0.000</c:formatCode>
                <c:ptCount val="5"/>
                <c:pt idx="0">
                  <c:v>3002.6439999999998</c:v>
                </c:pt>
                <c:pt idx="1">
                  <c:v>12009.382</c:v>
                </c:pt>
                <c:pt idx="2">
                  <c:v>28025.388999999999</c:v>
                </c:pt>
                <c:pt idx="3">
                  <c:v>53048.372000000003</c:v>
                </c:pt>
                <c:pt idx="4">
                  <c:v>84075.688999999998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8A-470C-9F0C-9EE1878BA0E4}"/>
            </c:ext>
          </c:extLst>
        </c:ser>
        <c:ser>
          <c:idx val="3"/>
          <c:order val="3"/>
          <c:tx>
            <c:strRef>
              <c:f>'Small Inputs'!$AB$42</c:f>
              <c:strCache>
                <c:ptCount val="1"/>
                <c:pt idx="0">
                  <c:v>Reversed: Attempt #4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'Small Inputs'!$L$43:$L$47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Inputs'!$AB$43:$AB$47</c:f>
              <c:numCache>
                <c:formatCode>0.000</c:formatCode>
                <c:ptCount val="5"/>
                <c:pt idx="0">
                  <c:v>3002.8820000000001</c:v>
                </c:pt>
                <c:pt idx="1">
                  <c:v>12010.813</c:v>
                </c:pt>
                <c:pt idx="2">
                  <c:v>28025.388999999999</c:v>
                </c:pt>
                <c:pt idx="3">
                  <c:v>52047.491000000002</c:v>
                </c:pt>
                <c:pt idx="4">
                  <c:v>84076.404999999999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8A-470C-9F0C-9EE1878BA0E4}"/>
            </c:ext>
          </c:extLst>
        </c:ser>
        <c:ser>
          <c:idx val="4"/>
          <c:order val="4"/>
          <c:tx>
            <c:strRef>
              <c:f>'Small Inputs'!$AC$42</c:f>
              <c:strCache>
                <c:ptCount val="1"/>
                <c:pt idx="0">
                  <c:v>Reversed: Attempt #5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'Small Inputs'!$L$43:$L$47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Inputs'!$AC$43:$AC$47</c:f>
              <c:numCache>
                <c:formatCode>0.000</c:formatCode>
                <c:ptCount val="5"/>
                <c:pt idx="0">
                  <c:v>3002.6439999999998</c:v>
                </c:pt>
                <c:pt idx="1">
                  <c:v>12010.335999999999</c:v>
                </c:pt>
                <c:pt idx="2">
                  <c:v>29026.508000000002</c:v>
                </c:pt>
                <c:pt idx="3">
                  <c:v>52047.252999999997</c:v>
                </c:pt>
                <c:pt idx="4">
                  <c:v>83075.285000000003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8A-470C-9F0C-9EE1878BA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35247"/>
        <c:axId val="1587020143"/>
      </c:lineChart>
      <c:catAx>
        <c:axId val="180113524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20143"/>
        <c:crosses val="autoZero"/>
        <c:auto val="1"/>
        <c:lblAlgn val="ctr"/>
        <c:lblOffset val="100"/>
        <c:noMultiLvlLbl val="0"/>
      </c:catAx>
      <c:valAx>
        <c:axId val="15870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35247"/>
        <c:crosses val="autoZero"/>
        <c:crossBetween val="between"/>
        <c:majorUnit val="12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 Sort - Averages - Small Inputs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'Small Inputs'!$R$42</c:f>
              <c:strCache>
                <c:ptCount val="1"/>
                <c:pt idx="0">
                  <c:v>Sorted: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'Small Inputs'!$L$43:$L$47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Inputs'!$R$43:$R$47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200.17619999999999</c:v>
                </c:pt>
                <c:pt idx="3">
                  <c:v>200.22399999999999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B7-4F66-9C0F-7E92E32B3450}"/>
            </c:ext>
          </c:extLst>
        </c:ser>
        <c:ser>
          <c:idx val="1"/>
          <c:order val="1"/>
          <c:tx>
            <c:strRef>
              <c:f>'Small Inputs'!$X$42</c:f>
              <c:strCache>
                <c:ptCount val="1"/>
                <c:pt idx="0">
                  <c:v>Random: 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'Small Inputs'!$L$43:$L$47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Inputs'!$X$43:$X$47</c:f>
              <c:numCache>
                <c:formatCode>0.000</c:formatCode>
                <c:ptCount val="5"/>
                <c:pt idx="0">
                  <c:v>2001.8100000000002</c:v>
                </c:pt>
                <c:pt idx="1">
                  <c:v>9008.5027999999984</c:v>
                </c:pt>
                <c:pt idx="2">
                  <c:v>21219.5396</c:v>
                </c:pt>
                <c:pt idx="3">
                  <c:v>38835.191800000001</c:v>
                </c:pt>
                <c:pt idx="4">
                  <c:v>62656.974800000004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6B7-4F66-9C0F-7E92E32B3450}"/>
            </c:ext>
          </c:extLst>
        </c:ser>
        <c:ser>
          <c:idx val="2"/>
          <c:order val="2"/>
          <c:tx>
            <c:strRef>
              <c:f>'Small Inputs'!$AD$42</c:f>
              <c:strCache>
                <c:ptCount val="1"/>
                <c:pt idx="0">
                  <c:v>Reversed: Average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'Small Inputs'!$L$43:$L$47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Inputs'!$AD$43:$AD$47</c:f>
              <c:numCache>
                <c:formatCode>0.000</c:formatCode>
                <c:ptCount val="5"/>
                <c:pt idx="0">
                  <c:v>3002.6915999999997</c:v>
                </c:pt>
                <c:pt idx="1">
                  <c:v>12010.431200000001</c:v>
                </c:pt>
                <c:pt idx="2">
                  <c:v>28626.060399999998</c:v>
                </c:pt>
                <c:pt idx="3">
                  <c:v>52447.795800000007</c:v>
                </c:pt>
                <c:pt idx="4">
                  <c:v>83681.106600000014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6B7-4F66-9C0F-7E92E32B3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35247"/>
        <c:axId val="1587020143"/>
      </c:lineChart>
      <c:catAx>
        <c:axId val="180113524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20143"/>
        <c:crosses val="autoZero"/>
        <c:auto val="1"/>
        <c:lblAlgn val="ctr"/>
        <c:lblOffset val="100"/>
        <c:noMultiLvlLbl val="0"/>
      </c:catAx>
      <c:valAx>
        <c:axId val="15870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35247"/>
        <c:crosses val="autoZero"/>
        <c:crossBetween val="between"/>
        <c:majorUnit val="4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 Sort -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Experiment/Theoretical -</a:t>
            </a:r>
            <a:r>
              <a:rPr lang="en-US"/>
              <a:t> Small Inputs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'Small Inputs'!$Z$49</c:f>
              <c:strCache>
                <c:ptCount val="1"/>
                <c:pt idx="0">
                  <c:v>Avg Experiment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'Small Inputs'!$S$50:$S$54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Inputs'!$Z$50:$Z$54</c:f>
              <c:numCache>
                <c:formatCode>0.000</c:formatCode>
                <c:ptCount val="5"/>
                <c:pt idx="0">
                  <c:v>1668.1671999999999</c:v>
                </c:pt>
                <c:pt idx="1">
                  <c:v>7006.311333333334</c:v>
                </c:pt>
                <c:pt idx="2">
                  <c:v>16681.9254</c:v>
                </c:pt>
                <c:pt idx="3">
                  <c:v>30494.403866666671</c:v>
                </c:pt>
                <c:pt idx="4">
                  <c:v>48779.360466666672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A5-47CA-8E32-3FA1FDCD0005}"/>
            </c:ext>
          </c:extLst>
        </c:ser>
        <c:ser>
          <c:idx val="1"/>
          <c:order val="1"/>
          <c:tx>
            <c:strRef>
              <c:f>'Small Inputs'!$AA$49</c:f>
              <c:strCache>
                <c:ptCount val="1"/>
                <c:pt idx="0">
                  <c:v>Avg Theoretical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'Small Inputs'!$S$50:$S$54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Inputs'!$AA$50:$AA$54</c:f>
              <c:numCache>
                <c:formatCode>0.000</c:formatCode>
                <c:ptCount val="5"/>
                <c:pt idx="0">
                  <c:v>26733.333333333332</c:v>
                </c:pt>
                <c:pt idx="1">
                  <c:v>106800</c:v>
                </c:pt>
                <c:pt idx="2">
                  <c:v>240200</c:v>
                </c:pt>
                <c:pt idx="3">
                  <c:v>426933.33333333331</c:v>
                </c:pt>
                <c:pt idx="4">
                  <c:v>667000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A5-47CA-8E32-3FA1FDCD0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35247"/>
        <c:axId val="1587020143"/>
      </c:lineChart>
      <c:catAx>
        <c:axId val="180113524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20143"/>
        <c:crosses val="autoZero"/>
        <c:auto val="1"/>
        <c:lblAlgn val="ctr"/>
        <c:lblOffset val="100"/>
        <c:noMultiLvlLbl val="0"/>
      </c:catAx>
      <c:valAx>
        <c:axId val="15870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3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 Sort -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Experiment -</a:t>
            </a:r>
            <a:r>
              <a:rPr lang="en-US"/>
              <a:t> Small Inputs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'Small Inputs'!$T$49</c:f>
              <c:strCache>
                <c:ptCount val="1"/>
                <c:pt idx="0">
                  <c:v>Experiment Best Case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'Small Inputs'!$S$50:$S$54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Inputs'!$T$50:$T$54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200.17619999999999</c:v>
                </c:pt>
                <c:pt idx="3">
                  <c:v>200.22399999999999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EF-478D-8CE7-6AC9B2AC0705}"/>
            </c:ext>
          </c:extLst>
        </c:ser>
        <c:ser>
          <c:idx val="1"/>
          <c:order val="1"/>
          <c:tx>
            <c:strRef>
              <c:f>'Small Inputs'!$U$49</c:f>
              <c:strCache>
                <c:ptCount val="1"/>
                <c:pt idx="0">
                  <c:v>Experiment Avg Case 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'Small Inputs'!$S$50:$S$54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Inputs'!$U$50:$U$54</c:f>
              <c:numCache>
                <c:formatCode>0.000</c:formatCode>
                <c:ptCount val="5"/>
                <c:pt idx="0">
                  <c:v>2001.8100000000002</c:v>
                </c:pt>
                <c:pt idx="1">
                  <c:v>9008.5027999999984</c:v>
                </c:pt>
                <c:pt idx="2">
                  <c:v>21219.5396</c:v>
                </c:pt>
                <c:pt idx="3">
                  <c:v>38835.191800000001</c:v>
                </c:pt>
                <c:pt idx="4">
                  <c:v>62656.974800000004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EF-478D-8CE7-6AC9B2AC0705}"/>
            </c:ext>
          </c:extLst>
        </c:ser>
        <c:ser>
          <c:idx val="2"/>
          <c:order val="2"/>
          <c:tx>
            <c:strRef>
              <c:f>'Small Inputs'!$V$49</c:f>
              <c:strCache>
                <c:ptCount val="1"/>
                <c:pt idx="0">
                  <c:v>Experiment Worst Case Average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'Small Inputs'!$S$50:$S$54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Inputs'!$V$50:$V$54</c:f>
              <c:numCache>
                <c:formatCode>0.000</c:formatCode>
                <c:ptCount val="5"/>
                <c:pt idx="0">
                  <c:v>3002.6915999999997</c:v>
                </c:pt>
                <c:pt idx="1">
                  <c:v>12010.431200000001</c:v>
                </c:pt>
                <c:pt idx="2">
                  <c:v>28626.060399999998</c:v>
                </c:pt>
                <c:pt idx="3">
                  <c:v>52447.795800000007</c:v>
                </c:pt>
                <c:pt idx="4">
                  <c:v>83681.106600000014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EF-478D-8CE7-6AC9B2AC0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35247"/>
        <c:axId val="1587020143"/>
      </c:lineChart>
      <c:catAx>
        <c:axId val="180113524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20143"/>
        <c:crosses val="autoZero"/>
        <c:auto val="1"/>
        <c:lblAlgn val="ctr"/>
        <c:lblOffset val="100"/>
        <c:noMultiLvlLbl val="0"/>
      </c:catAx>
      <c:valAx>
        <c:axId val="15870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35247"/>
        <c:crosses val="autoZero"/>
        <c:crossBetween val="between"/>
        <c:majorUnit val="4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 Sort -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Theoretical -</a:t>
            </a:r>
            <a:r>
              <a:rPr lang="en-US"/>
              <a:t> Small Inputs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'Small Inputs'!$W$49</c:f>
              <c:strCache>
                <c:ptCount val="1"/>
                <c:pt idx="0">
                  <c:v>Theoretical Best Case Estimate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'Small Inputs'!$S$50:$S$54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Inputs'!$W$50:$W$54</c:f>
              <c:numCache>
                <c:formatCode>0.000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E8-4CA0-851E-945068CDF804}"/>
            </c:ext>
          </c:extLst>
        </c:ser>
        <c:ser>
          <c:idx val="1"/>
          <c:order val="1"/>
          <c:tx>
            <c:strRef>
              <c:f>'Small Inputs'!$X$49</c:f>
              <c:strCache>
                <c:ptCount val="1"/>
                <c:pt idx="0">
                  <c:v>Theoretical Avg Case Estimate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'Small Inputs'!$S$50:$S$54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Inputs'!$X$50:$X$54</c:f>
              <c:numCache>
                <c:formatCode>0.000</c:formatCode>
                <c:ptCount val="5"/>
                <c:pt idx="0">
                  <c:v>40000</c:v>
                </c:pt>
                <c:pt idx="1">
                  <c:v>160000</c:v>
                </c:pt>
                <c:pt idx="2">
                  <c:v>360000</c:v>
                </c:pt>
                <c:pt idx="3">
                  <c:v>640000</c:v>
                </c:pt>
                <c:pt idx="4">
                  <c:v>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E8-4CA0-851E-945068CDF804}"/>
            </c:ext>
          </c:extLst>
        </c:ser>
        <c:ser>
          <c:idx val="2"/>
          <c:order val="2"/>
          <c:tx>
            <c:strRef>
              <c:f>'Small Inputs'!$Y$49</c:f>
              <c:strCache>
                <c:ptCount val="1"/>
                <c:pt idx="0">
                  <c:v>Theoretical Worst Case Estimate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'Small Inputs'!$S$50:$S$54</c:f>
              <c:numCache>
                <c:formatCode>#,##0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'Small Inputs'!$Y$50:$Y$54</c:f>
              <c:numCache>
                <c:formatCode>0.000</c:formatCode>
                <c:ptCount val="5"/>
                <c:pt idx="0">
                  <c:v>40000</c:v>
                </c:pt>
                <c:pt idx="1">
                  <c:v>160000</c:v>
                </c:pt>
                <c:pt idx="2">
                  <c:v>360000</c:v>
                </c:pt>
                <c:pt idx="3">
                  <c:v>640000</c:v>
                </c:pt>
                <c:pt idx="4">
                  <c:v>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E8-4CA0-851E-945068CDF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135247"/>
        <c:axId val="1587020143"/>
      </c:lineChart>
      <c:catAx>
        <c:axId val="1801135247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020143"/>
        <c:crosses val="autoZero"/>
        <c:auto val="1"/>
        <c:lblAlgn val="ctr"/>
        <c:lblOffset val="100"/>
        <c:noMultiLvlLbl val="0"/>
      </c:catAx>
      <c:valAx>
        <c:axId val="158702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135247"/>
        <c:crosses val="autoZero"/>
        <c:crossBetween val="between"/>
        <c:majorUnit val="6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9.xml"/><Relationship Id="rId13" Type="http://schemas.openxmlformats.org/officeDocument/2006/relationships/chart" Target="../charts/chart34.xml"/><Relationship Id="rId18" Type="http://schemas.openxmlformats.org/officeDocument/2006/relationships/chart" Target="../charts/chart39.xml"/><Relationship Id="rId3" Type="http://schemas.openxmlformats.org/officeDocument/2006/relationships/chart" Target="../charts/chart24.xml"/><Relationship Id="rId21" Type="http://schemas.openxmlformats.org/officeDocument/2006/relationships/chart" Target="../charts/chart42.xml"/><Relationship Id="rId7" Type="http://schemas.openxmlformats.org/officeDocument/2006/relationships/chart" Target="../charts/chart28.xml"/><Relationship Id="rId12" Type="http://schemas.openxmlformats.org/officeDocument/2006/relationships/chart" Target="../charts/chart33.xml"/><Relationship Id="rId17" Type="http://schemas.openxmlformats.org/officeDocument/2006/relationships/chart" Target="../charts/chart38.xml"/><Relationship Id="rId2" Type="http://schemas.openxmlformats.org/officeDocument/2006/relationships/chart" Target="../charts/chart23.xml"/><Relationship Id="rId16" Type="http://schemas.openxmlformats.org/officeDocument/2006/relationships/chart" Target="../charts/chart37.xml"/><Relationship Id="rId20" Type="http://schemas.openxmlformats.org/officeDocument/2006/relationships/chart" Target="../charts/chart41.xml"/><Relationship Id="rId1" Type="http://schemas.openxmlformats.org/officeDocument/2006/relationships/chart" Target="../charts/chart22.xml"/><Relationship Id="rId6" Type="http://schemas.openxmlformats.org/officeDocument/2006/relationships/chart" Target="../charts/chart27.xml"/><Relationship Id="rId11" Type="http://schemas.openxmlformats.org/officeDocument/2006/relationships/chart" Target="../charts/chart32.xml"/><Relationship Id="rId5" Type="http://schemas.openxmlformats.org/officeDocument/2006/relationships/chart" Target="../charts/chart26.xml"/><Relationship Id="rId15" Type="http://schemas.openxmlformats.org/officeDocument/2006/relationships/chart" Target="../charts/chart36.xml"/><Relationship Id="rId10" Type="http://schemas.openxmlformats.org/officeDocument/2006/relationships/chart" Target="../charts/chart31.xml"/><Relationship Id="rId19" Type="http://schemas.openxmlformats.org/officeDocument/2006/relationships/chart" Target="../charts/chart40.xml"/><Relationship Id="rId4" Type="http://schemas.openxmlformats.org/officeDocument/2006/relationships/chart" Target="../charts/chart25.xml"/><Relationship Id="rId9" Type="http://schemas.openxmlformats.org/officeDocument/2006/relationships/chart" Target="../charts/chart30.xml"/><Relationship Id="rId14" Type="http://schemas.openxmlformats.org/officeDocument/2006/relationships/chart" Target="../charts/chart3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71718</xdr:colOff>
      <xdr:row>1</xdr:row>
      <xdr:rowOff>80683</xdr:rowOff>
    </xdr:from>
    <xdr:to>
      <xdr:col>10</xdr:col>
      <xdr:colOff>349496</xdr:colOff>
      <xdr:row>9</xdr:row>
      <xdr:rowOff>177149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FF8494-B1C9-4FC7-BAC5-1EA2D1A5FA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71718</xdr:colOff>
      <xdr:row>10</xdr:row>
      <xdr:rowOff>89647</xdr:rowOff>
    </xdr:from>
    <xdr:to>
      <xdr:col>10</xdr:col>
      <xdr:colOff>349496</xdr:colOff>
      <xdr:row>20</xdr:row>
      <xdr:rowOff>78537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B9010C-5F47-43C5-9669-9467C01A95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71717</xdr:colOff>
      <xdr:row>20</xdr:row>
      <xdr:rowOff>98613</xdr:rowOff>
    </xdr:from>
    <xdr:to>
      <xdr:col>10</xdr:col>
      <xdr:colOff>349495</xdr:colOff>
      <xdr:row>31</xdr:row>
      <xdr:rowOff>87503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1498AF-E3B2-4D33-9165-C0C8B56840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44824</xdr:colOff>
      <xdr:row>13</xdr:row>
      <xdr:rowOff>107576</xdr:rowOff>
    </xdr:from>
    <xdr:to>
      <xdr:col>16</xdr:col>
      <xdr:colOff>322602</xdr:colOff>
      <xdr:row>23</xdr:row>
      <xdr:rowOff>96466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000391F-6BD5-493E-BAEF-06E93B342B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98612</xdr:colOff>
      <xdr:row>4</xdr:row>
      <xdr:rowOff>161366</xdr:rowOff>
    </xdr:from>
    <xdr:to>
      <xdr:col>38</xdr:col>
      <xdr:colOff>376390</xdr:colOff>
      <xdr:row>13</xdr:row>
      <xdr:rowOff>78538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5432D52-D7F4-4961-A55E-72C2165EDB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32</xdr:col>
      <xdr:colOff>0</xdr:colOff>
      <xdr:row>14</xdr:row>
      <xdr:rowOff>0</xdr:rowOff>
    </xdr:from>
    <xdr:to>
      <xdr:col>38</xdr:col>
      <xdr:colOff>277778</xdr:colOff>
      <xdr:row>23</xdr:row>
      <xdr:rowOff>168184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029BC7E-340E-433B-ACB7-123C8DD11B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259976</xdr:colOff>
      <xdr:row>13</xdr:row>
      <xdr:rowOff>89647</xdr:rowOff>
    </xdr:from>
    <xdr:to>
      <xdr:col>31</xdr:col>
      <xdr:colOff>179165</xdr:colOff>
      <xdr:row>23</xdr:row>
      <xdr:rowOff>78537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9BB5DDA-4782-4347-9743-B0F873206B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163285</xdr:colOff>
      <xdr:row>31</xdr:row>
      <xdr:rowOff>97971</xdr:rowOff>
    </xdr:from>
    <xdr:to>
      <xdr:col>31</xdr:col>
      <xdr:colOff>337457</xdr:colOff>
      <xdr:row>40</xdr:row>
      <xdr:rowOff>65314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F171C37-B244-44FC-9A95-5EB32EBC4C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32</xdr:col>
      <xdr:colOff>130628</xdr:colOff>
      <xdr:row>25</xdr:row>
      <xdr:rowOff>119742</xdr:rowOff>
    </xdr:from>
    <xdr:to>
      <xdr:col>39</xdr:col>
      <xdr:colOff>97971</xdr:colOff>
      <xdr:row>33</xdr:row>
      <xdr:rowOff>87085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BC89CDD-1F93-42FB-9266-1EB60EA9F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32</xdr:col>
      <xdr:colOff>119743</xdr:colOff>
      <xdr:row>33</xdr:row>
      <xdr:rowOff>152400</xdr:rowOff>
    </xdr:from>
    <xdr:to>
      <xdr:col>39</xdr:col>
      <xdr:colOff>87086</xdr:colOff>
      <xdr:row>43</xdr:row>
      <xdr:rowOff>108857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6D22772-986B-4EEF-9B4C-1310099EB5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10</xdr:col>
      <xdr:colOff>277778</xdr:colOff>
      <xdr:row>41</xdr:row>
      <xdr:rowOff>161780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6186D03-F53E-4696-B508-41D49B015F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21772</xdr:colOff>
      <xdr:row>41</xdr:row>
      <xdr:rowOff>250372</xdr:rowOff>
    </xdr:from>
    <xdr:to>
      <xdr:col>10</xdr:col>
      <xdr:colOff>299550</xdr:colOff>
      <xdr:row>51</xdr:row>
      <xdr:rowOff>42038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61D7B89-6DF5-45E8-8B16-7C50F57261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0</xdr:colOff>
      <xdr:row>52</xdr:row>
      <xdr:rowOff>0</xdr:rowOff>
    </xdr:from>
    <xdr:to>
      <xdr:col>10</xdr:col>
      <xdr:colOff>277778</xdr:colOff>
      <xdr:row>63</xdr:row>
      <xdr:rowOff>150894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B1AFED0-CDA3-4030-BFCA-3B15A7D651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11</xdr:col>
      <xdr:colOff>0</xdr:colOff>
      <xdr:row>31</xdr:row>
      <xdr:rowOff>65315</xdr:rowOff>
    </xdr:from>
    <xdr:to>
      <xdr:col>16</xdr:col>
      <xdr:colOff>402772</xdr:colOff>
      <xdr:row>40</xdr:row>
      <xdr:rowOff>21771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769868E-4C23-4BED-BFBF-2E27F68BA9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11</xdr:col>
      <xdr:colOff>0</xdr:colOff>
      <xdr:row>48</xdr:row>
      <xdr:rowOff>0</xdr:rowOff>
    </xdr:from>
    <xdr:to>
      <xdr:col>16</xdr:col>
      <xdr:colOff>245121</xdr:colOff>
      <xdr:row>57</xdr:row>
      <xdr:rowOff>161780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300989F3-C30C-42E8-B3A8-96DD1AFBFA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11</xdr:col>
      <xdr:colOff>0</xdr:colOff>
      <xdr:row>58</xdr:row>
      <xdr:rowOff>0</xdr:rowOff>
    </xdr:from>
    <xdr:to>
      <xdr:col>16</xdr:col>
      <xdr:colOff>245121</xdr:colOff>
      <xdr:row>69</xdr:row>
      <xdr:rowOff>150894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6E762DC-7BE5-4F8B-B06E-A70F3E875E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11</xdr:col>
      <xdr:colOff>0</xdr:colOff>
      <xdr:row>70</xdr:row>
      <xdr:rowOff>0</xdr:rowOff>
    </xdr:from>
    <xdr:to>
      <xdr:col>16</xdr:col>
      <xdr:colOff>245121</xdr:colOff>
      <xdr:row>81</xdr:row>
      <xdr:rowOff>150894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5EA9434C-45F8-49E9-9BB1-1A45E25737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16</xdr:col>
      <xdr:colOff>587829</xdr:colOff>
      <xdr:row>55</xdr:row>
      <xdr:rowOff>54429</xdr:rowOff>
    </xdr:from>
    <xdr:to>
      <xdr:col>22</xdr:col>
      <xdr:colOff>87086</xdr:colOff>
      <xdr:row>66</xdr:row>
      <xdr:rowOff>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5052A82C-73C5-4131-A47B-EB46420436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22</xdr:col>
      <xdr:colOff>348343</xdr:colOff>
      <xdr:row>55</xdr:row>
      <xdr:rowOff>65315</xdr:rowOff>
    </xdr:from>
    <xdr:to>
      <xdr:col>27</xdr:col>
      <xdr:colOff>21772</xdr:colOff>
      <xdr:row>66</xdr:row>
      <xdr:rowOff>21773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BE598661-C1CD-4D4E-A9EE-A405BE9F49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27</xdr:col>
      <xdr:colOff>141514</xdr:colOff>
      <xdr:row>48</xdr:row>
      <xdr:rowOff>87086</xdr:rowOff>
    </xdr:from>
    <xdr:to>
      <xdr:col>32</xdr:col>
      <xdr:colOff>315685</xdr:colOff>
      <xdr:row>57</xdr:row>
      <xdr:rowOff>54429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8E1044F-1062-49DF-8E8D-7695F16E7F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27</xdr:col>
      <xdr:colOff>119743</xdr:colOff>
      <xdr:row>58</xdr:row>
      <xdr:rowOff>10886</xdr:rowOff>
    </xdr:from>
    <xdr:to>
      <xdr:col>32</xdr:col>
      <xdr:colOff>293914</xdr:colOff>
      <xdr:row>68</xdr:row>
      <xdr:rowOff>152400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BFDA77E-6D29-44F6-9E5E-06609E103B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83820</xdr:colOff>
      <xdr:row>0</xdr:row>
      <xdr:rowOff>179070</xdr:rowOff>
    </xdr:from>
    <xdr:to>
      <xdr:col>9</xdr:col>
      <xdr:colOff>403860</xdr:colOff>
      <xdr:row>9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D38294-C8D4-D3B7-FC21-F267468ED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76200</xdr:colOff>
      <xdr:row>9</xdr:row>
      <xdr:rowOff>160020</xdr:rowOff>
    </xdr:from>
    <xdr:to>
      <xdr:col>9</xdr:col>
      <xdr:colOff>396240</xdr:colOff>
      <xdr:row>19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31BFC6-06E2-46B1-87A5-28D99FF6D1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76200</xdr:colOff>
      <xdr:row>20</xdr:row>
      <xdr:rowOff>15240</xdr:rowOff>
    </xdr:from>
    <xdr:to>
      <xdr:col>9</xdr:col>
      <xdr:colOff>396240</xdr:colOff>
      <xdr:row>30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74F62E-02C4-4F22-99DF-88979B00F9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214449</xdr:colOff>
      <xdr:row>13</xdr:row>
      <xdr:rowOff>60960</xdr:rowOff>
    </xdr:from>
    <xdr:to>
      <xdr:col>16</xdr:col>
      <xdr:colOff>729343</xdr:colOff>
      <xdr:row>23</xdr:row>
      <xdr:rowOff>65314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35EA9D9-52AC-4046-86C0-D8759049CE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385880</xdr:colOff>
      <xdr:row>4</xdr:row>
      <xdr:rowOff>10885</xdr:rowOff>
    </xdr:from>
    <xdr:to>
      <xdr:col>39</xdr:col>
      <xdr:colOff>81080</xdr:colOff>
      <xdr:row>12</xdr:row>
      <xdr:rowOff>60527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74932EC-AB9C-44D2-80C2-BD4D8E777D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32</xdr:col>
      <xdr:colOff>522515</xdr:colOff>
      <xdr:row>13</xdr:row>
      <xdr:rowOff>21772</xdr:rowOff>
    </xdr:from>
    <xdr:to>
      <xdr:col>39</xdr:col>
      <xdr:colOff>217715</xdr:colOff>
      <xdr:row>22</xdr:row>
      <xdr:rowOff>136728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F39CB79-1CBC-438A-964A-1B5D17AED4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283028</xdr:colOff>
      <xdr:row>13</xdr:row>
      <xdr:rowOff>65314</xdr:rowOff>
    </xdr:from>
    <xdr:to>
      <xdr:col>32</xdr:col>
      <xdr:colOff>206829</xdr:colOff>
      <xdr:row>23</xdr:row>
      <xdr:rowOff>87086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F04FF04-53FC-49F9-88C0-E2685FAE06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0</xdr:colOff>
      <xdr:row>32</xdr:row>
      <xdr:rowOff>0</xdr:rowOff>
    </xdr:from>
    <xdr:to>
      <xdr:col>9</xdr:col>
      <xdr:colOff>320040</xdr:colOff>
      <xdr:row>41</xdr:row>
      <xdr:rowOff>124641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DA2DF0-4146-43D4-B093-A7A8BDF09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0</xdr:colOff>
      <xdr:row>41</xdr:row>
      <xdr:rowOff>185057</xdr:rowOff>
    </xdr:from>
    <xdr:to>
      <xdr:col>9</xdr:col>
      <xdr:colOff>320040</xdr:colOff>
      <xdr:row>50</xdr:row>
      <xdr:rowOff>124641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E1C95FE-DE42-4C2F-BA88-5DC8F07538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0</xdr:colOff>
      <xdr:row>51</xdr:row>
      <xdr:rowOff>0</xdr:rowOff>
    </xdr:from>
    <xdr:to>
      <xdr:col>9</xdr:col>
      <xdr:colOff>320040</xdr:colOff>
      <xdr:row>62</xdr:row>
      <xdr:rowOff>113755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054FE8B-5DC8-493D-9461-5C5C4917AD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620485</xdr:colOff>
      <xdr:row>31</xdr:row>
      <xdr:rowOff>76201</xdr:rowOff>
    </xdr:from>
    <xdr:to>
      <xdr:col>16</xdr:col>
      <xdr:colOff>685800</xdr:colOff>
      <xdr:row>38</xdr:row>
      <xdr:rowOff>119744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509D4F2-131F-4A40-A689-2729609053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32</xdr:col>
      <xdr:colOff>598714</xdr:colOff>
      <xdr:row>25</xdr:row>
      <xdr:rowOff>76200</xdr:rowOff>
    </xdr:from>
    <xdr:to>
      <xdr:col>39</xdr:col>
      <xdr:colOff>298268</xdr:colOff>
      <xdr:row>34</xdr:row>
      <xdr:rowOff>15784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C5095B92-78F8-4FA6-AAEC-A789872005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33</xdr:col>
      <xdr:colOff>32657</xdr:colOff>
      <xdr:row>35</xdr:row>
      <xdr:rowOff>87085</xdr:rowOff>
    </xdr:from>
    <xdr:to>
      <xdr:col>39</xdr:col>
      <xdr:colOff>352697</xdr:colOff>
      <xdr:row>46</xdr:row>
      <xdr:rowOff>15783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71637ED1-8CE8-4383-BF68-1D403C22EE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27</xdr:col>
      <xdr:colOff>97972</xdr:colOff>
      <xdr:row>31</xdr:row>
      <xdr:rowOff>174171</xdr:rowOff>
    </xdr:from>
    <xdr:to>
      <xdr:col>31</xdr:col>
      <xdr:colOff>816429</xdr:colOff>
      <xdr:row>40</xdr:row>
      <xdr:rowOff>32657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1182568D-4525-43E6-8D3E-AD7B82F350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11</xdr:col>
      <xdr:colOff>0</xdr:colOff>
      <xdr:row>48</xdr:row>
      <xdr:rowOff>0</xdr:rowOff>
    </xdr:from>
    <xdr:to>
      <xdr:col>16</xdr:col>
      <xdr:colOff>287383</xdr:colOff>
      <xdr:row>57</xdr:row>
      <xdr:rowOff>124641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DE4B25D7-3DDC-410A-8B74-B41A1C3997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11</xdr:col>
      <xdr:colOff>0</xdr:colOff>
      <xdr:row>58</xdr:row>
      <xdr:rowOff>0</xdr:rowOff>
    </xdr:from>
    <xdr:to>
      <xdr:col>16</xdr:col>
      <xdr:colOff>287383</xdr:colOff>
      <xdr:row>69</xdr:row>
      <xdr:rowOff>113755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5D17D74-3E86-4CC4-8EC0-6214ECECB6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11</xdr:col>
      <xdr:colOff>0</xdr:colOff>
      <xdr:row>70</xdr:row>
      <xdr:rowOff>0</xdr:rowOff>
    </xdr:from>
    <xdr:to>
      <xdr:col>16</xdr:col>
      <xdr:colOff>287383</xdr:colOff>
      <xdr:row>81</xdr:row>
      <xdr:rowOff>113755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6CE0CC1C-36A1-4AAB-9273-22693436BC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17</xdr:col>
      <xdr:colOff>0</xdr:colOff>
      <xdr:row>55</xdr:row>
      <xdr:rowOff>0</xdr:rowOff>
    </xdr:from>
    <xdr:to>
      <xdr:col>22</xdr:col>
      <xdr:colOff>134983</xdr:colOff>
      <xdr:row>66</xdr:row>
      <xdr:rowOff>113756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CCB0B398-A52C-4238-ACF3-AA93980FB8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23</xdr:col>
      <xdr:colOff>0</xdr:colOff>
      <xdr:row>55</xdr:row>
      <xdr:rowOff>0</xdr:rowOff>
    </xdr:from>
    <xdr:to>
      <xdr:col>27</xdr:col>
      <xdr:colOff>483325</xdr:colOff>
      <xdr:row>66</xdr:row>
      <xdr:rowOff>113756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27680088-FB76-4043-9048-7361AFB067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28</xdr:col>
      <xdr:colOff>0</xdr:colOff>
      <xdr:row>47</xdr:row>
      <xdr:rowOff>152400</xdr:rowOff>
    </xdr:from>
    <xdr:to>
      <xdr:col>33</xdr:col>
      <xdr:colOff>113211</xdr:colOff>
      <xdr:row>57</xdr:row>
      <xdr:rowOff>91984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B8E46A5F-7CC6-4D08-972B-A84E96F524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28</xdr:col>
      <xdr:colOff>0</xdr:colOff>
      <xdr:row>58</xdr:row>
      <xdr:rowOff>0</xdr:rowOff>
    </xdr:from>
    <xdr:to>
      <xdr:col>33</xdr:col>
      <xdr:colOff>113211</xdr:colOff>
      <xdr:row>69</xdr:row>
      <xdr:rowOff>113755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938FC1E4-A4DE-4525-83F0-8ED55ACD05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634A94-ACA9-4A1B-A677-1576B9ABE574}" name="Table6" displayName="Table6" ref="L8:AF13" totalsRowShown="0" headerRowDxfId="203" dataDxfId="202">
  <autoFilter ref="L8:AF13" xr:uid="{CD634A94-ACA9-4A1B-A677-1576B9ABE57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77903C69-47EC-435F-8D7D-CD684201F47F}" name="Input Size" dataDxfId="201"/>
    <tableColumn id="2" xr3:uid="{8857350A-C25B-492E-9D7D-885C0CBDAEB7}" name="Sorted: Attempt #1" dataDxfId="200"/>
    <tableColumn id="3" xr3:uid="{C521354C-E734-427A-BBBB-128D9CFD75DE}" name="Sorted: Attempt #2" dataDxfId="199"/>
    <tableColumn id="4" xr3:uid="{5B657575-45E4-4B9F-9C8C-0FA22660A18C}" name="Sorted: Attempt #3" dataDxfId="198"/>
    <tableColumn id="5" xr3:uid="{65DE54B4-F8E2-459B-B269-3A2AC9BC817C}" name="Sorted: Attempt #4" dataDxfId="197"/>
    <tableColumn id="6" xr3:uid="{169245CC-C02B-4049-8F08-9882AF837F8B}" name="Sorted: Attempt #5" dataDxfId="196"/>
    <tableColumn id="19" xr3:uid="{65AB2288-7C4A-4D44-917C-6A4E26EB8BA7}" name="Sorted: Average" dataDxfId="195" dataCellStyle="Good">
      <calculatedColumnFormula>AVERAGE(Table6[[#This Row],[Sorted: Attempt '#1]:[Sorted: Attempt '#5]])</calculatedColumnFormula>
    </tableColumn>
    <tableColumn id="7" xr3:uid="{074DFE42-7E32-4B25-BB7E-3E76E4481F05}" name="Random: Attempt #1" dataDxfId="194"/>
    <tableColumn id="8" xr3:uid="{E21F0B7B-31D7-4A62-BFD6-41FA6F8AE7E7}" name="Random: Attempt #2" dataDxfId="193"/>
    <tableColumn id="9" xr3:uid="{7A06F54D-E7C7-48C0-87D9-E9D42AE8C1C4}" name="Random: Attempt #3" dataDxfId="192"/>
    <tableColumn id="10" xr3:uid="{E05EF190-D599-4190-88FC-FE94F4985264}" name="Random: Attempt #4" dataDxfId="191"/>
    <tableColumn id="11" xr3:uid="{F4D15064-274D-4DBB-8045-AE2A753656E0}" name="Random: Attempt #5" dataDxfId="190"/>
    <tableColumn id="20" xr3:uid="{CAE16758-58CC-4318-8279-7CDE7E5211E4}" name="Random: Average" dataDxfId="189" dataCellStyle="Good">
      <calculatedColumnFormula>AVERAGE(Table6[[#This Row],[Random: Attempt '#1]:[Random: Attempt '#5]])</calculatedColumnFormula>
    </tableColumn>
    <tableColumn id="12" xr3:uid="{AE807006-FD2E-4959-97B8-8A2A4ABE7A5C}" name="Reversed: Attempt #1" dataDxfId="188"/>
    <tableColumn id="13" xr3:uid="{4411D364-5AE9-43E8-8845-DF5478E5FC3A}" name="Reversed: Attempt #2" dataDxfId="187"/>
    <tableColumn id="14" xr3:uid="{D76FFF46-1DCA-411B-ABD0-17E9DF6E19C8}" name="Reversed: Attempt #3" dataDxfId="186"/>
    <tableColumn id="15" xr3:uid="{BAE0720F-D54D-422C-9EF5-CC4812D01E1F}" name="Reversed: Attempt #4" dataDxfId="185"/>
    <tableColumn id="16" xr3:uid="{E34095D8-0D0E-47DA-9C65-584638E441BF}" name="Reversed: Attempt #5" dataDxfId="184"/>
    <tableColumn id="21" xr3:uid="{5947BDF6-3DE4-415E-83E1-451DD1A8454B}" name="Reversed: Average" dataDxfId="183" dataCellStyle="Good">
      <calculatedColumnFormula>AVERAGE(Table6[[#This Row],[Reversed: Attempt '#1]:[Reversed: Attempt '#5]])</calculatedColumnFormula>
    </tableColumn>
    <tableColumn id="17" xr3:uid="{F5037528-A4D1-4883-B074-307A351D0243}" name="Total" dataDxfId="182">
      <calculatedColumnFormula>SUM(Table6[[#This Row],[Sorted: Attempt '#1]:[Reversed: Attempt '#5]])</calculatedColumnFormula>
    </tableColumn>
    <tableColumn id="18" xr3:uid="{06B050E6-89C6-4784-A65B-623EBE7887AF}" name="Average" dataDxfId="181">
      <calculatedColumnFormula>AVERAGE(M9:Q9,S9:W9,Y9:AC9)</calculatedColumnFormula>
    </tableColumn>
  </tableColumns>
  <tableStyleInfo name="TableStyleLight21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FB2F52A-6363-4BB8-85D4-4043D42381FE}" name="Table68" displayName="Table68" ref="L26:AF31" totalsRowShown="0" headerRowDxfId="180" dataDxfId="179">
  <autoFilter ref="L26:AF31" xr:uid="{9FB2F52A-6363-4BB8-85D4-4043D42381F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2893D3E4-4EF2-4D9A-9C47-C5AE66B82D69}" name="Input Size" dataDxfId="178"/>
    <tableColumn id="2" xr3:uid="{0D8EEE24-AA32-4411-A2B5-4F74E2BAF4F0}" name="Sorted: Attempt #1" dataDxfId="177"/>
    <tableColumn id="3" xr3:uid="{2078433F-408F-4019-B36C-C9BAC4069C3E}" name="Sorted: Attempt #2" dataDxfId="176"/>
    <tableColumn id="4" xr3:uid="{98D57D6A-B3DF-47A6-A8FA-3986B23AB967}" name="Sorted: Attempt #3" dataDxfId="175"/>
    <tableColumn id="5" xr3:uid="{5131677B-6638-4312-AD3F-DA4BCEAAB4D3}" name="Sorted: Attempt #4" dataDxfId="174"/>
    <tableColumn id="6" xr3:uid="{26CC927C-6A94-4F81-AD44-4D14D1D4339D}" name="Sorted: Attempt #5" dataDxfId="173"/>
    <tableColumn id="19" xr3:uid="{31FF6F73-F8F1-4403-A5AD-022DA5F6F8CF}" name="Sorted: Average" dataDxfId="172" dataCellStyle="Good">
      <calculatedColumnFormula>AVERAGE(Table68[[#This Row],[Sorted: Attempt '#1]:[Sorted: Attempt '#5]])</calculatedColumnFormula>
    </tableColumn>
    <tableColumn id="7" xr3:uid="{D4C093D0-CC47-40CF-815A-99332EBB31E0}" name="Random: Attempt #1" dataDxfId="171"/>
    <tableColumn id="8" xr3:uid="{541D54DC-4A96-4522-9E67-27A1CCABE32C}" name="Random: Attempt #2" dataDxfId="170"/>
    <tableColumn id="9" xr3:uid="{86F84DB7-484A-4FE2-A120-25D8C22FB6E7}" name="Random: Attempt #3" dataDxfId="169"/>
    <tableColumn id="10" xr3:uid="{E9B99B27-8171-420E-9AC3-911BA79D7D9A}" name="Random: Attempt #4" dataDxfId="168"/>
    <tableColumn id="11" xr3:uid="{D3F7E173-F008-438F-8AF6-1220156D236D}" name="Random: Attempt #5" dataDxfId="167"/>
    <tableColumn id="20" xr3:uid="{19D19397-3434-416B-A570-D22E23DEB9BE}" name="Random: Average" dataDxfId="166" dataCellStyle="Good">
      <calculatedColumnFormula>AVERAGE(Table68[[#This Row],[Random: Attempt '#1]:[Random: Attempt '#5]])</calculatedColumnFormula>
    </tableColumn>
    <tableColumn id="12" xr3:uid="{2CE75F12-4917-4027-A7FE-C8D424FD0DCF}" name="Reversed: Attempt #1" dataDxfId="165"/>
    <tableColumn id="13" xr3:uid="{43695303-CBFC-4AC1-A549-D87422026291}" name="Reversed: Attempt #2" dataDxfId="164"/>
    <tableColumn id="14" xr3:uid="{E18DBD38-6D30-460F-8ED5-BD20EB6BB000}" name="Reversed: Attempt #3" dataDxfId="163"/>
    <tableColumn id="15" xr3:uid="{361199DB-6428-43B4-93E0-EDD8026B3F44}" name="Reversed: Attempt #4" dataDxfId="162"/>
    <tableColumn id="16" xr3:uid="{AA502201-59F7-425C-AC4D-D306908E8B24}" name="Reversed: Attempt #5" dataDxfId="161"/>
    <tableColumn id="21" xr3:uid="{7C5188ED-FE6F-4DD0-AFD5-4B63ACDC0246}" name="Reversed: Average" dataDxfId="160" dataCellStyle="Good">
      <calculatedColumnFormula>AVERAGE(Table68[[#This Row],[Reversed: Attempt '#1]:[Reversed: Attempt '#5]])</calculatedColumnFormula>
    </tableColumn>
    <tableColumn id="17" xr3:uid="{DBA39079-7626-479E-A034-324D4A835936}" name="Total" dataDxfId="159">
      <calculatedColumnFormula>SUM(M27:Q27,S27:W27,Y27:AC27)</calculatedColumnFormula>
    </tableColumn>
    <tableColumn id="18" xr3:uid="{C42F27BC-A442-4A98-A78A-19C17571CBC5}" name="Average" dataDxfId="158">
      <calculatedColumnFormula>AVERAGE(M27:Q27,S27:W27,Y27:AC27)</calculatedColumnFormula>
    </tableColumn>
  </tableColumns>
  <tableStyleInfo name="TableStyleLight21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64BB6C1-2BC8-4478-B360-A970F175B3D9}" name="Table689" displayName="Table689" ref="L42:AF47" totalsRowShown="0" headerRowDxfId="157" dataDxfId="156">
  <autoFilter ref="L42:AF47" xr:uid="{F64BB6C1-2BC8-4478-B360-A970F175B3D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CE7E60D-4B06-4C17-80ED-BD3F8E783B9E}" name="Input Size" dataDxfId="155"/>
    <tableColumn id="2" xr3:uid="{0AB57972-AB56-4ABE-9070-F33CA69C3E34}" name="Sorted: Attempt #1" dataDxfId="154"/>
    <tableColumn id="3" xr3:uid="{7D8E0600-3B36-4DCA-A18B-CFED8547442C}" name="Sorted: Attempt #2" dataDxfId="153"/>
    <tableColumn id="4" xr3:uid="{C1DAB29E-487A-4AA2-BC15-B04B2528C988}" name="Sorted: Attempt #3" dataDxfId="152"/>
    <tableColumn id="5" xr3:uid="{728D75B6-DE41-45A4-B3C6-AAF7C7E9001C}" name="Sorted: Attempt #4" dataDxfId="151"/>
    <tableColumn id="6" xr3:uid="{971EE68E-7EC3-4C7C-9861-040D3AC15A1A}" name="Sorted: Attempt #5" dataDxfId="150"/>
    <tableColumn id="19" xr3:uid="{BF29F529-F645-4D1F-B56D-789C63ADC943}" name="Sorted: Average" dataDxfId="149" dataCellStyle="Good">
      <calculatedColumnFormula>AVERAGE(Table689[[#This Row],[Sorted: Attempt '#1]:[Sorted: Attempt '#5]])</calculatedColumnFormula>
    </tableColumn>
    <tableColumn id="7" xr3:uid="{C72325D0-714E-4A08-BEAE-9EAEFD18E277}" name="Random: Attempt #1" dataDxfId="148"/>
    <tableColumn id="8" xr3:uid="{EBB881BD-8584-4ABD-8B08-5D5BED050AE9}" name="Random: Attempt #2" dataDxfId="147"/>
    <tableColumn id="9" xr3:uid="{604BDBEA-062B-4CAB-8EC4-645265654100}" name="Random: Attempt #3" dataDxfId="146"/>
    <tableColumn id="10" xr3:uid="{7415E35C-BAD1-4B79-9D63-9496D3B365FA}" name="Random: Attempt #4" dataDxfId="145"/>
    <tableColumn id="11" xr3:uid="{79B5E983-4BFA-4F1E-9A45-564841507F37}" name="Random: Attempt #5" dataDxfId="144"/>
    <tableColumn id="20" xr3:uid="{D38671DE-A9B7-4929-B7DF-6E93E4D25BEE}" name="Random: Average" dataDxfId="143" dataCellStyle="Good">
      <calculatedColumnFormula>AVERAGE(Table689[[#This Row],[Random: Attempt '#1]:[Random: Attempt '#5]])</calculatedColumnFormula>
    </tableColumn>
    <tableColumn id="12" xr3:uid="{080663A2-BD34-4C56-88DF-31B231DAA783}" name="Reversed: Attempt #1" dataDxfId="142"/>
    <tableColumn id="13" xr3:uid="{BC3E2CB5-DDB9-47FC-8075-561D55F56436}" name="Reversed: Attempt #2" dataDxfId="141"/>
    <tableColumn id="14" xr3:uid="{F9F3E65E-5063-476B-BE36-E509C6531B0F}" name="Reversed: Attempt #3" dataDxfId="140"/>
    <tableColumn id="15" xr3:uid="{0A2BAD01-98FE-4727-9F1A-2135BF08EA72}" name="Reversed: Attempt #4" dataDxfId="139"/>
    <tableColumn id="16" xr3:uid="{08E7D0FF-3984-4AFA-843A-BAFC4DAF0A4A}" name="Reversed: Attempt #5" dataDxfId="138"/>
    <tableColumn id="21" xr3:uid="{7D9F9633-FAD0-41A8-A5FF-9E767EDB8315}" name="Reversed: Average" dataDxfId="137" dataCellStyle="Good">
      <calculatedColumnFormula>AVERAGE(Table689[[#This Row],[Reversed: Attempt '#1]:[Reversed: Attempt '#5]])</calculatedColumnFormula>
    </tableColumn>
    <tableColumn id="17" xr3:uid="{055B6D5F-3E30-4517-AE5A-48A6E6516F0A}" name="Total" dataDxfId="136">
      <calculatedColumnFormula>SUM(M43:Q43,S43:W43,Y43:AC43)</calculatedColumnFormula>
    </tableColumn>
    <tableColumn id="18" xr3:uid="{9C639D4B-5C67-40F1-8936-38EB02B77116}" name="Average" dataDxfId="135">
      <calculatedColumnFormula>AVERAGE(M43:Q43,S43:W43,Y43:AC43)</calculatedColumnFormula>
    </tableColumn>
  </tableColumns>
  <tableStyleInfo name="TableStyleLight21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07CFC8-2BEB-4DFD-99C9-EBB0FDBEA571}" name="Table46" displayName="Table46" ref="R15:Z20" totalsRowShown="0" headerRowDxfId="134" dataDxfId="133">
  <autoFilter ref="R15:Z20" xr:uid="{5607CFC8-2BEB-4DFD-99C9-EBB0FDBEA57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F89027EE-B50B-4DBC-9C03-625EB85F5DEB}" name="Input Size" dataDxfId="132"/>
    <tableColumn id="2" xr3:uid="{3ACE8D12-4455-4026-80D9-C981568C35EB}" name="Experiment Best Case Average" dataDxfId="131">
      <calculatedColumnFormula>SUM(R9*1000)</calculatedColumnFormula>
    </tableColumn>
    <tableColumn id="3" xr3:uid="{4EB7DF61-2BBF-43C2-B87F-D3F2859A5148}" name="Experiment Avg Case Average" dataDxfId="130">
      <calculatedColumnFormula>SUM(X9*1000)</calculatedColumnFormula>
    </tableColumn>
    <tableColumn id="4" xr3:uid="{41061369-A20D-4310-B9CE-1159972B4C7B}" name="Experiment Worst Case Average" dataDxfId="129">
      <calculatedColumnFormula>SUM(AD9*1000)</calculatedColumnFormula>
    </tableColumn>
    <tableColumn id="6" xr3:uid="{B617BBF3-40E5-44B4-AA4A-85348715A216}" name="Theoretical Best Case Estimate " dataDxfId="128">
      <calculatedColumnFormula>LOG(Table46[[#This Row],[Input Size]],2)*Table46[[#This Row],[Input Size]]</calculatedColumnFormula>
    </tableColumn>
    <tableColumn id="7" xr3:uid="{89ABB5DD-F710-4114-A668-3ECEC734D540}" name="Theoretical Avg Case Estimate" dataDxfId="127">
      <calculatedColumnFormula>LOG(Table46[[#This Row],[Input Size]],2)*Table46[[#This Row],[Input Size]]</calculatedColumnFormula>
    </tableColumn>
    <tableColumn id="8" xr3:uid="{1BA42871-0F7A-4942-B00D-F5BFD5EDC89A}" name="Theoretical Worst Case Estimate " dataDxfId="126">
      <calculatedColumnFormula>LOG(Table46[[#This Row],[Input Size]],2)*Table46[[#This Row],[Input Size]]</calculatedColumnFormula>
    </tableColumn>
    <tableColumn id="5" xr3:uid="{176DE452-A70F-47AD-948D-1BF7220A16AB}" name="Avg Experiment" dataDxfId="125">
      <calculatedColumnFormula>AVERAGE(Table46[[#This Row],[Experiment Best Case Average]:[Experiment Worst Case Average]])</calculatedColumnFormula>
    </tableColumn>
    <tableColumn id="9" xr3:uid="{F4F5DFEB-FA2E-4CA7-8C40-640729615B5D}" name="Avg Theoretical" dataDxfId="124">
      <calculatedColumnFormula>AVERAGE(Table46[[#This Row],[Theoretical Best Case Estimate ]:[Theoretical Worst Case Estimate ]])</calculatedColumnFormula>
    </tableColumn>
  </tableColumns>
  <tableStyleInfo name="TableStyleLight21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131F16-2AE8-4416-80FE-3D4F36BBEFF6}" name="Table4610" displayName="Table4610" ref="R33:Z38" totalsRowShown="0" headerRowDxfId="123" dataDxfId="122">
  <autoFilter ref="R33:Z38" xr:uid="{AE131F16-2AE8-4416-80FE-3D4F36BBEFF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1EBDB3D1-8B7D-4CAC-8AFF-3D5DB584D576}" name="Input Size" dataDxfId="121"/>
    <tableColumn id="2" xr3:uid="{C8D52FFC-76A4-4781-B0FB-3EB7461D5751}" name="Experiment Best Case Average" dataDxfId="120">
      <calculatedColumnFormula>SUM(R27*1000)</calculatedColumnFormula>
    </tableColumn>
    <tableColumn id="3" xr3:uid="{7AB11230-0B14-40AC-AE85-142C01F1E86C}" name="Experiment Avg Case Average" dataDxfId="119">
      <calculatedColumnFormula>SUM(X27*1000)</calculatedColumnFormula>
    </tableColumn>
    <tableColumn id="4" xr3:uid="{9944361B-70E4-4076-A4C8-F3EFED455196}" name="Experiment Worst Case Average" dataDxfId="118">
      <calculatedColumnFormula>SUM(AD27*1000)</calculatedColumnFormula>
    </tableColumn>
    <tableColumn id="6" xr3:uid="{4F9CDE68-6F6C-46FF-B8D4-34BA21205E88}" name="Theoretical Best Case Estimate " dataDxfId="117"/>
    <tableColumn id="7" xr3:uid="{9CB805C7-26A3-4E42-A480-C949DA592031}" name="Theoretical Avg Case Estimate" dataDxfId="116"/>
    <tableColumn id="8" xr3:uid="{448325EE-E6E7-4BCF-A972-17C845E51218}" name="Theoretical Worst Case Estimate " dataDxfId="115">
      <calculatedColumnFormula>SUM(Table4610[[#This Row],[Input Size]]*Table4610[[#This Row],[Input Size]])</calculatedColumnFormula>
    </tableColumn>
    <tableColumn id="5" xr3:uid="{F056D700-D372-4A76-9292-F71CB6A623A1}" name="Avg Experiment" dataDxfId="114">
      <calculatedColumnFormula>AVERAGE(Table4610[[#This Row],[Experiment Best Case Average]:[Experiment Worst Case Average]])</calculatedColumnFormula>
    </tableColumn>
    <tableColumn id="9" xr3:uid="{A627D981-BE83-4532-9C78-69D53C379470}" name="Avg Theoretical" dataDxfId="113">
      <calculatedColumnFormula>AVERAGE(Table4610[[#This Row],[Theoretical Best Case Estimate ]:[Theoretical Worst Case Estimate ]])</calculatedColumnFormula>
    </tableColumn>
  </tableColumns>
  <tableStyleInfo name="TableStyleLight21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CC7D848-F6F7-4947-BB55-158F1370783F}" name="Table461011" displayName="Table461011" ref="R49:Z54" totalsRowShown="0" headerRowDxfId="112" dataDxfId="111">
  <autoFilter ref="R49:Z54" xr:uid="{9CC7D848-F6F7-4947-BB55-158F137078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9012BBB6-AAE0-4D67-8F0C-9135BEBFAD7C}" name="Input Size" dataDxfId="110"/>
    <tableColumn id="2" xr3:uid="{E836454B-0C94-4D96-95E7-F61BCDB4D275}" name="Experiment Best Case Average" dataDxfId="109">
      <calculatedColumnFormula>SUM(R43*1000)</calculatedColumnFormula>
    </tableColumn>
    <tableColumn id="3" xr3:uid="{A4A74264-1C3B-46C5-9577-DD29C5772A6E}" name="Experiment Avg Case Average" dataDxfId="108"/>
    <tableColumn id="4" xr3:uid="{954C47C9-11DA-4B55-AA07-A75771A17704}" name="Experiment Worst Case Average" dataDxfId="107"/>
    <tableColumn id="6" xr3:uid="{EE66CCDE-77DF-497D-95E9-BF86F24366B3}" name="Theoretical Best Case Estimate " dataDxfId="106"/>
    <tableColumn id="7" xr3:uid="{84834BAB-2573-4D15-82FF-50426FAEC0AE}" name="Theoretical Avg Case Estimate" dataDxfId="105"/>
    <tableColumn id="8" xr3:uid="{C00EFBC5-5666-4629-9E0F-8C317A70A58B}" name="Theoretical Worst Case Estimate " dataDxfId="104"/>
    <tableColumn id="5" xr3:uid="{9E6F8664-0C25-4F09-A6BC-EC35194F717F}" name="Avg Experiment" dataDxfId="103">
      <calculatedColumnFormula>AVERAGE(Table461011[[#This Row],[Experiment Best Case Average]:[Experiment Worst Case Average]])</calculatedColumnFormula>
    </tableColumn>
    <tableColumn id="9" xr3:uid="{8695E3F6-8192-43CF-A4C6-B068CD5AD796}" name="Avg Theoretical" dataDxfId="102">
      <calculatedColumnFormula>AVERAGE(Table461011[[#This Row],[Theoretical Best Case Estimate ]:[Theoretical Worst Case Estimate ]])</calculatedColumnFormula>
    </tableColumn>
  </tableColumns>
  <tableStyleInfo name="TableStyleLight21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DCC61F-B036-4BB8-979B-AF06F81C5810}" name="Table62" displayName="Table62" ref="L8:AF13" totalsRowShown="0" headerRowDxfId="101" dataDxfId="100">
  <autoFilter ref="L8:AF13" xr:uid="{CD634A94-ACA9-4A1B-A677-1576B9ABE57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E99E0ACE-0ACA-476D-A1A8-9B29F874516D}" name="Input Size" dataDxfId="99"/>
    <tableColumn id="2" xr3:uid="{4C683EDB-7A38-46D8-8D51-24661A7FDFC7}" name="Sorted: Attempt #1" dataDxfId="98"/>
    <tableColumn id="3" xr3:uid="{C9A64AEA-5943-46BF-9F91-A692C7357ECC}" name="Sorted: Attempt #2" dataDxfId="97"/>
    <tableColumn id="4" xr3:uid="{02DA660C-0FB2-485C-B718-183BEDB39D7E}" name="Sorted: Attempt #3" dataDxfId="96"/>
    <tableColumn id="5" xr3:uid="{7C55738D-71FB-4830-AA4E-87A8B8088903}" name="Sorted: Attempt #4" dataDxfId="95"/>
    <tableColumn id="6" xr3:uid="{F2D51122-48ED-4764-8E3E-748BB94A6CBC}" name="Sorted: Attempt #5" dataDxfId="94"/>
    <tableColumn id="19" xr3:uid="{7E02EC65-F30E-4ED3-8F73-4026AA9FF2EB}" name="Sorted: Average" dataDxfId="93" dataCellStyle="Good">
      <calculatedColumnFormula>AVERAGE(Table62[[#This Row],[Sorted: Attempt '#1]:[Sorted: Attempt '#5]])</calculatedColumnFormula>
    </tableColumn>
    <tableColumn id="7" xr3:uid="{53739C93-A7A8-4F69-9C8B-8FBA6B4DD966}" name="Random: Attempt #1" dataDxfId="92"/>
    <tableColumn id="8" xr3:uid="{138BC679-3335-4DBF-B072-243AB048DC3D}" name="Random: Attempt #2" dataDxfId="91"/>
    <tableColumn id="9" xr3:uid="{B36E0ABD-556C-478C-9680-1190CD08A30C}" name="Random: Attempt #3" dataDxfId="90"/>
    <tableColumn id="10" xr3:uid="{AF291FB8-3AD8-4CF3-A6C1-9594AE37A7BD}" name="Random: Attempt #4" dataDxfId="89"/>
    <tableColumn id="11" xr3:uid="{E0945D84-CEC5-4C5F-8B2C-55667761699D}" name="Random: Attempt #5" dataDxfId="88"/>
    <tableColumn id="20" xr3:uid="{95AE98C0-7949-49F6-B167-17C4D6238518}" name="Random: Average" dataDxfId="87" dataCellStyle="Good">
      <calculatedColumnFormula>AVERAGE(Table62[[#This Row],[Random: Attempt '#1]:[Random: Attempt '#5]])</calculatedColumnFormula>
    </tableColumn>
    <tableColumn id="12" xr3:uid="{574BFD38-49CE-4D58-A7F9-C4291989E108}" name="Reversed: Attempt #1" dataDxfId="86"/>
    <tableColumn id="13" xr3:uid="{AD175ED8-3223-4B38-8D93-6D6F2DB4781E}" name="Reversed: Attempt #2" dataDxfId="85"/>
    <tableColumn id="14" xr3:uid="{5346DEC1-B188-422C-9A90-50C1CE070F12}" name="Reversed: Attempt #3" dataDxfId="84"/>
    <tableColumn id="15" xr3:uid="{194C7895-7D9D-45B6-A939-C19CEDD8C426}" name="Reversed: Attempt #4" dataDxfId="83"/>
    <tableColumn id="16" xr3:uid="{BA7FA6A4-C3E9-4038-A492-08E5320299C6}" name="Reversed: Attempt #5" dataDxfId="82"/>
    <tableColumn id="21" xr3:uid="{304D7F78-89DD-49B1-A3A9-4FA927704004}" name="Reversed: Average" dataDxfId="81" dataCellStyle="Good">
      <calculatedColumnFormula>AVERAGE(Table62[[#This Row],[Reversed: Attempt '#1]:[Reversed: Attempt '#5]])</calculatedColumnFormula>
    </tableColumn>
    <tableColumn id="17" xr3:uid="{DAA9EB36-E579-4305-A072-3914E8BBEE59}" name="Total" dataDxfId="80">
      <calculatedColumnFormula>SUM(M9:Q9,S9:W9,Y9:AC9)</calculatedColumnFormula>
    </tableColumn>
    <tableColumn id="18" xr3:uid="{2B1A3C43-BA37-4A03-AEA5-F12A856497DE}" name="Average" dataDxfId="79">
      <calculatedColumnFormula>AVERAGE(M9:Q9,S9:W9,Y9:AC9)</calculatedColumnFormula>
    </tableColumn>
  </tableColumns>
  <tableStyleInfo name="TableStyleLight21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8DB5D2-755B-4324-8DE7-B83A75C612FA}" name="Table683" displayName="Table683" ref="L26:AF31" totalsRowShown="0" headerRowDxfId="78" dataDxfId="77">
  <autoFilter ref="L26:AF31" xr:uid="{9FB2F52A-6363-4BB8-85D4-4043D42381F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11A1B0DD-6FFD-4052-B51A-0BA929C03636}" name="Input Size" dataDxfId="76"/>
    <tableColumn id="2" xr3:uid="{B5490A21-1207-4CE0-AB4E-EBC440C7E982}" name="Sorted: Attempt #1" dataDxfId="75"/>
    <tableColumn id="3" xr3:uid="{59A01067-0074-4F87-BC11-5F5164257875}" name="Sorted: Attempt #2" dataDxfId="74"/>
    <tableColumn id="4" xr3:uid="{396A8DFA-B839-4E11-B0FE-6237C1A7505D}" name="Sorted: Attempt #3" dataDxfId="73"/>
    <tableColumn id="5" xr3:uid="{6DA9EEB8-5EB7-49C7-A227-11D10C868B4B}" name="Sorted: Attempt #4" dataDxfId="72"/>
    <tableColumn id="6" xr3:uid="{42DD935C-F1AC-4B9E-BB42-15FB0ED33010}" name="Sorted: Attempt #5" dataDxfId="71"/>
    <tableColumn id="19" xr3:uid="{1C71762A-09DE-424D-98C2-27DBB07F601F}" name="Sorted: Average" dataDxfId="70" dataCellStyle="Good">
      <calculatedColumnFormula>AVERAGE(Table683[[#This Row],[Sorted: Attempt '#1]:[Sorted: Attempt '#5]])</calculatedColumnFormula>
    </tableColumn>
    <tableColumn id="7" xr3:uid="{FB765DC8-C023-4F89-AD22-27BD8B99DFBB}" name="Random: Attempt #1" dataDxfId="69"/>
    <tableColumn id="8" xr3:uid="{FA552324-4D7D-48D9-A402-126694DD15D2}" name="Random: Attempt #2" dataDxfId="68"/>
    <tableColumn id="9" xr3:uid="{E87CF713-86B6-40AD-89B0-992A342C9388}" name="Random: Attempt #3" dataDxfId="67"/>
    <tableColumn id="10" xr3:uid="{F074D003-DBEA-40CE-9C39-D9A8568AE8BD}" name="Random: Attempt #4" dataDxfId="66"/>
    <tableColumn id="11" xr3:uid="{52428BEC-D897-4749-8FA8-F97793953B86}" name="Random: Attempt #5" dataDxfId="65"/>
    <tableColumn id="20" xr3:uid="{AC8E202A-40E2-48E1-9475-6B9CF87468C0}" name="Random: Average" dataDxfId="64" dataCellStyle="Good">
      <calculatedColumnFormula>AVERAGE(Table683[[#This Row],[Random: Attempt '#1]:[Random: Attempt '#5]])</calculatedColumnFormula>
    </tableColumn>
    <tableColumn id="12" xr3:uid="{6C3CFF4C-8E2B-46E7-82FC-5CA2CC2EA376}" name="Reversed: Attempt #1" dataDxfId="63"/>
    <tableColumn id="13" xr3:uid="{D8FD57F1-5C6D-4524-A154-15601FE0124E}" name="Reversed: Attempt #2" dataDxfId="62"/>
    <tableColumn id="14" xr3:uid="{B1D58C79-C9C7-4649-A2AC-203B760F2AD9}" name="Reversed: Attempt #3" dataDxfId="61"/>
    <tableColumn id="15" xr3:uid="{289CD539-0B21-4EDE-A394-300CBE50A4F2}" name="Reversed: Attempt #4" dataDxfId="60"/>
    <tableColumn id="16" xr3:uid="{385C739E-6427-4DD8-B209-729390C23074}" name="Reversed: Attempt #5" dataDxfId="59"/>
    <tableColumn id="21" xr3:uid="{9C6033CE-56C3-4FB3-BD62-7D975273B97D}" name="Reversed: Average" dataDxfId="58" dataCellStyle="Good">
      <calculatedColumnFormula>AVERAGE(Table683[[#This Row],[Reversed: Attempt '#1]:[Reversed: Attempt '#5]])</calculatedColumnFormula>
    </tableColumn>
    <tableColumn id="17" xr3:uid="{DF122A77-7ADA-4DF1-9BDD-22C32C5F492D}" name="Total" dataDxfId="57">
      <calculatedColumnFormula>SUM(M27:Q27,S27:W27,Y27:AC27)</calculatedColumnFormula>
    </tableColumn>
    <tableColumn id="18" xr3:uid="{FF575C5C-C5AF-4D91-8FDE-8A49D2A6D869}" name="Average" dataDxfId="56">
      <calculatedColumnFormula>AVERAGE(M27:Q27,S27:W27,Y27:AC27)</calculatedColumnFormula>
    </tableColumn>
  </tableColumns>
  <tableStyleInfo name="TableStyleLight21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662700-025C-4A50-AC87-D4F1A868FE75}" name="Table6894" displayName="Table6894" ref="L42:AF47" totalsRowShown="0" headerRowDxfId="55" dataDxfId="54">
  <autoFilter ref="L42:AF47" xr:uid="{F64BB6C1-2BC8-4478-B360-A970F175B3D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A9EE32D5-EF68-48C1-9E0B-B8CD16F23B23}" name="Input Size" dataDxfId="53"/>
    <tableColumn id="2" xr3:uid="{EB4F8A10-754E-4A19-A42D-633C75DF625E}" name="Sorted: Attempt #1" dataDxfId="52"/>
    <tableColumn id="3" xr3:uid="{298B71B3-5060-42F9-BF95-4F6FD68D281F}" name="Sorted: Attempt #2" dataDxfId="51"/>
    <tableColumn id="4" xr3:uid="{39C7A1B4-2C93-46A4-8FCA-1E65C99A4E39}" name="Sorted: Attempt #3" dataDxfId="50"/>
    <tableColumn id="5" xr3:uid="{FD71A649-754F-42BF-BF01-710FF6D4FC16}" name="Sorted: Attempt #4" dataDxfId="49"/>
    <tableColumn id="6" xr3:uid="{0E60F768-41E3-407E-9292-2E500F2D8BD2}" name="Sorted: Attempt #5" dataDxfId="48"/>
    <tableColumn id="19" xr3:uid="{08D29FD2-00CC-47CC-89DE-1EADD61E02AE}" name="Sorted: Average" dataDxfId="47" dataCellStyle="Good">
      <calculatedColumnFormula>AVERAGE(Table6894[[#This Row],[Sorted: Attempt '#1]:[Sorted: Attempt '#5]])</calculatedColumnFormula>
    </tableColumn>
    <tableColumn id="7" xr3:uid="{256E6A56-6A03-4836-AE9F-DAF5A2C30E6F}" name="Random: Attempt #1" dataDxfId="46"/>
    <tableColumn id="8" xr3:uid="{2F8B2A9F-18E7-4457-8804-F594E9829041}" name="Random: Attempt #2" dataDxfId="45"/>
    <tableColumn id="9" xr3:uid="{3C290BC3-348B-4557-8CDC-C571BC9C4DB5}" name="Random: Attempt #3" dataDxfId="44"/>
    <tableColumn id="10" xr3:uid="{298BDCEB-3E30-4A0A-9A7F-2F4CA61868A3}" name="Random: Attempt #4" dataDxfId="43"/>
    <tableColumn id="11" xr3:uid="{820E217E-8CC4-4A38-A0CE-1301582F5709}" name="Random: Attempt #5" dataDxfId="42"/>
    <tableColumn id="20" xr3:uid="{A52E99A0-748B-4C3D-AA9E-9DE5BEBCC9D8}" name="Random: Average" dataDxfId="41" dataCellStyle="Good">
      <calculatedColumnFormula>AVERAGE(Table6894[[#This Row],[Random: Attempt '#1]:[Random: Attempt '#5]])</calculatedColumnFormula>
    </tableColumn>
    <tableColumn id="12" xr3:uid="{C761F1E6-F42F-48FC-ACB2-EA8D6E0B756D}" name="Reversed: Attempt #1" dataDxfId="40"/>
    <tableColumn id="13" xr3:uid="{B71CBC11-5BEB-4F52-8A06-2DDD5F5B0213}" name="Reversed: Attempt #2" dataDxfId="39"/>
    <tableColumn id="14" xr3:uid="{EB41AFA7-495F-4F90-B015-C5A83F74D189}" name="Reversed: Attempt #3" dataDxfId="38"/>
    <tableColumn id="15" xr3:uid="{B175BC96-B6D2-44DB-AC63-6FDA31A55C0E}" name="Reversed: Attempt #4" dataDxfId="37"/>
    <tableColumn id="16" xr3:uid="{0442F9C6-ED33-431B-BF36-E3AAF47C54D3}" name="Reversed: Attempt #5" dataDxfId="36"/>
    <tableColumn id="21" xr3:uid="{C45599EA-2698-425B-8E90-3B31849CB059}" name="Reversed: Average" dataDxfId="35" dataCellStyle="Good">
      <calculatedColumnFormula>AVERAGE(Table6894[[#This Row],[Reversed: Attempt '#1]:[Reversed: Attempt '#5]])</calculatedColumnFormula>
    </tableColumn>
    <tableColumn id="17" xr3:uid="{2F962D76-3E57-49D2-8580-C002BF572D50}" name="Total" dataDxfId="34">
      <calculatedColumnFormula>SUM(M43:Q43,S43:W43,Y43:AC43)</calculatedColumnFormula>
    </tableColumn>
    <tableColumn id="18" xr3:uid="{BEA0C6AD-D1BF-4541-BBBE-48F3535C3F9D}" name="Average" dataDxfId="33">
      <calculatedColumnFormula>AVERAGE(M43:Q43,S43:W43,Y43:AC43)</calculatedColumnFormula>
    </tableColumn>
  </tableColumns>
  <tableStyleInfo name="TableStyleLight21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BC8D53-9A2B-4F19-AB5B-FA2E512695DB}" name="Table4" displayName="Table4" ref="S15:AA20" totalsRowShown="0" headerRowDxfId="32" dataDxfId="31">
  <autoFilter ref="S15:AA20" xr:uid="{2CBC8D53-9A2B-4F19-AB5B-FA2E512695D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7CAEA67A-56BC-42A8-B0C0-B3553728E033}" name="Input Size" dataDxfId="30"/>
    <tableColumn id="2" xr3:uid="{8C134424-08B9-4DEE-AFD6-37A30DB667B8}" name="Experiment Best Case Average" dataDxfId="29"/>
    <tableColumn id="3" xr3:uid="{F99AFA34-212C-4062-A9C6-16827ABB5493}" name="Experiment Avg Case Average" dataDxfId="28"/>
    <tableColumn id="4" xr3:uid="{2109D7D4-CB57-4D5B-BBAA-B00C92E59DF5}" name="Experiment Worst Case Average" dataDxfId="27"/>
    <tableColumn id="6" xr3:uid="{12146E28-C9B1-43C0-99D1-41AAAD92C846}" name="Theoretical Best Case Estimate " dataDxfId="26">
      <calculatedColumnFormula>LOG(Table4[[#This Row],[Input Size]],2)*Table4[[#This Row],[Input Size]]</calculatedColumnFormula>
    </tableColumn>
    <tableColumn id="7" xr3:uid="{7BD56C0E-FEE0-4240-BC14-F5AA0309B251}" name="Theoretical Avg Case Estimate" dataDxfId="25">
      <calculatedColumnFormula>LOG(Table4[[#This Row],[Input Size]],2)*Table4[[#This Row],[Input Size]]</calculatedColumnFormula>
    </tableColumn>
    <tableColumn id="8" xr3:uid="{882834D3-A436-4A46-9F0C-B2B7EF71BB14}" name="Theoretical Worst Case Estimate " dataDxfId="24">
      <calculatedColumnFormula>LOG(Table4[[#This Row],[Input Size]],2)*Table4[[#This Row],[Input Size]]</calculatedColumnFormula>
    </tableColumn>
    <tableColumn id="5" xr3:uid="{76F94E51-25C3-49FA-822A-E9007B577A33}" name="Avg Experiment" dataDxfId="23">
      <calculatedColumnFormula>AVERAGE(Table4[[#This Row],[Experiment Best Case Average]:[Experiment Worst Case Average]])</calculatedColumnFormula>
    </tableColumn>
    <tableColumn id="9" xr3:uid="{F474936C-7D8B-4A23-AE9B-3814D64CED96}" name="Avg Theoretical" dataDxfId="22">
      <calculatedColumnFormula>AVERAGE(Table4[[#This Row],[Theoretical Best Case Estimate ]:[Theoretical Worst Case Estimate ]])</calculatedColumnFormula>
    </tableColumn>
  </tableColumns>
  <tableStyleInfo name="TableStyleLight21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66AC1A3-BD97-4BE9-BC0D-138288563E15}" name="Table412" displayName="Table412" ref="S33:AA38" totalsRowShown="0" headerRowDxfId="21" dataDxfId="20">
  <autoFilter ref="S33:AA38" xr:uid="{C66AC1A3-BD97-4BE9-BC0D-138288563E1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ED83CD0B-2680-4126-B88C-17EE0AD8431B}" name="Input Size" dataDxfId="19"/>
    <tableColumn id="2" xr3:uid="{5737627F-CC9B-474C-AA34-79F77617777E}" name="Experiment Best Case Average" dataDxfId="18"/>
    <tableColumn id="3" xr3:uid="{8BE1E5F1-2EF5-473A-9C57-FB775B415F03}" name="Experiment Avg Case Average" dataDxfId="17"/>
    <tableColumn id="4" xr3:uid="{D282738F-9AE7-48BB-886C-3B067B556D4F}" name="Experiment Worst Case Average" dataDxfId="16"/>
    <tableColumn id="6" xr3:uid="{B984CB95-2C98-42B3-AC46-BD8549FDE3B8}" name="Theoretical Best Case Estimate " dataDxfId="15"/>
    <tableColumn id="7" xr3:uid="{8078D542-C609-4E53-83DA-74BDE7F6A537}" name="Theoretical Avg Case Estimate" dataDxfId="14"/>
    <tableColumn id="8" xr3:uid="{320B065A-C6F1-444D-9C40-58F2065014C0}" name="Theoretical Worst Case Estimate " dataDxfId="13">
      <calculatedColumnFormula>SUM(Table412[[#This Row],[Input Size]]*Table412[[#This Row],[Input Size]])</calculatedColumnFormula>
    </tableColumn>
    <tableColumn id="5" xr3:uid="{CC4ED98D-1B3D-4E00-9326-C6E09EB97B9C}" name="Avg Experiment" dataDxfId="12">
      <calculatedColumnFormula>AVERAGE(Table412[[#This Row],[Experiment Best Case Average]:[Experiment Worst Case Average]])</calculatedColumnFormula>
    </tableColumn>
    <tableColumn id="9" xr3:uid="{5DBCA2E7-FFA5-4773-BEBB-3C83CEE235E8}" name="Avg Theoretical" dataDxfId="11">
      <calculatedColumnFormula>AVERAGE(Table412[[#This Row],[Theoretical Best Case Estimate ]:[Theoretical Worst Case Estimate ]])</calculatedColumnFormula>
    </tableColumn>
  </tableColumns>
  <tableStyleInfo name="TableStyleLight21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F6BBA96-E472-49CD-AF1E-B898BD59151E}" name="Table41213" displayName="Table41213" ref="S49:AA54" totalsRowShown="0" headerRowDxfId="10" dataDxfId="9">
  <autoFilter ref="S49:AA54" xr:uid="{EF6BBA96-E472-49CD-AF1E-B898BD59151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A89D4E87-D652-480E-AC0F-2F25A9F6E2D7}" name="Input Size" dataDxfId="8"/>
    <tableColumn id="2" xr3:uid="{691D5399-5F38-49B2-B5AB-C7CFF9A99A88}" name="Experiment Best Case Average" dataDxfId="7"/>
    <tableColumn id="3" xr3:uid="{3260B897-EF1A-4A00-B073-62172DC9EC01}" name="Experiment Avg Case Average" dataDxfId="6"/>
    <tableColumn id="4" xr3:uid="{B613217F-3F7C-475A-BA6E-C00F30169DF7}" name="Experiment Worst Case Average" dataDxfId="5"/>
    <tableColumn id="6" xr3:uid="{00C3BB69-AFF7-4272-BC92-7499324AC1CA}" name="Theoretical Best Case Estimate " dataDxfId="4"/>
    <tableColumn id="7" xr3:uid="{60873D8E-FBAD-4D35-8638-846F59A05A07}" name="Theoretical Avg Case Estimate" dataDxfId="3">
      <calculatedColumnFormula>SUM(Table41213[[#This Row],[Input Size]]*Table41213[[#This Row],[Input Size]])</calculatedColumnFormula>
    </tableColumn>
    <tableColumn id="8" xr3:uid="{06148465-8567-4C89-8532-3AA00BEE7F6F}" name="Theoretical Worst Case Estimate " dataDxfId="2">
      <calculatedColumnFormula>SUM(Table41213[[#This Row],[Input Size]]*Table41213[[#This Row],[Input Size]])</calculatedColumnFormula>
    </tableColumn>
    <tableColumn id="5" xr3:uid="{FD2ACE56-9B31-44BF-A69B-41A63BF8F743}" name="Avg Experiment" dataDxfId="1">
      <calculatedColumnFormula>AVERAGE(Table41213[[#This Row],[Experiment Best Case Average]:[Experiment Worst Case Average]])</calculatedColumnFormula>
    </tableColumn>
    <tableColumn id="9" xr3:uid="{D7FC79CE-6D91-4EFF-AC57-03C9A7702354}" name="Avg Theoretical" dataDxfId="0">
      <calculatedColumnFormula>AVERAGE(Table41213[[#This Row],[Theoretical Best Case Estimate ]:[Theoretical Worst Case Estimate ]])</calculatedColumnFormula>
    </tableColumn>
  </tableColumns>
  <tableStyleInfo name="TableStyleLight21" showFirstColumn="1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A5B6-1C83-4001-A112-B74FA2E77338}">
  <dimension ref="L3:AQ65"/>
  <sheetViews>
    <sheetView tabSelected="1" topLeftCell="E1" zoomScale="70" zoomScaleNormal="70" workbookViewId="0">
      <selection activeCell="U3" sqref="U3"/>
    </sheetView>
  </sheetViews>
  <sheetFormatPr defaultColWidth="9.109375" defaultRowHeight="14.4" x14ac:dyDescent="0.3"/>
  <cols>
    <col min="1" max="4" width="9.109375" style="1"/>
    <col min="5" max="5" width="9.109375" style="1" customWidth="1"/>
    <col min="6" max="11" width="9.109375" style="1"/>
    <col min="12" max="12" width="9.44140625" style="1" bestFit="1" customWidth="1"/>
    <col min="13" max="13" width="13.21875" style="1" bestFit="1" customWidth="1"/>
    <col min="14" max="17" width="13.5546875" style="1" bestFit="1" customWidth="1"/>
    <col min="18" max="18" width="10.77734375" style="1" bestFit="1" customWidth="1"/>
    <col min="19" max="19" width="13.88671875" style="1" bestFit="1" customWidth="1"/>
    <col min="20" max="20" width="13.5546875" style="1" bestFit="1" customWidth="1"/>
    <col min="21" max="22" width="14" style="1" bestFit="1" customWidth="1"/>
    <col min="23" max="24" width="16" style="1" bestFit="1" customWidth="1"/>
    <col min="25" max="25" width="13.21875" style="1" bestFit="1" customWidth="1"/>
    <col min="26" max="26" width="15" style="1" bestFit="1" customWidth="1"/>
    <col min="27" max="29" width="13.5546875" style="1" bestFit="1" customWidth="1"/>
    <col min="30" max="30" width="12.21875" style="1" bestFit="1" customWidth="1"/>
    <col min="31" max="31" width="11.33203125" style="1" bestFit="1" customWidth="1"/>
    <col min="32" max="32" width="10.77734375" style="1" bestFit="1" customWidth="1"/>
    <col min="33" max="42" width="9.109375" style="1"/>
    <col min="43" max="43" width="1.88671875" style="1" bestFit="1" customWidth="1"/>
    <col min="44" max="16384" width="9.109375" style="1"/>
  </cols>
  <sheetData>
    <row r="3" spans="12:43" x14ac:dyDescent="0.3">
      <c r="AQ3" s="1" t="s">
        <v>36</v>
      </c>
    </row>
    <row r="6" spans="12:43" x14ac:dyDescent="0.3">
      <c r="L6" s="13" t="s">
        <v>21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2:43" x14ac:dyDescent="0.3"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spans="12:43" ht="28.8" x14ac:dyDescent="0.3">
      <c r="L8" s="3" t="s">
        <v>1</v>
      </c>
      <c r="M8" s="3" t="s">
        <v>3</v>
      </c>
      <c r="N8" s="3" t="s">
        <v>4</v>
      </c>
      <c r="O8" s="3" t="s">
        <v>5</v>
      </c>
      <c r="P8" s="3" t="s">
        <v>6</v>
      </c>
      <c r="Q8" s="3" t="s">
        <v>7</v>
      </c>
      <c r="R8" s="7" t="s">
        <v>18</v>
      </c>
      <c r="S8" s="4" t="s">
        <v>8</v>
      </c>
      <c r="T8" s="4" t="s">
        <v>9</v>
      </c>
      <c r="U8" s="4" t="s">
        <v>10</v>
      </c>
      <c r="V8" s="4" t="s">
        <v>11</v>
      </c>
      <c r="W8" s="4" t="s">
        <v>12</v>
      </c>
      <c r="X8" s="9" t="s">
        <v>19</v>
      </c>
      <c r="Y8" s="3" t="s">
        <v>13</v>
      </c>
      <c r="Z8" s="3" t="s">
        <v>14</v>
      </c>
      <c r="AA8" s="3" t="s">
        <v>15</v>
      </c>
      <c r="AB8" s="3" t="s">
        <v>16</v>
      </c>
      <c r="AC8" s="3" t="s">
        <v>17</v>
      </c>
      <c r="AD8" s="7" t="s">
        <v>20</v>
      </c>
      <c r="AE8" s="3" t="s">
        <v>2</v>
      </c>
      <c r="AF8" s="3" t="s">
        <v>0</v>
      </c>
    </row>
    <row r="9" spans="12:43" x14ac:dyDescent="0.3">
      <c r="L9" s="4">
        <v>2000</v>
      </c>
      <c r="M9" s="6">
        <v>4.0030000000000001</v>
      </c>
      <c r="N9" s="6">
        <v>3.0019999999999998</v>
      </c>
      <c r="O9" s="6">
        <v>4.0030000000000001</v>
      </c>
      <c r="P9" s="6">
        <v>4.0039999999999996</v>
      </c>
      <c r="Q9" s="6">
        <v>4.0030000000000001</v>
      </c>
      <c r="R9" s="8">
        <f>AVERAGE(Table6[[#This Row],[Sorted: Attempt '#1]:[Sorted: Attempt '#5]])</f>
        <v>3.8029999999999999</v>
      </c>
      <c r="S9" s="5">
        <v>5.0049999999999999</v>
      </c>
      <c r="T9" s="5">
        <v>5.0039999999999996</v>
      </c>
      <c r="U9" s="5">
        <v>5.0039999999999996</v>
      </c>
      <c r="V9" s="5">
        <v>5.0039999999999996</v>
      </c>
      <c r="W9" s="5">
        <v>5.0039999999999996</v>
      </c>
      <c r="X9" s="10">
        <f>AVERAGE(Table6[[#This Row],[Random: Attempt '#1]:[Random: Attempt '#5]])</f>
        <v>5.0042</v>
      </c>
      <c r="Y9" s="5">
        <v>3.0019999999999998</v>
      </c>
      <c r="Z9" s="5">
        <v>3.0030000000000001</v>
      </c>
      <c r="AA9" s="5">
        <v>3.0030000000000001</v>
      </c>
      <c r="AB9" s="5">
        <v>4.0039999999999996</v>
      </c>
      <c r="AC9" s="5">
        <v>3.0030000000000001</v>
      </c>
      <c r="AD9" s="10">
        <f>AVERAGE(Table6[[#This Row],[Reversed: Attempt '#1]:[Reversed: Attempt '#5]])</f>
        <v>3.2030000000000003</v>
      </c>
      <c r="AE9" s="5">
        <f>SUM(Table6[[#This Row],[Sorted: Attempt '#1]:[Reversed: Attempt '#5]])</f>
        <v>68.858199999999997</v>
      </c>
      <c r="AF9" s="5">
        <f t="shared" ref="AF9:AF13" si="0">AVERAGE(M9:Q9,S9:W9,Y9:AC9)</f>
        <v>4.0034000000000001</v>
      </c>
    </row>
    <row r="10" spans="12:43" x14ac:dyDescent="0.3">
      <c r="L10" s="4">
        <v>4000</v>
      </c>
      <c r="M10" s="6">
        <v>6.0049999999999999</v>
      </c>
      <c r="N10" s="6">
        <v>7.0069999999999997</v>
      </c>
      <c r="O10" s="6">
        <v>7.0060000000000002</v>
      </c>
      <c r="P10" s="6">
        <v>7.0060000000000002</v>
      </c>
      <c r="Q10" s="6">
        <v>7.0069999999999997</v>
      </c>
      <c r="R10" s="8">
        <f>AVERAGE(Table6[[#This Row],[Sorted: Attempt '#1]:[Sorted: Attempt '#5]])</f>
        <v>6.8061999999999996</v>
      </c>
      <c r="S10" s="5">
        <v>11.01</v>
      </c>
      <c r="T10" s="5">
        <v>11.01</v>
      </c>
      <c r="U10" s="5">
        <v>11.01</v>
      </c>
      <c r="V10" s="5">
        <v>11.01</v>
      </c>
      <c r="W10" s="5">
        <v>11.009</v>
      </c>
      <c r="X10" s="10">
        <f>AVERAGE(Table6[[#This Row],[Random: Attempt '#1]:[Random: Attempt '#5]])</f>
        <v>11.0098</v>
      </c>
      <c r="Y10" s="5">
        <v>7.0060000000000002</v>
      </c>
      <c r="Z10" s="5">
        <v>7.0060000000000002</v>
      </c>
      <c r="AA10" s="5">
        <v>7.0060000000000002</v>
      </c>
      <c r="AB10" s="5">
        <v>8.0069999999999997</v>
      </c>
      <c r="AC10" s="5">
        <v>7.0069999999999997</v>
      </c>
      <c r="AD10" s="10">
        <f>AVERAGE(Table6[[#This Row],[Reversed: Attempt '#1]:[Reversed: Attempt '#5]])</f>
        <v>7.2063999999999995</v>
      </c>
      <c r="AE10" s="5">
        <f>SUM(Table6[[#This Row],[Sorted: Attempt '#1]:[Reversed: Attempt '#5]])</f>
        <v>142.928</v>
      </c>
      <c r="AF10" s="5">
        <f t="shared" si="0"/>
        <v>8.3407999999999998</v>
      </c>
    </row>
    <row r="11" spans="12:43" x14ac:dyDescent="0.3">
      <c r="L11" s="4">
        <v>6000</v>
      </c>
      <c r="M11" s="6">
        <v>11.01</v>
      </c>
      <c r="N11" s="6">
        <v>11.01</v>
      </c>
      <c r="O11" s="6">
        <v>11.01</v>
      </c>
      <c r="P11" s="6">
        <v>11.01</v>
      </c>
      <c r="Q11" s="6">
        <v>11.01</v>
      </c>
      <c r="R11" s="8">
        <f>AVERAGE(Table6[[#This Row],[Sorted: Attempt '#1]:[Sorted: Attempt '#5]])</f>
        <v>11.01</v>
      </c>
      <c r="S11" s="5">
        <v>17.015000000000001</v>
      </c>
      <c r="T11" s="5">
        <v>17.015000000000001</v>
      </c>
      <c r="U11" s="5">
        <v>17.015000000000001</v>
      </c>
      <c r="V11" s="5">
        <v>18.015999999999998</v>
      </c>
      <c r="W11" s="5">
        <v>17.015000000000001</v>
      </c>
      <c r="X11" s="10">
        <f>AVERAGE(Table6[[#This Row],[Random: Attempt '#1]:[Random: Attempt '#5]])</f>
        <v>17.215200000000003</v>
      </c>
      <c r="Y11" s="5">
        <v>11.01</v>
      </c>
      <c r="Z11" s="5">
        <v>11.01</v>
      </c>
      <c r="AA11" s="5">
        <v>12.010999999999999</v>
      </c>
      <c r="AB11" s="5">
        <v>11.01</v>
      </c>
      <c r="AC11" s="5">
        <v>11.01</v>
      </c>
      <c r="AD11" s="10">
        <f>AVERAGE(Table6[[#This Row],[Reversed: Attempt '#1]:[Reversed: Attempt '#5]])</f>
        <v>11.210199999999999</v>
      </c>
      <c r="AE11" s="5">
        <f>SUM(Table6[[#This Row],[Sorted: Attempt '#1]:[Reversed: Attempt '#5]])</f>
        <v>225.40219999999999</v>
      </c>
      <c r="AF11" s="5">
        <f t="shared" si="0"/>
        <v>13.145133333333328</v>
      </c>
    </row>
    <row r="12" spans="12:43" x14ac:dyDescent="0.3">
      <c r="L12" s="4">
        <v>8000</v>
      </c>
      <c r="M12" s="6">
        <v>15.013999999999999</v>
      </c>
      <c r="N12" s="6">
        <v>15.013999999999999</v>
      </c>
      <c r="O12" s="6">
        <v>15.013999999999999</v>
      </c>
      <c r="P12" s="6">
        <v>15.013999999999999</v>
      </c>
      <c r="Q12" s="6">
        <v>15.013999999999999</v>
      </c>
      <c r="R12" s="8">
        <f>AVERAGE(Table6[[#This Row],[Sorted: Attempt '#1]:[Sorted: Attempt '#5]])</f>
        <v>15.013999999999999</v>
      </c>
      <c r="S12" s="5">
        <v>23.021000000000001</v>
      </c>
      <c r="T12" s="5">
        <v>23.523</v>
      </c>
      <c r="U12" s="5">
        <v>23.021000000000001</v>
      </c>
      <c r="V12" s="5">
        <v>24.021999999999998</v>
      </c>
      <c r="W12" s="5">
        <v>23.021000000000001</v>
      </c>
      <c r="X12" s="10">
        <f>AVERAGE(Table6[[#This Row],[Random: Attempt '#1]:[Random: Attempt '#5]])</f>
        <v>23.321599999999997</v>
      </c>
      <c r="Y12" s="5">
        <v>16.015000000000001</v>
      </c>
      <c r="Z12" s="5">
        <v>15.013</v>
      </c>
      <c r="AA12" s="5">
        <v>15.013</v>
      </c>
      <c r="AB12" s="5">
        <v>15.013</v>
      </c>
      <c r="AC12" s="5">
        <v>16.015000000000001</v>
      </c>
      <c r="AD12" s="10">
        <f>AVERAGE(Table6[[#This Row],[Reversed: Attempt '#1]:[Reversed: Attempt '#5]])</f>
        <v>15.413799999999998</v>
      </c>
      <c r="AE12" s="5">
        <f>SUM(Table6[[#This Row],[Sorted: Attempt '#1]:[Reversed: Attempt '#5]])</f>
        <v>307.0825999999999</v>
      </c>
      <c r="AF12" s="5">
        <f t="shared" si="0"/>
        <v>17.916466666666668</v>
      </c>
    </row>
    <row r="13" spans="12:43" x14ac:dyDescent="0.3">
      <c r="L13" s="4">
        <v>10000</v>
      </c>
      <c r="M13" s="6">
        <v>18.015999999999998</v>
      </c>
      <c r="N13" s="6">
        <v>19.016999999999999</v>
      </c>
      <c r="O13" s="6">
        <v>19.016999999999999</v>
      </c>
      <c r="P13" s="6">
        <v>18.015999999999998</v>
      </c>
      <c r="Q13" s="6">
        <v>18.016999999999999</v>
      </c>
      <c r="R13" s="8">
        <f>AVERAGE(Table6[[#This Row],[Sorted: Attempt '#1]:[Sorted: Attempt '#5]])</f>
        <v>18.416599999999999</v>
      </c>
      <c r="S13" s="5">
        <v>30.027000000000001</v>
      </c>
      <c r="T13" s="5">
        <v>31.027999999999999</v>
      </c>
      <c r="U13" s="5">
        <v>31.027999999999999</v>
      </c>
      <c r="V13" s="5">
        <v>30.027000000000001</v>
      </c>
      <c r="W13" s="5">
        <v>31.027999999999999</v>
      </c>
      <c r="X13" s="10">
        <f>AVERAGE(Table6[[#This Row],[Random: Attempt '#1]:[Random: Attempt '#5]])</f>
        <v>30.627600000000001</v>
      </c>
      <c r="Y13" s="5">
        <v>20.018000000000001</v>
      </c>
      <c r="Z13" s="5">
        <v>20.018000000000001</v>
      </c>
      <c r="AA13" s="5">
        <v>20.018000000000001</v>
      </c>
      <c r="AB13" s="5">
        <v>20.018999999999998</v>
      </c>
      <c r="AC13" s="5">
        <v>19.016999999999999</v>
      </c>
      <c r="AD13" s="10">
        <f>AVERAGE(Table6[[#This Row],[Reversed: Attempt '#1]:[Reversed: Attempt '#5]])</f>
        <v>19.818000000000001</v>
      </c>
      <c r="AE13" s="5">
        <f>SUM(Table6[[#This Row],[Sorted: Attempt '#1]:[Reversed: Attempt '#5]])</f>
        <v>393.35520000000014</v>
      </c>
      <c r="AF13" s="5">
        <f t="shared" si="0"/>
        <v>22.954066666666666</v>
      </c>
    </row>
    <row r="15" spans="12:43" ht="43.2" x14ac:dyDescent="0.3">
      <c r="R15" s="11" t="s">
        <v>1</v>
      </c>
      <c r="S15" s="11" t="s">
        <v>27</v>
      </c>
      <c r="T15" s="11" t="s">
        <v>28</v>
      </c>
      <c r="U15" s="11" t="s">
        <v>29</v>
      </c>
      <c r="V15" s="11" t="s">
        <v>30</v>
      </c>
      <c r="W15" s="11" t="s">
        <v>31</v>
      </c>
      <c r="X15" s="11" t="s">
        <v>32</v>
      </c>
      <c r="Y15" s="11" t="s">
        <v>34</v>
      </c>
      <c r="Z15" s="11" t="s">
        <v>35</v>
      </c>
    </row>
    <row r="16" spans="12:43" x14ac:dyDescent="0.3">
      <c r="R16" s="4">
        <v>2000</v>
      </c>
      <c r="S16" s="12">
        <f>SUM(R9*1000)</f>
        <v>3803</v>
      </c>
      <c r="T16" s="12">
        <f>SUM(X9*1000)</f>
        <v>5004.2</v>
      </c>
      <c r="U16" s="12">
        <f>SUM(AD9*1000)</f>
        <v>3203.0000000000005</v>
      </c>
      <c r="V16" s="12">
        <f>LOG(Table46[[#This Row],[Input Size]],2)*Table46[[#This Row],[Input Size]]</f>
        <v>21931.568569324176</v>
      </c>
      <c r="W16" s="12">
        <f>LOG(Table46[[#This Row],[Input Size]],2)*Table46[[#This Row],[Input Size]]</f>
        <v>21931.568569324176</v>
      </c>
      <c r="X16" s="12">
        <f>LOG(Table46[[#This Row],[Input Size]],2)*Table46[[#This Row],[Input Size]]</f>
        <v>21931.568569324176</v>
      </c>
      <c r="Y16" s="12">
        <f>AVERAGE(Table46[[#This Row],[Experiment Best Case Average]:[Experiment Worst Case Average]])</f>
        <v>4003.4</v>
      </c>
      <c r="Z16" s="12">
        <f>AVERAGE(Table46[[#This Row],[Theoretical Best Case Estimate ]:[Theoretical Worst Case Estimate ]])</f>
        <v>21931.568569324172</v>
      </c>
    </row>
    <row r="17" spans="12:32" x14ac:dyDescent="0.3">
      <c r="R17" s="4">
        <v>4000</v>
      </c>
      <c r="S17" s="12">
        <f t="shared" ref="S17:S20" si="1">SUM(R10*1000)</f>
        <v>6806.2</v>
      </c>
      <c r="T17" s="12">
        <f t="shared" ref="T17:T20" si="2">SUM(X10*1000)</f>
        <v>11009.800000000001</v>
      </c>
      <c r="U17" s="12">
        <f t="shared" ref="U17:U20" si="3">SUM(AD10*1000)</f>
        <v>7206.4</v>
      </c>
      <c r="V17" s="12">
        <f>LOG(Table46[[#This Row],[Input Size]],2)*Table46[[#This Row],[Input Size]]</f>
        <v>47863.137138648352</v>
      </c>
      <c r="W17" s="12">
        <f>LOG(Table46[[#This Row],[Input Size]],2)*Table46[[#This Row],[Input Size]]</f>
        <v>47863.137138648352</v>
      </c>
      <c r="X17" s="12">
        <f>LOG(Table46[[#This Row],[Input Size]],2)*Table46[[#This Row],[Input Size]]</f>
        <v>47863.137138648352</v>
      </c>
      <c r="Y17" s="12">
        <f>AVERAGE(Table46[[#This Row],[Experiment Best Case Average]:[Experiment Worst Case Average]])</f>
        <v>8340.8000000000011</v>
      </c>
      <c r="Z17" s="12">
        <f>AVERAGE(Table46[[#This Row],[Theoretical Best Case Estimate ]:[Theoretical Worst Case Estimate ]])</f>
        <v>47863.137138648344</v>
      </c>
    </row>
    <row r="18" spans="12:32" x14ac:dyDescent="0.3">
      <c r="R18" s="4">
        <v>6000</v>
      </c>
      <c r="S18" s="12">
        <f t="shared" si="1"/>
        <v>11010</v>
      </c>
      <c r="T18" s="12">
        <f t="shared" si="2"/>
        <v>17215.200000000004</v>
      </c>
      <c r="U18" s="12">
        <f t="shared" si="3"/>
        <v>11210.199999999999</v>
      </c>
      <c r="V18" s="12">
        <f>LOG(Table46[[#This Row],[Input Size]],2)*Table46[[#This Row],[Input Size]]</f>
        <v>75304.480712299453</v>
      </c>
      <c r="W18" s="12">
        <f>LOG(Table46[[#This Row],[Input Size]],2)*Table46[[#This Row],[Input Size]]</f>
        <v>75304.480712299453</v>
      </c>
      <c r="X18" s="12">
        <f>LOG(Table46[[#This Row],[Input Size]],2)*Table46[[#This Row],[Input Size]]</f>
        <v>75304.480712299453</v>
      </c>
      <c r="Y18" s="12">
        <f>AVERAGE(Table46[[#This Row],[Experiment Best Case Average]:[Experiment Worst Case Average]])</f>
        <v>13145.133333333333</v>
      </c>
      <c r="Z18" s="12">
        <f>AVERAGE(Table46[[#This Row],[Theoretical Best Case Estimate ]:[Theoretical Worst Case Estimate ]])</f>
        <v>75304.480712299453</v>
      </c>
    </row>
    <row r="19" spans="12:32" x14ac:dyDescent="0.3">
      <c r="R19" s="4">
        <v>8000</v>
      </c>
      <c r="S19" s="12">
        <f t="shared" si="1"/>
        <v>15014</v>
      </c>
      <c r="T19" s="12">
        <f t="shared" si="2"/>
        <v>23321.599999999995</v>
      </c>
      <c r="U19" s="12">
        <f t="shared" si="3"/>
        <v>15413.8</v>
      </c>
      <c r="V19" s="12">
        <f>LOG(Table46[[#This Row],[Input Size]],2)*Table46[[#This Row],[Input Size]]</f>
        <v>103726.2742772967</v>
      </c>
      <c r="W19" s="12">
        <f>LOG(Table46[[#This Row],[Input Size]],2)*Table46[[#This Row],[Input Size]]</f>
        <v>103726.2742772967</v>
      </c>
      <c r="X19" s="12">
        <f>LOG(Table46[[#This Row],[Input Size]],2)*Table46[[#This Row],[Input Size]]</f>
        <v>103726.2742772967</v>
      </c>
      <c r="Y19" s="12">
        <f>AVERAGE(Table46[[#This Row],[Experiment Best Case Average]:[Experiment Worst Case Average]])</f>
        <v>17916.466666666664</v>
      </c>
      <c r="Z19" s="12">
        <f>AVERAGE(Table46[[#This Row],[Theoretical Best Case Estimate ]:[Theoretical Worst Case Estimate ]])</f>
        <v>103726.27427729669</v>
      </c>
      <c r="AA19" s="2"/>
      <c r="AB19" s="2"/>
      <c r="AC19" s="2"/>
      <c r="AD19" s="2"/>
    </row>
    <row r="20" spans="12:32" x14ac:dyDescent="0.3">
      <c r="R20" s="4">
        <v>10000</v>
      </c>
      <c r="S20" s="12">
        <f t="shared" si="1"/>
        <v>18416.599999999999</v>
      </c>
      <c r="T20" s="12">
        <f t="shared" si="2"/>
        <v>30627.600000000002</v>
      </c>
      <c r="U20" s="12">
        <f t="shared" si="3"/>
        <v>19818</v>
      </c>
      <c r="V20" s="12">
        <f>LOG(Table46[[#This Row],[Input Size]],2)*Table46[[#This Row],[Input Size]]</f>
        <v>132877.1237954945</v>
      </c>
      <c r="W20" s="12">
        <f>LOG(Table46[[#This Row],[Input Size]],2)*Table46[[#This Row],[Input Size]]</f>
        <v>132877.1237954945</v>
      </c>
      <c r="X20" s="12">
        <f>LOG(Table46[[#This Row],[Input Size]],2)*Table46[[#This Row],[Input Size]]</f>
        <v>132877.1237954945</v>
      </c>
      <c r="Y20" s="12">
        <f>AVERAGE(Table46[[#This Row],[Experiment Best Case Average]:[Experiment Worst Case Average]])</f>
        <v>22954.066666666666</v>
      </c>
      <c r="Z20" s="12">
        <f>AVERAGE(Table46[[#This Row],[Theoretical Best Case Estimate ]:[Theoretical Worst Case Estimate ]])</f>
        <v>132877.1237954945</v>
      </c>
    </row>
    <row r="24" spans="12:32" x14ac:dyDescent="0.3">
      <c r="L24" s="13" t="s">
        <v>22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 spans="12:32" x14ac:dyDescent="0.3"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</row>
    <row r="26" spans="12:32" ht="28.8" x14ac:dyDescent="0.3">
      <c r="L26" s="3" t="s">
        <v>1</v>
      </c>
      <c r="M26" s="3" t="s">
        <v>3</v>
      </c>
      <c r="N26" s="3" t="s">
        <v>4</v>
      </c>
      <c r="O26" s="3" t="s">
        <v>5</v>
      </c>
      <c r="P26" s="3" t="s">
        <v>6</v>
      </c>
      <c r="Q26" s="3" t="s">
        <v>7</v>
      </c>
      <c r="R26" s="7" t="s">
        <v>18</v>
      </c>
      <c r="S26" s="4" t="s">
        <v>8</v>
      </c>
      <c r="T26" s="4" t="s">
        <v>9</v>
      </c>
      <c r="U26" s="4" t="s">
        <v>10</v>
      </c>
      <c r="V26" s="4" t="s">
        <v>11</v>
      </c>
      <c r="W26" s="4" t="s">
        <v>12</v>
      </c>
      <c r="X26" s="9" t="s">
        <v>19</v>
      </c>
      <c r="Y26" s="3" t="s">
        <v>13</v>
      </c>
      <c r="Z26" s="3" t="s">
        <v>14</v>
      </c>
      <c r="AA26" s="3" t="s">
        <v>15</v>
      </c>
      <c r="AB26" s="3" t="s">
        <v>16</v>
      </c>
      <c r="AC26" s="3" t="s">
        <v>17</v>
      </c>
      <c r="AD26" s="7" t="s">
        <v>20</v>
      </c>
      <c r="AE26" s="3" t="s">
        <v>2</v>
      </c>
      <c r="AF26" s="3" t="s">
        <v>0</v>
      </c>
    </row>
    <row r="27" spans="12:32" x14ac:dyDescent="0.3">
      <c r="L27" s="4">
        <v>2000</v>
      </c>
      <c r="M27" s="6">
        <v>3.0030000000000001</v>
      </c>
      <c r="N27" s="6">
        <v>2.0019999999999998</v>
      </c>
      <c r="O27" s="6">
        <v>2.0019999999999998</v>
      </c>
      <c r="P27" s="6">
        <v>2.0019999999999998</v>
      </c>
      <c r="Q27" s="6">
        <v>2.0019999999999998</v>
      </c>
      <c r="R27" s="8">
        <f>AVERAGE(Table68[[#This Row],[Sorted: Attempt '#1]:[Sorted: Attempt '#5]])</f>
        <v>2.2021999999999999</v>
      </c>
      <c r="S27" s="5">
        <v>3.0030000000000001</v>
      </c>
      <c r="T27" s="5">
        <v>2.0019999999999998</v>
      </c>
      <c r="U27" s="5">
        <v>2.0019999999999998</v>
      </c>
      <c r="V27" s="5">
        <v>3.0030000000000001</v>
      </c>
      <c r="W27" s="5">
        <v>3.0019999999999998</v>
      </c>
      <c r="X27" s="10">
        <f>AVERAGE(Table68[[#This Row],[Random: Attempt '#1]:[Random: Attempt '#5]])</f>
        <v>2.6024000000000003</v>
      </c>
      <c r="Y27" s="5">
        <v>2.0019999999999998</v>
      </c>
      <c r="Z27" s="5">
        <v>3.0030000000000001</v>
      </c>
      <c r="AA27" s="5">
        <v>3.0030000000000001</v>
      </c>
      <c r="AB27" s="5">
        <v>2.0019999999999998</v>
      </c>
      <c r="AC27" s="5">
        <v>2.0019999999999998</v>
      </c>
      <c r="AD27" s="10">
        <f>AVERAGE(Table68[[#This Row],[Reversed: Attempt '#1]:[Reversed: Attempt '#5]])</f>
        <v>2.4023999999999992</v>
      </c>
      <c r="AE27" s="5">
        <f t="shared" ref="AE27:AE31" si="4">SUM(M27:Q27,S27:W27,Y27:AC27)</f>
        <v>36.034999999999997</v>
      </c>
      <c r="AF27" s="5">
        <f t="shared" ref="AF27:AF31" si="5">AVERAGE(M27:Q27,S27:W27,Y27:AC27)</f>
        <v>2.402333333333333</v>
      </c>
    </row>
    <row r="28" spans="12:32" x14ac:dyDescent="0.3">
      <c r="L28" s="4">
        <v>4000</v>
      </c>
      <c r="M28" s="6">
        <v>6.0060000000000002</v>
      </c>
      <c r="N28" s="6">
        <v>5.0049999999999999</v>
      </c>
      <c r="O28" s="6">
        <v>5.0049999999999999</v>
      </c>
      <c r="P28" s="6">
        <v>5.0039999999999996</v>
      </c>
      <c r="Q28" s="6">
        <v>5.0039999999999996</v>
      </c>
      <c r="R28" s="8">
        <f>AVERAGE(Table68[[#This Row],[Sorted: Attempt '#1]:[Sorted: Attempt '#5]])</f>
        <v>5.2047999999999988</v>
      </c>
      <c r="S28" s="5">
        <v>5.0039999999999996</v>
      </c>
      <c r="T28" s="5">
        <v>5.0039999999999996</v>
      </c>
      <c r="U28" s="5">
        <v>5.0039999999999996</v>
      </c>
      <c r="V28" s="5">
        <v>6.0049999999999999</v>
      </c>
      <c r="W28" s="5">
        <v>5.0049999999999999</v>
      </c>
      <c r="X28" s="10">
        <f>AVERAGE(Table68[[#This Row],[Random: Attempt '#1]:[Random: Attempt '#5]])</f>
        <v>5.2043999999999997</v>
      </c>
      <c r="Y28" s="5">
        <v>5.0049999999999999</v>
      </c>
      <c r="Z28" s="5">
        <v>5.0049999999999999</v>
      </c>
      <c r="AA28" s="5">
        <v>5.0049999999999999</v>
      </c>
      <c r="AB28" s="5">
        <v>4.5129999999999999</v>
      </c>
      <c r="AC28" s="5">
        <v>6.0060000000000002</v>
      </c>
      <c r="AD28" s="10">
        <f>AVERAGE(Table68[[#This Row],[Reversed: Attempt '#1]:[Reversed: Attempt '#5]])</f>
        <v>5.1067999999999998</v>
      </c>
      <c r="AE28" s="5">
        <f t="shared" si="4"/>
        <v>77.58</v>
      </c>
      <c r="AF28" s="5">
        <f t="shared" si="5"/>
        <v>5.1719999999999997</v>
      </c>
    </row>
    <row r="29" spans="12:32" x14ac:dyDescent="0.3">
      <c r="L29" s="4">
        <v>6000</v>
      </c>
      <c r="M29" s="6">
        <v>10.009</v>
      </c>
      <c r="N29" s="6">
        <v>9.0079999999999991</v>
      </c>
      <c r="O29" s="6">
        <v>10.009</v>
      </c>
      <c r="P29" s="6">
        <v>9.016</v>
      </c>
      <c r="Q29" s="6">
        <v>9.0079999999999991</v>
      </c>
      <c r="R29" s="8">
        <f>AVERAGE(Table68[[#This Row],[Sorted: Attempt '#1]:[Sorted: Attempt '#5]])</f>
        <v>9.41</v>
      </c>
      <c r="S29" s="5">
        <v>7.0060000000000002</v>
      </c>
      <c r="T29" s="5">
        <v>7.0060000000000002</v>
      </c>
      <c r="U29" s="5">
        <v>7.0060000000000002</v>
      </c>
      <c r="V29" s="5">
        <v>7.008</v>
      </c>
      <c r="W29" s="5">
        <v>7.0060000000000002</v>
      </c>
      <c r="X29" s="10">
        <f>AVERAGE(Table68[[#This Row],[Random: Attempt '#1]:[Random: Attempt '#5]])</f>
        <v>7.0063999999999993</v>
      </c>
      <c r="Y29" s="5">
        <v>9.0079999999999991</v>
      </c>
      <c r="Z29" s="5">
        <v>9.0079999999999991</v>
      </c>
      <c r="AA29" s="5">
        <v>10.009</v>
      </c>
      <c r="AB29" s="5">
        <v>9.0150000000000006</v>
      </c>
      <c r="AC29" s="5">
        <v>9.0079999999999991</v>
      </c>
      <c r="AD29" s="10">
        <f>AVERAGE(Table68[[#This Row],[Reversed: Attempt '#1]:[Reversed: Attempt '#5]])</f>
        <v>9.2096</v>
      </c>
      <c r="AE29" s="5">
        <f t="shared" si="4"/>
        <v>128.13</v>
      </c>
      <c r="AF29" s="5">
        <f t="shared" si="5"/>
        <v>8.5419999999999998</v>
      </c>
    </row>
    <row r="30" spans="12:32" x14ac:dyDescent="0.3">
      <c r="L30" s="4">
        <v>8000</v>
      </c>
      <c r="M30" s="6">
        <v>11.01</v>
      </c>
      <c r="N30" s="6">
        <v>12.010999999999999</v>
      </c>
      <c r="O30" s="6">
        <v>11.01</v>
      </c>
      <c r="P30" s="6">
        <v>12.007</v>
      </c>
      <c r="Q30" s="6">
        <v>11.01</v>
      </c>
      <c r="R30" s="8">
        <f>AVERAGE(Table68[[#This Row],[Sorted: Attempt '#1]:[Sorted: Attempt '#5]])</f>
        <v>11.409599999999999</v>
      </c>
      <c r="S30" s="5">
        <v>10.01</v>
      </c>
      <c r="T30" s="5">
        <v>9.0079999999999991</v>
      </c>
      <c r="U30" s="5">
        <v>10.009</v>
      </c>
      <c r="V30" s="5">
        <v>8.0090000000000003</v>
      </c>
      <c r="W30" s="5">
        <v>9.0079999999999991</v>
      </c>
      <c r="X30" s="10">
        <f>AVERAGE(Table68[[#This Row],[Random: Attempt '#1]:[Random: Attempt '#5]])</f>
        <v>9.2088000000000001</v>
      </c>
      <c r="Y30" s="5">
        <v>11.01</v>
      </c>
      <c r="Z30" s="5">
        <v>11.01</v>
      </c>
      <c r="AA30" s="5">
        <v>11.01</v>
      </c>
      <c r="AB30" s="5">
        <v>12.012</v>
      </c>
      <c r="AC30" s="5">
        <v>12.010999999999999</v>
      </c>
      <c r="AD30" s="10">
        <f>AVERAGE(Table68[[#This Row],[Reversed: Attempt '#1]:[Reversed: Attempt '#5]])</f>
        <v>11.410599999999999</v>
      </c>
      <c r="AE30" s="5">
        <f t="shared" si="4"/>
        <v>160.14499999999998</v>
      </c>
      <c r="AF30" s="5">
        <f t="shared" si="5"/>
        <v>10.676333333333332</v>
      </c>
    </row>
    <row r="31" spans="12:32" x14ac:dyDescent="0.3">
      <c r="L31" s="4">
        <v>10000</v>
      </c>
      <c r="M31" s="6">
        <v>16.015000000000001</v>
      </c>
      <c r="N31" s="6">
        <v>15.013999999999999</v>
      </c>
      <c r="O31" s="6">
        <v>15.013999999999999</v>
      </c>
      <c r="P31" s="6">
        <v>15.016999999999999</v>
      </c>
      <c r="Q31" s="6">
        <v>15.013</v>
      </c>
      <c r="R31" s="8">
        <f>AVERAGE(Table68[[#This Row],[Sorted: Attempt '#1]:[Sorted: Attempt '#5]])</f>
        <v>15.214600000000001</v>
      </c>
      <c r="S31" s="5">
        <v>11.01</v>
      </c>
      <c r="T31" s="5">
        <v>11.01</v>
      </c>
      <c r="U31" s="5">
        <v>12.010999999999999</v>
      </c>
      <c r="V31" s="5">
        <v>11.042</v>
      </c>
      <c r="W31" s="5">
        <v>12.010999999999999</v>
      </c>
      <c r="X31" s="10">
        <f>AVERAGE(Table68[[#This Row],[Random: Attempt '#1]:[Random: Attempt '#5]])</f>
        <v>11.4168</v>
      </c>
      <c r="Y31" s="5">
        <v>15.013</v>
      </c>
      <c r="Z31" s="5">
        <v>15.013999999999999</v>
      </c>
      <c r="AA31" s="5">
        <v>16.013999999999999</v>
      </c>
      <c r="AB31" s="5">
        <v>15.988</v>
      </c>
      <c r="AC31" s="5">
        <v>15.013999999999999</v>
      </c>
      <c r="AD31" s="10">
        <f>AVERAGE(Table68[[#This Row],[Reversed: Attempt '#1]:[Reversed: Attempt '#5]])</f>
        <v>15.408599999999998</v>
      </c>
      <c r="AE31" s="5">
        <f t="shared" si="4"/>
        <v>210.20000000000005</v>
      </c>
      <c r="AF31" s="5">
        <f t="shared" si="5"/>
        <v>14.013333333333337</v>
      </c>
    </row>
    <row r="33" spans="12:32" ht="43.2" x14ac:dyDescent="0.3">
      <c r="R33" s="11" t="s">
        <v>1</v>
      </c>
      <c r="S33" s="11" t="s">
        <v>27</v>
      </c>
      <c r="T33" s="11" t="s">
        <v>28</v>
      </c>
      <c r="U33" s="11" t="s">
        <v>29</v>
      </c>
      <c r="V33" s="11" t="s">
        <v>30</v>
      </c>
      <c r="W33" s="11" t="s">
        <v>31</v>
      </c>
      <c r="X33" s="11" t="s">
        <v>32</v>
      </c>
      <c r="Y33" s="11" t="s">
        <v>34</v>
      </c>
      <c r="Z33" s="11" t="s">
        <v>35</v>
      </c>
    </row>
    <row r="34" spans="12:32" x14ac:dyDescent="0.3">
      <c r="R34" s="4">
        <v>2000</v>
      </c>
      <c r="S34" s="12">
        <f t="shared" ref="S34:S38" si="6">SUM(R27*1000)</f>
        <v>2202.1999999999998</v>
      </c>
      <c r="T34" s="12">
        <f t="shared" ref="T34:T38" si="7">SUM(X27*1000)</f>
        <v>2602.4</v>
      </c>
      <c r="U34" s="12">
        <f t="shared" ref="U34:U38" si="8">SUM(AD27*1000)</f>
        <v>2402.3999999999992</v>
      </c>
      <c r="V34" s="12">
        <v>21931.568569324176</v>
      </c>
      <c r="W34" s="12">
        <v>21931.568569324176</v>
      </c>
      <c r="X34" s="12">
        <f>SUM(Table4610[[#This Row],[Input Size]]*Table4610[[#This Row],[Input Size]])</f>
        <v>4000000</v>
      </c>
      <c r="Y34" s="12">
        <f>AVERAGE(Table4610[[#This Row],[Experiment Best Case Average]:[Experiment Worst Case Average]])</f>
        <v>2402.3333333333335</v>
      </c>
      <c r="Z34" s="12">
        <f>AVERAGE(Table4610[[#This Row],[Theoretical Best Case Estimate ]:[Theoretical Worst Case Estimate ]])</f>
        <v>1347954.3790462161</v>
      </c>
    </row>
    <row r="35" spans="12:32" x14ac:dyDescent="0.3">
      <c r="R35" s="4">
        <v>4000</v>
      </c>
      <c r="S35" s="12">
        <f t="shared" si="6"/>
        <v>5204.7999999999984</v>
      </c>
      <c r="T35" s="12">
        <f t="shared" si="7"/>
        <v>5204.3999999999996</v>
      </c>
      <c r="U35" s="12">
        <f t="shared" si="8"/>
        <v>5106.8</v>
      </c>
      <c r="V35" s="12">
        <v>47863.137138648352</v>
      </c>
      <c r="W35" s="12">
        <v>47863.137138648352</v>
      </c>
      <c r="X35" s="12">
        <f>SUM(Table4610[[#This Row],[Input Size]]*Table4610[[#This Row],[Input Size]])</f>
        <v>16000000</v>
      </c>
      <c r="Y35" s="12">
        <f>AVERAGE(Table4610[[#This Row],[Experiment Best Case Average]:[Experiment Worst Case Average]])</f>
        <v>5171.9999999999991</v>
      </c>
      <c r="Z35" s="12">
        <f>AVERAGE(Table4610[[#This Row],[Theoretical Best Case Estimate ]:[Theoretical Worst Case Estimate ]])</f>
        <v>5365242.0914257653</v>
      </c>
    </row>
    <row r="36" spans="12:32" x14ac:dyDescent="0.3">
      <c r="R36" s="4">
        <v>6000</v>
      </c>
      <c r="S36" s="12">
        <f t="shared" si="6"/>
        <v>9410</v>
      </c>
      <c r="T36" s="12">
        <f t="shared" si="7"/>
        <v>7006.4</v>
      </c>
      <c r="U36" s="12">
        <f t="shared" si="8"/>
        <v>9209.6</v>
      </c>
      <c r="V36" s="12">
        <v>75304.480712299453</v>
      </c>
      <c r="W36" s="12">
        <v>75304.480712299453</v>
      </c>
      <c r="X36" s="12">
        <f>SUM(Table4610[[#This Row],[Input Size]]*Table4610[[#This Row],[Input Size]])</f>
        <v>36000000</v>
      </c>
      <c r="Y36" s="12">
        <f>AVERAGE(Table4610[[#This Row],[Experiment Best Case Average]:[Experiment Worst Case Average]])</f>
        <v>8542</v>
      </c>
      <c r="Z36" s="12">
        <f>AVERAGE(Table4610[[#This Row],[Theoretical Best Case Estimate ]:[Theoretical Worst Case Estimate ]])</f>
        <v>12050202.987141533</v>
      </c>
    </row>
    <row r="37" spans="12:32" x14ac:dyDescent="0.3">
      <c r="R37" s="4">
        <v>8000</v>
      </c>
      <c r="S37" s="12">
        <f t="shared" si="6"/>
        <v>11409.599999999999</v>
      </c>
      <c r="T37" s="12">
        <f t="shared" si="7"/>
        <v>9208.7999999999993</v>
      </c>
      <c r="U37" s="12">
        <f t="shared" si="8"/>
        <v>11410.599999999999</v>
      </c>
      <c r="V37" s="12">
        <v>103726.2742772967</v>
      </c>
      <c r="W37" s="12">
        <v>103726.2742772967</v>
      </c>
      <c r="X37" s="12">
        <f>SUM(Table4610[[#This Row],[Input Size]]*Table4610[[#This Row],[Input Size]])</f>
        <v>64000000</v>
      </c>
      <c r="Y37" s="12">
        <f>AVERAGE(Table4610[[#This Row],[Experiment Best Case Average]:[Experiment Worst Case Average]])</f>
        <v>10676.333333333332</v>
      </c>
      <c r="Z37" s="12">
        <f>AVERAGE(Table4610[[#This Row],[Theoretical Best Case Estimate ]:[Theoretical Worst Case Estimate ]])</f>
        <v>21402484.182851531</v>
      </c>
    </row>
    <row r="38" spans="12:32" x14ac:dyDescent="0.3">
      <c r="R38" s="4">
        <v>10000</v>
      </c>
      <c r="S38" s="12">
        <f t="shared" si="6"/>
        <v>15214.6</v>
      </c>
      <c r="T38" s="12">
        <f t="shared" si="7"/>
        <v>11416.800000000001</v>
      </c>
      <c r="U38" s="12">
        <f t="shared" si="8"/>
        <v>15408.599999999999</v>
      </c>
      <c r="V38" s="12">
        <v>132877.1237954945</v>
      </c>
      <c r="W38" s="12">
        <v>132877.1237954945</v>
      </c>
      <c r="X38" s="12">
        <f>SUM(Table4610[[#This Row],[Input Size]]*Table4610[[#This Row],[Input Size]])</f>
        <v>100000000</v>
      </c>
      <c r="Y38" s="12">
        <f>AVERAGE(Table4610[[#This Row],[Experiment Best Case Average]:[Experiment Worst Case Average]])</f>
        <v>14013.333333333334</v>
      </c>
      <c r="Z38" s="12">
        <f>AVERAGE(Table4610[[#This Row],[Theoretical Best Case Estimate ]:[Theoretical Worst Case Estimate ]])</f>
        <v>33421918.082530331</v>
      </c>
    </row>
    <row r="40" spans="12:32" x14ac:dyDescent="0.3">
      <c r="L40" s="13" t="s">
        <v>23</v>
      </c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</row>
    <row r="41" spans="12:32" x14ac:dyDescent="0.3"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</row>
    <row r="42" spans="12:32" ht="28.8" x14ac:dyDescent="0.3">
      <c r="L42" s="3" t="s">
        <v>1</v>
      </c>
      <c r="M42" s="3" t="s">
        <v>3</v>
      </c>
      <c r="N42" s="3" t="s">
        <v>4</v>
      </c>
      <c r="O42" s="3" t="s">
        <v>5</v>
      </c>
      <c r="P42" s="3" t="s">
        <v>6</v>
      </c>
      <c r="Q42" s="3" t="s">
        <v>7</v>
      </c>
      <c r="R42" s="7" t="s">
        <v>18</v>
      </c>
      <c r="S42" s="4" t="s">
        <v>8</v>
      </c>
      <c r="T42" s="4" t="s">
        <v>9</v>
      </c>
      <c r="U42" s="4" t="s">
        <v>10</v>
      </c>
      <c r="V42" s="4" t="s">
        <v>11</v>
      </c>
      <c r="W42" s="4" t="s">
        <v>12</v>
      </c>
      <c r="X42" s="9" t="s">
        <v>19</v>
      </c>
      <c r="Y42" s="3" t="s">
        <v>13</v>
      </c>
      <c r="Z42" s="3" t="s">
        <v>14</v>
      </c>
      <c r="AA42" s="3" t="s">
        <v>15</v>
      </c>
      <c r="AB42" s="3" t="s">
        <v>16</v>
      </c>
      <c r="AC42" s="3" t="s">
        <v>17</v>
      </c>
      <c r="AD42" s="7" t="s">
        <v>20</v>
      </c>
      <c r="AE42" s="3" t="s">
        <v>2</v>
      </c>
      <c r="AF42" s="3" t="s">
        <v>0</v>
      </c>
    </row>
    <row r="43" spans="12:32" x14ac:dyDescent="0.3">
      <c r="L43" s="4">
        <v>2000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f>AVERAGE(Table689[[#This Row],[Sorted: Attempt '#1]:[Sorted: Attempt '#5]])</f>
        <v>0</v>
      </c>
      <c r="S43" s="5">
        <v>261.23700000000002</v>
      </c>
      <c r="T43" s="5">
        <v>259.23500000000001</v>
      </c>
      <c r="U43" s="5">
        <v>262.238</v>
      </c>
      <c r="V43" s="5">
        <v>265.34399999999999</v>
      </c>
      <c r="W43" s="5">
        <v>270.24599999999998</v>
      </c>
      <c r="X43" s="10">
        <f>AVERAGE(Table689[[#This Row],[Random: Attempt '#1]:[Random: Attempt '#5]])</f>
        <v>263.66000000000003</v>
      </c>
      <c r="Y43" s="5">
        <v>348.81900000000002</v>
      </c>
      <c r="Z43" s="5">
        <v>347.31599999999997</v>
      </c>
      <c r="AA43" s="5">
        <v>347.483</v>
      </c>
      <c r="AB43" s="5">
        <v>372.38499999999999</v>
      </c>
      <c r="AC43" s="5">
        <v>370.33699999999999</v>
      </c>
      <c r="AD43" s="10">
        <f>AVERAGE(Table689[[#This Row],[Reversed: Attempt '#1]:[Reversed: Attempt '#5]])</f>
        <v>357.26799999999997</v>
      </c>
      <c r="AE43" s="5">
        <f t="shared" ref="AE43:AE47" si="9">SUM(M43:Q43,S43:W43,Y43:AC43)</f>
        <v>3104.64</v>
      </c>
      <c r="AF43" s="5">
        <f t="shared" ref="AF43:AF47" si="10">AVERAGE(M43:Q43,S43:W43,Y43:AC43)</f>
        <v>206.976</v>
      </c>
    </row>
    <row r="44" spans="12:32" x14ac:dyDescent="0.3">
      <c r="L44" s="4">
        <v>4000</v>
      </c>
      <c r="M44" s="6">
        <v>0</v>
      </c>
      <c r="N44" s="6">
        <v>1.0009999999999999</v>
      </c>
      <c r="O44" s="6">
        <v>1.0009999999999999</v>
      </c>
      <c r="P44" s="6">
        <v>1.0009999999999999</v>
      </c>
      <c r="Q44" s="6">
        <v>0</v>
      </c>
      <c r="R44" s="8">
        <f>AVERAGE(Table689[[#This Row],[Sorted: Attempt '#1]:[Sorted: Attempt '#5]])</f>
        <v>0.60059999999999991</v>
      </c>
      <c r="S44" s="5">
        <v>1069.972</v>
      </c>
      <c r="T44" s="5">
        <v>1051.33</v>
      </c>
      <c r="U44" s="5">
        <v>1082.0309999999999</v>
      </c>
      <c r="V44" s="5">
        <v>1127.827</v>
      </c>
      <c r="W44" s="5">
        <v>1128.0250000000001</v>
      </c>
      <c r="X44" s="10">
        <f>AVERAGE(Table689[[#This Row],[Random: Attempt '#1]:[Random: Attempt '#5]])</f>
        <v>1091.837</v>
      </c>
      <c r="Y44" s="5">
        <v>1433.5340000000001</v>
      </c>
      <c r="Z44" s="5">
        <v>1411.84</v>
      </c>
      <c r="AA44" s="5">
        <v>1536.3969999999999</v>
      </c>
      <c r="AB44" s="5">
        <v>1422.981</v>
      </c>
      <c r="AC44" s="5">
        <v>1427.297</v>
      </c>
      <c r="AD44" s="10">
        <f>AVERAGE(Table689[[#This Row],[Reversed: Attempt '#1]:[Reversed: Attempt '#5]])</f>
        <v>1446.4097999999999</v>
      </c>
      <c r="AE44" s="5">
        <f t="shared" si="9"/>
        <v>12694.236999999999</v>
      </c>
      <c r="AF44" s="5">
        <f t="shared" si="10"/>
        <v>846.28246666666666</v>
      </c>
    </row>
    <row r="45" spans="12:32" x14ac:dyDescent="0.3">
      <c r="L45" s="4">
        <v>6000</v>
      </c>
      <c r="M45" s="6">
        <v>0</v>
      </c>
      <c r="N45" s="6">
        <v>1.0009999999999999</v>
      </c>
      <c r="O45" s="6">
        <v>1.0009999999999999</v>
      </c>
      <c r="P45" s="6">
        <v>0</v>
      </c>
      <c r="Q45" s="6">
        <v>1.0009999999999999</v>
      </c>
      <c r="R45" s="8">
        <f>AVERAGE(Table689[[#This Row],[Sorted: Attempt '#1]:[Sorted: Attempt '#5]])</f>
        <v>0.60059999999999991</v>
      </c>
      <c r="S45" s="5">
        <v>2418.1979999999999</v>
      </c>
      <c r="T45" s="5">
        <v>2371.5410000000002</v>
      </c>
      <c r="U45" s="5">
        <v>2359.1550000000002</v>
      </c>
      <c r="V45" s="5">
        <v>2393.9720000000002</v>
      </c>
      <c r="W45" s="5">
        <v>2393.9360000000001</v>
      </c>
      <c r="X45" s="10">
        <f>AVERAGE(Table689[[#This Row],[Random: Attempt '#1]:[Random: Attempt '#5]])</f>
        <v>2387.3604</v>
      </c>
      <c r="Y45" s="5">
        <v>3225.9319999999998</v>
      </c>
      <c r="Z45" s="5">
        <v>3220.9479999999999</v>
      </c>
      <c r="AA45" s="5">
        <v>3230.0250000000001</v>
      </c>
      <c r="AB45" s="5">
        <v>3214.6729999999998</v>
      </c>
      <c r="AC45" s="5">
        <v>3236.4</v>
      </c>
      <c r="AD45" s="10">
        <f>AVERAGE(Table689[[#This Row],[Reversed: Attempt '#1]:[Reversed: Attempt '#5]])</f>
        <v>3225.5955999999996</v>
      </c>
      <c r="AE45" s="5">
        <f t="shared" si="9"/>
        <v>28067.783000000003</v>
      </c>
      <c r="AF45" s="5">
        <f t="shared" si="10"/>
        <v>1871.1855333333335</v>
      </c>
    </row>
    <row r="46" spans="12:32" x14ac:dyDescent="0.3">
      <c r="L46" s="4">
        <v>8000</v>
      </c>
      <c r="M46" s="6">
        <v>0</v>
      </c>
      <c r="N46" s="6">
        <v>0</v>
      </c>
      <c r="O46" s="6">
        <v>1.0009999999999999</v>
      </c>
      <c r="P46" s="6">
        <v>1.002</v>
      </c>
      <c r="Q46" s="6">
        <v>1.0009999999999999</v>
      </c>
      <c r="R46" s="8">
        <f>AVERAGE(Table689[[#This Row],[Sorted: Attempt '#1]:[Sorted: Attempt '#5]])</f>
        <v>0.6008</v>
      </c>
      <c r="S46" s="5">
        <v>4448.0050000000001</v>
      </c>
      <c r="T46" s="5">
        <v>4251.7479999999996</v>
      </c>
      <c r="U46" s="5">
        <v>4298.1239999999998</v>
      </c>
      <c r="V46" s="5">
        <v>4251.8119999999999</v>
      </c>
      <c r="W46" s="5">
        <v>4251.8639999999996</v>
      </c>
      <c r="X46" s="10">
        <f>AVERAGE(Table689[[#This Row],[Random: Attempt '#1]:[Random: Attempt '#5]])</f>
        <v>4300.3105999999998</v>
      </c>
      <c r="Y46" s="5">
        <v>5803.6180000000004</v>
      </c>
      <c r="Z46" s="5">
        <v>5749.37</v>
      </c>
      <c r="AA46" s="5">
        <v>5790.9870000000001</v>
      </c>
      <c r="AB46" s="5">
        <v>5771.3760000000002</v>
      </c>
      <c r="AC46" s="5">
        <v>5752.6660000000002</v>
      </c>
      <c r="AD46" s="10">
        <f>AVERAGE(Table689[[#This Row],[Reversed: Attempt '#1]:[Reversed: Attempt '#5]])</f>
        <v>5773.6034000000009</v>
      </c>
      <c r="AE46" s="5">
        <f t="shared" si="9"/>
        <v>50372.574000000008</v>
      </c>
      <c r="AF46" s="5">
        <f t="shared" si="10"/>
        <v>3358.1716000000006</v>
      </c>
    </row>
    <row r="47" spans="12:32" x14ac:dyDescent="0.3">
      <c r="L47" s="4">
        <v>10000</v>
      </c>
      <c r="M47" s="6">
        <v>1.0009999999999999</v>
      </c>
      <c r="N47" s="6">
        <v>1.0009999999999999</v>
      </c>
      <c r="O47" s="6">
        <v>1.0009999999999999</v>
      </c>
      <c r="P47" s="6">
        <v>1.0009999999999999</v>
      </c>
      <c r="Q47" s="6">
        <v>1.0009999999999999</v>
      </c>
      <c r="R47" s="8">
        <f>AVERAGE(Table689[[#This Row],[Sorted: Attempt '#1]:[Sorted: Attempt '#5]])</f>
        <v>1.0009999999999999</v>
      </c>
      <c r="S47" s="5">
        <v>6706.7690000000002</v>
      </c>
      <c r="T47" s="5">
        <v>6655.0169999999998</v>
      </c>
      <c r="U47" s="5">
        <v>6685.2870000000003</v>
      </c>
      <c r="V47" s="5">
        <v>6660.38</v>
      </c>
      <c r="W47" s="5">
        <v>6658.8429999999998</v>
      </c>
      <c r="X47" s="10">
        <f>AVERAGE(Table689[[#This Row],[Random: Attempt '#1]:[Random: Attempt '#5]])</f>
        <v>6673.2592000000004</v>
      </c>
      <c r="Y47" s="5">
        <v>9054.4330000000009</v>
      </c>
      <c r="Z47" s="5">
        <v>9026.6350000000002</v>
      </c>
      <c r="AA47" s="5">
        <v>9095.1810000000005</v>
      </c>
      <c r="AB47" s="5">
        <v>9003.2469999999994</v>
      </c>
      <c r="AC47" s="5">
        <v>9074.5640000000003</v>
      </c>
      <c r="AD47" s="10">
        <f>AVERAGE(Table689[[#This Row],[Reversed: Attempt '#1]:[Reversed: Attempt '#5]])</f>
        <v>9050.8119999999999</v>
      </c>
      <c r="AE47" s="5">
        <f t="shared" si="9"/>
        <v>78625.361000000004</v>
      </c>
      <c r="AF47" s="5">
        <f t="shared" si="10"/>
        <v>5241.6907333333338</v>
      </c>
    </row>
    <row r="49" spans="18:26" ht="43.2" x14ac:dyDescent="0.3">
      <c r="R49" s="11" t="s">
        <v>1</v>
      </c>
      <c r="S49" s="11" t="s">
        <v>27</v>
      </c>
      <c r="T49" s="11" t="s">
        <v>28</v>
      </c>
      <c r="U49" s="11" t="s">
        <v>29</v>
      </c>
      <c r="V49" s="11" t="s">
        <v>30</v>
      </c>
      <c r="W49" s="11" t="s">
        <v>31</v>
      </c>
      <c r="X49" s="11" t="s">
        <v>32</v>
      </c>
      <c r="Y49" s="11" t="s">
        <v>34</v>
      </c>
      <c r="Z49" s="11" t="s">
        <v>35</v>
      </c>
    </row>
    <row r="50" spans="18:26" x14ac:dyDescent="0.3">
      <c r="R50" s="4">
        <v>2000</v>
      </c>
      <c r="S50" s="12">
        <f t="shared" ref="S50:S54" si="11">SUM(R43*1000)</f>
        <v>0</v>
      </c>
      <c r="T50" s="12">
        <v>263.66000000000003</v>
      </c>
      <c r="U50" s="12">
        <v>357.26799999999997</v>
      </c>
      <c r="V50" s="12">
        <v>2000</v>
      </c>
      <c r="W50" s="12">
        <v>4000000</v>
      </c>
      <c r="X50" s="12">
        <v>4000000</v>
      </c>
      <c r="Y50" s="12">
        <f>AVERAGE(Table461011[[#This Row],[Experiment Best Case Average]:[Experiment Worst Case Average]])</f>
        <v>206.976</v>
      </c>
      <c r="Z50" s="12">
        <f>AVERAGE(Table461011[[#This Row],[Theoretical Best Case Estimate ]:[Theoretical Worst Case Estimate ]])</f>
        <v>2667333.3333333335</v>
      </c>
    </row>
    <row r="51" spans="18:26" x14ac:dyDescent="0.3">
      <c r="R51" s="4">
        <v>4000</v>
      </c>
      <c r="S51" s="12">
        <f t="shared" si="11"/>
        <v>600.59999999999991</v>
      </c>
      <c r="T51" s="12">
        <v>1091.837</v>
      </c>
      <c r="U51" s="12">
        <v>1446.4097999999999</v>
      </c>
      <c r="V51" s="12">
        <v>4000</v>
      </c>
      <c r="W51" s="12">
        <v>16000000</v>
      </c>
      <c r="X51" s="12">
        <v>16000000</v>
      </c>
      <c r="Y51" s="12">
        <f>AVERAGE(Table461011[[#This Row],[Experiment Best Case Average]:[Experiment Worst Case Average]])</f>
        <v>1046.2822666666666</v>
      </c>
      <c r="Z51" s="12">
        <f>AVERAGE(Table461011[[#This Row],[Theoretical Best Case Estimate ]:[Theoretical Worst Case Estimate ]])</f>
        <v>10668000</v>
      </c>
    </row>
    <row r="52" spans="18:26" x14ac:dyDescent="0.3">
      <c r="R52" s="4">
        <v>6000</v>
      </c>
      <c r="S52" s="12">
        <f t="shared" si="11"/>
        <v>600.59999999999991</v>
      </c>
      <c r="T52" s="12">
        <v>2387.3604</v>
      </c>
      <c r="U52" s="12">
        <v>3225.5955999999996</v>
      </c>
      <c r="V52" s="12">
        <v>6000</v>
      </c>
      <c r="W52" s="12">
        <v>36000000</v>
      </c>
      <c r="X52" s="12">
        <v>36000000</v>
      </c>
      <c r="Y52" s="12">
        <f>AVERAGE(Table461011[[#This Row],[Experiment Best Case Average]:[Experiment Worst Case Average]])</f>
        <v>2071.1853333333333</v>
      </c>
      <c r="Z52" s="12">
        <f>AVERAGE(Table461011[[#This Row],[Theoretical Best Case Estimate ]:[Theoretical Worst Case Estimate ]])</f>
        <v>24002000</v>
      </c>
    </row>
    <row r="53" spans="18:26" x14ac:dyDescent="0.3">
      <c r="R53" s="4">
        <v>8000</v>
      </c>
      <c r="S53" s="12">
        <f t="shared" si="11"/>
        <v>600.79999999999995</v>
      </c>
      <c r="T53" s="12">
        <v>4300.3105999999998</v>
      </c>
      <c r="U53" s="12">
        <v>5773.6034000000009</v>
      </c>
      <c r="V53" s="12">
        <v>8000</v>
      </c>
      <c r="W53" s="12">
        <v>64000000</v>
      </c>
      <c r="X53" s="12">
        <v>64000000</v>
      </c>
      <c r="Y53" s="12">
        <f>AVERAGE(Table461011[[#This Row],[Experiment Best Case Average]:[Experiment Worst Case Average]])</f>
        <v>3558.2379999999998</v>
      </c>
      <c r="Z53" s="12">
        <f>AVERAGE(Table461011[[#This Row],[Theoretical Best Case Estimate ]:[Theoretical Worst Case Estimate ]])</f>
        <v>42669333.333333336</v>
      </c>
    </row>
    <row r="54" spans="18:26" x14ac:dyDescent="0.3">
      <c r="R54" s="4">
        <v>10000</v>
      </c>
      <c r="S54" s="12">
        <f t="shared" si="11"/>
        <v>1000.9999999999999</v>
      </c>
      <c r="T54" s="12">
        <v>6673.2592000000004</v>
      </c>
      <c r="U54" s="12">
        <v>9050.8119999999999</v>
      </c>
      <c r="V54" s="12">
        <v>10000</v>
      </c>
      <c r="W54" s="12">
        <v>100000000</v>
      </c>
      <c r="X54" s="12">
        <v>100000000</v>
      </c>
      <c r="Y54" s="12">
        <f>AVERAGE(Table461011[[#This Row],[Experiment Best Case Average]:[Experiment Worst Case Average]])</f>
        <v>5575.0237333333325</v>
      </c>
      <c r="Z54" s="12">
        <f>AVERAGE(Table461011[[#This Row],[Theoretical Best Case Estimate ]:[Theoretical Worst Case Estimate ]])</f>
        <v>66670000</v>
      </c>
    </row>
    <row r="65" spans="21:21" x14ac:dyDescent="0.3">
      <c r="U65" s="1" t="s">
        <v>33</v>
      </c>
    </row>
  </sheetData>
  <mergeCells count="3">
    <mergeCell ref="L40:AF41"/>
    <mergeCell ref="L6:AF7"/>
    <mergeCell ref="L24:AF25"/>
  </mergeCells>
  <phoneticPr fontId="2" type="noConversion"/>
  <pageMargins left="0.7" right="0.7" top="0.75" bottom="0.75" header="0.3" footer="0.3"/>
  <pageSetup orientation="portrait" r:id="rId1"/>
  <ignoredErrors>
    <ignoredError sqref="AF9:AF13 AE27:AE31 AF27:AF31 AE43:AE47 AF43:AF47" formulaRange="1"/>
  </ignoredErrors>
  <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F179-83CA-4ED2-9DFA-17B04E4B143B}">
  <dimension ref="L5:AQ54"/>
  <sheetViews>
    <sheetView zoomScale="70" zoomScaleNormal="70" workbookViewId="0">
      <selection activeCell="AQ6" sqref="AQ6"/>
    </sheetView>
  </sheetViews>
  <sheetFormatPr defaultColWidth="9.109375" defaultRowHeight="14.4" x14ac:dyDescent="0.3"/>
  <cols>
    <col min="1" max="11" width="9.109375" style="1"/>
    <col min="12" max="20" width="11" style="1" customWidth="1"/>
    <col min="21" max="23" width="12" style="1" customWidth="1"/>
    <col min="24" max="24" width="14.33203125" style="1" customWidth="1"/>
    <col min="25" max="25" width="13.44140625" style="1" customWidth="1"/>
    <col min="26" max="32" width="12" style="1" customWidth="1"/>
    <col min="33" max="16384" width="9.109375" style="1"/>
  </cols>
  <sheetData>
    <row r="5" spans="12:43" x14ac:dyDescent="0.3">
      <c r="AQ5" s="1" t="s">
        <v>37</v>
      </c>
    </row>
    <row r="6" spans="12:43" ht="15" customHeight="1" x14ac:dyDescent="0.3">
      <c r="L6" s="13" t="s">
        <v>24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2:43" ht="15" customHeight="1" x14ac:dyDescent="0.3"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spans="12:43" ht="61.5" customHeight="1" x14ac:dyDescent="0.3">
      <c r="L8" s="3" t="s">
        <v>1</v>
      </c>
      <c r="M8" s="3" t="s">
        <v>3</v>
      </c>
      <c r="N8" s="3" t="s">
        <v>4</v>
      </c>
      <c r="O8" s="3" t="s">
        <v>5</v>
      </c>
      <c r="P8" s="3" t="s">
        <v>6</v>
      </c>
      <c r="Q8" s="3" t="s">
        <v>7</v>
      </c>
      <c r="R8" s="7" t="s">
        <v>18</v>
      </c>
      <c r="S8" s="4" t="s">
        <v>8</v>
      </c>
      <c r="T8" s="4" t="s">
        <v>9</v>
      </c>
      <c r="U8" s="4" t="s">
        <v>10</v>
      </c>
      <c r="V8" s="4" t="s">
        <v>11</v>
      </c>
      <c r="W8" s="4" t="s">
        <v>12</v>
      </c>
      <c r="X8" s="9" t="s">
        <v>19</v>
      </c>
      <c r="Y8" s="3" t="s">
        <v>13</v>
      </c>
      <c r="Z8" s="3" t="s">
        <v>14</v>
      </c>
      <c r="AA8" s="3" t="s">
        <v>15</v>
      </c>
      <c r="AB8" s="3" t="s">
        <v>16</v>
      </c>
      <c r="AC8" s="3" t="s">
        <v>17</v>
      </c>
      <c r="AD8" s="7" t="s">
        <v>20</v>
      </c>
      <c r="AE8" s="3" t="s">
        <v>2</v>
      </c>
      <c r="AF8" s="3" t="s">
        <v>0</v>
      </c>
    </row>
    <row r="9" spans="12:43" x14ac:dyDescent="0.3">
      <c r="L9" s="4">
        <v>200</v>
      </c>
      <c r="M9" s="6">
        <v>0</v>
      </c>
      <c r="N9" s="6">
        <v>0</v>
      </c>
      <c r="O9" s="6">
        <v>1001.596</v>
      </c>
      <c r="P9" s="6">
        <v>1000.643</v>
      </c>
      <c r="Q9" s="6">
        <v>0</v>
      </c>
      <c r="R9" s="8">
        <f>AVERAGE(Table62[[#This Row],[Sorted: Attempt '#1]:[Sorted: Attempt '#5]])</f>
        <v>400.44780000000003</v>
      </c>
      <c r="S9" s="5">
        <v>1001.12</v>
      </c>
      <c r="T9" s="5">
        <v>1000.643</v>
      </c>
      <c r="U9" s="5">
        <v>0</v>
      </c>
      <c r="V9" s="5">
        <v>0</v>
      </c>
      <c r="W9" s="5">
        <v>1000.643</v>
      </c>
      <c r="X9" s="10">
        <f>AVERAGE(Table62[[#This Row],[Random: Attempt '#1]:[Random: Attempt '#5]])</f>
        <v>600.48119999999994</v>
      </c>
      <c r="Y9" s="5">
        <v>0</v>
      </c>
      <c r="Z9" s="5">
        <v>0</v>
      </c>
      <c r="AA9" s="5">
        <v>1000.404</v>
      </c>
      <c r="AB9" s="5">
        <v>0</v>
      </c>
      <c r="AC9" s="5">
        <v>0</v>
      </c>
      <c r="AD9" s="10">
        <f>AVERAGE(Table62[[#This Row],[Reversed: Attempt '#1]:[Reversed: Attempt '#5]])</f>
        <v>200.08080000000001</v>
      </c>
      <c r="AE9" s="5">
        <f>SUM(M9:Q9,S9:W9,Y9:AC9)</f>
        <v>6005.0490000000009</v>
      </c>
      <c r="AF9" s="5">
        <f t="shared" ref="AF9:AF13" si="0">AVERAGE(M9:Q9,S9:W9,Y9:AC9)</f>
        <v>400.33660000000003</v>
      </c>
    </row>
    <row r="10" spans="12:43" x14ac:dyDescent="0.3">
      <c r="L10" s="4">
        <v>400</v>
      </c>
      <c r="M10" s="6">
        <v>1000.881</v>
      </c>
      <c r="N10" s="6">
        <v>1001.12</v>
      </c>
      <c r="O10" s="6">
        <v>0</v>
      </c>
      <c r="P10" s="6">
        <v>0</v>
      </c>
      <c r="Q10" s="6">
        <v>1000.643</v>
      </c>
      <c r="R10" s="8">
        <f>AVERAGE(Table62[[#This Row],[Sorted: Attempt '#1]:[Sorted: Attempt '#5]])</f>
        <v>600.52880000000005</v>
      </c>
      <c r="S10" s="5">
        <v>1000.643</v>
      </c>
      <c r="T10" s="5">
        <v>1000.881</v>
      </c>
      <c r="U10" s="5">
        <v>1001.12</v>
      </c>
      <c r="V10" s="5">
        <v>1001.12</v>
      </c>
      <c r="W10" s="5">
        <v>1001.3579999999999</v>
      </c>
      <c r="X10" s="10">
        <f>AVERAGE(Table62[[#This Row],[Random: Attempt '#1]:[Random: Attempt '#5]])</f>
        <v>1001.0243999999999</v>
      </c>
      <c r="Y10" s="5">
        <v>0</v>
      </c>
      <c r="Z10" s="5">
        <v>1001.12</v>
      </c>
      <c r="AA10" s="5">
        <v>1000.404</v>
      </c>
      <c r="AB10" s="5">
        <v>1000.643</v>
      </c>
      <c r="AC10" s="5">
        <v>1000.643</v>
      </c>
      <c r="AD10" s="10">
        <f>AVERAGE(Table62[[#This Row],[Reversed: Attempt '#1]:[Reversed: Attempt '#5]])</f>
        <v>800.56200000000001</v>
      </c>
      <c r="AE10" s="5">
        <f t="shared" ref="AE10:AE13" si="1">SUM(M10:Q10,S10:W10,Y10:AC10)</f>
        <v>12010.576000000001</v>
      </c>
      <c r="AF10" s="5">
        <f t="shared" si="0"/>
        <v>800.70506666666677</v>
      </c>
    </row>
    <row r="11" spans="12:43" x14ac:dyDescent="0.3">
      <c r="L11" s="4">
        <v>600</v>
      </c>
      <c r="M11" s="6">
        <v>1001.3579999999999</v>
      </c>
      <c r="N11" s="6">
        <v>1000.881</v>
      </c>
      <c r="O11" s="6">
        <v>1001.3579999999999</v>
      </c>
      <c r="P11" s="6">
        <v>1000.881</v>
      </c>
      <c r="Q11" s="6">
        <v>0</v>
      </c>
      <c r="R11" s="8">
        <f>AVERAGE(Table62[[#This Row],[Sorted: Attempt '#1]:[Sorted: Attempt '#5]])</f>
        <v>800.89559999999994</v>
      </c>
      <c r="S11" s="5">
        <v>1000.881</v>
      </c>
      <c r="T11" s="5">
        <v>1001.3579999999999</v>
      </c>
      <c r="U11" s="5">
        <v>1001.12</v>
      </c>
      <c r="V11" s="5">
        <v>1001.12</v>
      </c>
      <c r="W11" s="5">
        <v>1001.12</v>
      </c>
      <c r="X11" s="10">
        <f>AVERAGE(Table62[[#This Row],[Random: Attempt '#1]:[Random: Attempt '#5]])</f>
        <v>1001.1198000000001</v>
      </c>
      <c r="Y11" s="5">
        <v>1001.12</v>
      </c>
      <c r="Z11" s="5">
        <v>1000.643</v>
      </c>
      <c r="AA11" s="5">
        <v>1001.12</v>
      </c>
      <c r="AB11" s="5">
        <v>1000.881</v>
      </c>
      <c r="AC11" s="5">
        <v>1000.643</v>
      </c>
      <c r="AD11" s="10">
        <f>AVERAGE(Table62[[#This Row],[Reversed: Attempt '#1]:[Reversed: Attempt '#5]])</f>
        <v>1000.8813999999999</v>
      </c>
      <c r="AE11" s="5">
        <f t="shared" si="1"/>
        <v>14014.484</v>
      </c>
      <c r="AF11" s="5">
        <f t="shared" si="0"/>
        <v>934.29893333333337</v>
      </c>
    </row>
    <row r="12" spans="12:43" x14ac:dyDescent="0.3">
      <c r="L12" s="4">
        <v>800</v>
      </c>
      <c r="M12" s="6">
        <v>1000.881</v>
      </c>
      <c r="N12" s="6">
        <v>2001.047</v>
      </c>
      <c r="O12" s="6">
        <v>1000.404</v>
      </c>
      <c r="P12" s="6">
        <v>2001.7619999999999</v>
      </c>
      <c r="Q12" s="6">
        <v>1000.881</v>
      </c>
      <c r="R12" s="8">
        <f>AVERAGE(Table62[[#This Row],[Sorted: Attempt '#1]:[Sorted: Attempt '#5]])</f>
        <v>1400.9950000000001</v>
      </c>
      <c r="S12" s="5">
        <v>1001.3579999999999</v>
      </c>
      <c r="T12" s="5">
        <v>2002.001</v>
      </c>
      <c r="U12" s="5">
        <v>2002.001</v>
      </c>
      <c r="V12" s="5">
        <v>2001.5239999999999</v>
      </c>
      <c r="W12" s="5">
        <v>2002.001</v>
      </c>
      <c r="X12" s="10">
        <f>AVERAGE(Table62[[#This Row],[Random: Attempt '#1]:[Random: Attempt '#5]])</f>
        <v>1801.777</v>
      </c>
      <c r="Y12" s="5">
        <v>2001.5239999999999</v>
      </c>
      <c r="Z12" s="5">
        <v>1000.881</v>
      </c>
      <c r="AA12" s="5">
        <v>1000.881</v>
      </c>
      <c r="AB12" s="5">
        <v>1000.881</v>
      </c>
      <c r="AC12" s="5">
        <v>1000.643</v>
      </c>
      <c r="AD12" s="10">
        <f>AVERAGE(Table62[[#This Row],[Reversed: Attempt '#1]:[Reversed: Attempt '#5]])</f>
        <v>1200.962</v>
      </c>
      <c r="AE12" s="5">
        <f t="shared" si="1"/>
        <v>22018.670000000006</v>
      </c>
      <c r="AF12" s="5">
        <f t="shared" si="0"/>
        <v>1467.9113333333337</v>
      </c>
    </row>
    <row r="13" spans="12:43" x14ac:dyDescent="0.3">
      <c r="L13" s="4">
        <v>1000</v>
      </c>
      <c r="M13" s="6">
        <v>1001.3579999999999</v>
      </c>
      <c r="N13" s="6">
        <v>2001.5239999999999</v>
      </c>
      <c r="O13" s="6">
        <v>2001.7619999999999</v>
      </c>
      <c r="P13" s="6">
        <v>2002.001</v>
      </c>
      <c r="Q13" s="6">
        <v>1001.3579999999999</v>
      </c>
      <c r="R13" s="8">
        <f>AVERAGE(Table62[[#This Row],[Sorted: Attempt '#1]:[Sorted: Attempt '#5]])</f>
        <v>1601.6006</v>
      </c>
      <c r="S13" s="5">
        <v>2002.001</v>
      </c>
      <c r="T13" s="5">
        <v>2002.001</v>
      </c>
      <c r="U13" s="5">
        <v>2002.001</v>
      </c>
      <c r="V13" s="5">
        <v>3002.8820000000001</v>
      </c>
      <c r="W13" s="5">
        <v>2001.7619999999999</v>
      </c>
      <c r="X13" s="10">
        <f>AVERAGE(Table62[[#This Row],[Random: Attempt '#1]:[Random: Attempt '#5]])</f>
        <v>2202.1294000000003</v>
      </c>
      <c r="Y13" s="5">
        <v>2001.2860000000001</v>
      </c>
      <c r="Z13" s="5">
        <v>2002.001</v>
      </c>
      <c r="AA13" s="5">
        <v>2001.5239999999999</v>
      </c>
      <c r="AB13" s="5">
        <v>1000.643</v>
      </c>
      <c r="AC13" s="5">
        <v>2001.7619999999999</v>
      </c>
      <c r="AD13" s="10">
        <f>AVERAGE(Table62[[#This Row],[Reversed: Attempt '#1]:[Reversed: Attempt '#5]])</f>
        <v>1801.4432000000002</v>
      </c>
      <c r="AE13" s="5">
        <f t="shared" si="1"/>
        <v>28025.865999999998</v>
      </c>
      <c r="AF13" s="5">
        <f t="shared" si="0"/>
        <v>1868.3910666666666</v>
      </c>
    </row>
    <row r="15" spans="12:43" ht="43.2" x14ac:dyDescent="0.3">
      <c r="S15" s="11" t="s">
        <v>1</v>
      </c>
      <c r="T15" s="11" t="s">
        <v>27</v>
      </c>
      <c r="U15" s="11" t="s">
        <v>28</v>
      </c>
      <c r="V15" s="11" t="s">
        <v>29</v>
      </c>
      <c r="W15" s="11" t="s">
        <v>30</v>
      </c>
      <c r="X15" s="11" t="s">
        <v>31</v>
      </c>
      <c r="Y15" s="11" t="s">
        <v>32</v>
      </c>
      <c r="Z15" s="11" t="s">
        <v>34</v>
      </c>
      <c r="AA15" s="11" t="s">
        <v>35</v>
      </c>
    </row>
    <row r="16" spans="12:43" x14ac:dyDescent="0.3">
      <c r="S16" s="4">
        <v>200</v>
      </c>
      <c r="T16" s="12">
        <v>400.44780000000003</v>
      </c>
      <c r="U16" s="12">
        <v>600.48119999999994</v>
      </c>
      <c r="V16" s="12">
        <v>200.08080000000001</v>
      </c>
      <c r="W16" s="12">
        <f>LOG(Table4[[#This Row],[Input Size]],2)*Table4[[#This Row],[Input Size]]</f>
        <v>1528.7712379549448</v>
      </c>
      <c r="X16" s="12">
        <f>LOG(Table4[[#This Row],[Input Size]],2)*Table4[[#This Row],[Input Size]]</f>
        <v>1528.7712379549448</v>
      </c>
      <c r="Y16" s="12">
        <f>LOG(Table4[[#This Row],[Input Size]],2)*Table4[[#This Row],[Input Size]]</f>
        <v>1528.7712379549448</v>
      </c>
      <c r="Z16" s="12">
        <f>AVERAGE(Table4[[#This Row],[Experiment Best Case Average]:[Experiment Worst Case Average]])</f>
        <v>400.33660000000003</v>
      </c>
      <c r="AA16" s="12">
        <f>AVERAGE(Table4[[#This Row],[Theoretical Best Case Estimate ]:[Theoretical Worst Case Estimate ]])</f>
        <v>1528.7712379549448</v>
      </c>
    </row>
    <row r="17" spans="12:32" x14ac:dyDescent="0.3">
      <c r="S17" s="4">
        <v>400</v>
      </c>
      <c r="T17" s="12">
        <v>600.52880000000005</v>
      </c>
      <c r="U17" s="12">
        <v>1001.0243999999999</v>
      </c>
      <c r="V17" s="12">
        <v>800.56200000000001</v>
      </c>
      <c r="W17" s="12">
        <f>LOG(Table4[[#This Row],[Input Size]],2)*Table4[[#This Row],[Input Size]]</f>
        <v>3457.5424759098901</v>
      </c>
      <c r="X17" s="12">
        <f>LOG(Table4[[#This Row],[Input Size]],2)*Table4[[#This Row],[Input Size]]</f>
        <v>3457.5424759098901</v>
      </c>
      <c r="Y17" s="12">
        <f>LOG(Table4[[#This Row],[Input Size]],2)*Table4[[#This Row],[Input Size]]</f>
        <v>3457.5424759098901</v>
      </c>
      <c r="Z17" s="12">
        <f>AVERAGE(Table4[[#This Row],[Experiment Best Case Average]:[Experiment Worst Case Average]])</f>
        <v>800.70506666666654</v>
      </c>
      <c r="AA17" s="12">
        <f>AVERAGE(Table4[[#This Row],[Theoretical Best Case Estimate ]:[Theoretical Worst Case Estimate ]])</f>
        <v>3457.5424759098901</v>
      </c>
    </row>
    <row r="18" spans="12:32" x14ac:dyDescent="0.3">
      <c r="S18" s="4">
        <v>600</v>
      </c>
      <c r="T18" s="12">
        <v>800.89559999999994</v>
      </c>
      <c r="U18" s="12">
        <v>1001.1198000000001</v>
      </c>
      <c r="V18" s="12">
        <v>1000.8813999999999</v>
      </c>
      <c r="W18" s="12">
        <f>LOG(Table4[[#This Row],[Input Size]],2)*Table4[[#This Row],[Input Size]]</f>
        <v>5537.2912142975292</v>
      </c>
      <c r="X18" s="12">
        <f>LOG(Table4[[#This Row],[Input Size]],2)*Table4[[#This Row],[Input Size]]</f>
        <v>5537.2912142975292</v>
      </c>
      <c r="Y18" s="12">
        <f>LOG(Table4[[#This Row],[Input Size]],2)*Table4[[#This Row],[Input Size]]</f>
        <v>5537.2912142975292</v>
      </c>
      <c r="Z18" s="12">
        <f>AVERAGE(Table4[[#This Row],[Experiment Best Case Average]:[Experiment Worst Case Average]])</f>
        <v>934.29893333333337</v>
      </c>
      <c r="AA18" s="12">
        <f>AVERAGE(Table4[[#This Row],[Theoretical Best Case Estimate ]:[Theoretical Worst Case Estimate ]])</f>
        <v>5537.2912142975292</v>
      </c>
    </row>
    <row r="19" spans="12:32" x14ac:dyDescent="0.3">
      <c r="S19" s="4">
        <v>800</v>
      </c>
      <c r="T19" s="12">
        <v>1400.9950000000001</v>
      </c>
      <c r="U19" s="12">
        <v>1801.777</v>
      </c>
      <c r="V19" s="12">
        <v>1200.962</v>
      </c>
      <c r="W19" s="12">
        <f>LOG(Table4[[#This Row],[Input Size]],2)*Table4[[#This Row],[Input Size]]</f>
        <v>7715.0849518197801</v>
      </c>
      <c r="X19" s="12">
        <f>LOG(Table4[[#This Row],[Input Size]],2)*Table4[[#This Row],[Input Size]]</f>
        <v>7715.0849518197801</v>
      </c>
      <c r="Y19" s="12">
        <f>LOG(Table4[[#This Row],[Input Size]],2)*Table4[[#This Row],[Input Size]]</f>
        <v>7715.0849518197801</v>
      </c>
      <c r="Z19" s="12">
        <f>AVERAGE(Table4[[#This Row],[Experiment Best Case Average]:[Experiment Worst Case Average]])</f>
        <v>1467.9113333333335</v>
      </c>
      <c r="AA19" s="12">
        <f>AVERAGE(Table4[[#This Row],[Theoretical Best Case Estimate ]:[Theoretical Worst Case Estimate ]])</f>
        <v>7715.0849518197801</v>
      </c>
      <c r="AB19" s="2"/>
      <c r="AC19" s="2"/>
      <c r="AD19" s="2"/>
    </row>
    <row r="20" spans="12:32" x14ac:dyDescent="0.3">
      <c r="S20" s="4">
        <v>1000</v>
      </c>
      <c r="T20" s="12">
        <v>1601.6006</v>
      </c>
      <c r="U20" s="12">
        <v>2202.1294000000003</v>
      </c>
      <c r="V20" s="12">
        <v>1801.4432000000002</v>
      </c>
      <c r="W20" s="12">
        <f>LOG(Table4[[#This Row],[Input Size]],2)*Table4[[#This Row],[Input Size]]</f>
        <v>9965.7842846620879</v>
      </c>
      <c r="X20" s="12">
        <f>LOG(Table4[[#This Row],[Input Size]],2)*Table4[[#This Row],[Input Size]]</f>
        <v>9965.7842846620879</v>
      </c>
      <c r="Y20" s="12">
        <f>LOG(Table4[[#This Row],[Input Size]],2)*Table4[[#This Row],[Input Size]]</f>
        <v>9965.7842846620879</v>
      </c>
      <c r="Z20" s="12">
        <f>AVERAGE(Table4[[#This Row],[Experiment Best Case Average]:[Experiment Worst Case Average]])</f>
        <v>1868.391066666667</v>
      </c>
      <c r="AA20" s="12">
        <f>AVERAGE(Table4[[#This Row],[Theoretical Best Case Estimate ]:[Theoretical Worst Case Estimate ]])</f>
        <v>9965.7842846620879</v>
      </c>
    </row>
    <row r="24" spans="12:32" x14ac:dyDescent="0.3">
      <c r="L24" s="13" t="s">
        <v>25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 spans="12:32" x14ac:dyDescent="0.3"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</row>
    <row r="26" spans="12:32" ht="28.8" x14ac:dyDescent="0.3">
      <c r="L26" s="3" t="s">
        <v>1</v>
      </c>
      <c r="M26" s="3" t="s">
        <v>3</v>
      </c>
      <c r="N26" s="3" t="s">
        <v>4</v>
      </c>
      <c r="O26" s="3" t="s">
        <v>5</v>
      </c>
      <c r="P26" s="3" t="s">
        <v>6</v>
      </c>
      <c r="Q26" s="3" t="s">
        <v>7</v>
      </c>
      <c r="R26" s="7" t="s">
        <v>18</v>
      </c>
      <c r="S26" s="4" t="s">
        <v>8</v>
      </c>
      <c r="T26" s="4" t="s">
        <v>9</v>
      </c>
      <c r="U26" s="4" t="s">
        <v>10</v>
      </c>
      <c r="V26" s="4" t="s">
        <v>11</v>
      </c>
      <c r="W26" s="4" t="s">
        <v>12</v>
      </c>
      <c r="X26" s="9" t="s">
        <v>19</v>
      </c>
      <c r="Y26" s="3" t="s">
        <v>13</v>
      </c>
      <c r="Z26" s="3" t="s">
        <v>14</v>
      </c>
      <c r="AA26" s="3" t="s">
        <v>15</v>
      </c>
      <c r="AB26" s="3" t="s">
        <v>16</v>
      </c>
      <c r="AC26" s="3" t="s">
        <v>17</v>
      </c>
      <c r="AD26" s="7" t="s">
        <v>20</v>
      </c>
      <c r="AE26" s="3" t="s">
        <v>2</v>
      </c>
      <c r="AF26" s="3" t="s">
        <v>0</v>
      </c>
    </row>
    <row r="27" spans="12:32" x14ac:dyDescent="0.3">
      <c r="L27" s="4">
        <v>200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f>AVERAGE(Table683[[#This Row],[Sorted: Attempt '#1]:[Sorted: Attempt '#5]])</f>
        <v>0</v>
      </c>
      <c r="S27" s="5">
        <v>0</v>
      </c>
      <c r="T27" s="5">
        <v>0</v>
      </c>
      <c r="U27" s="5">
        <v>1001.12</v>
      </c>
      <c r="V27" s="5">
        <v>0</v>
      </c>
      <c r="W27" s="5">
        <v>1001.3579999999999</v>
      </c>
      <c r="X27" s="10">
        <f>AVERAGE(Table683[[#This Row],[Random: Attempt '#1]:[Random: Attempt '#5]])</f>
        <v>400.49560000000002</v>
      </c>
      <c r="Y27" s="5">
        <v>1001.596</v>
      </c>
      <c r="Z27" s="5">
        <v>1000.881</v>
      </c>
      <c r="AA27" s="5">
        <v>0</v>
      </c>
      <c r="AB27" s="5">
        <v>0</v>
      </c>
      <c r="AC27" s="5">
        <v>0</v>
      </c>
      <c r="AD27" s="10">
        <f>AVERAGE(Table683[[#This Row],[Reversed: Attempt '#1]:[Reversed: Attempt '#5]])</f>
        <v>400.49539999999996</v>
      </c>
      <c r="AE27" s="5">
        <f t="shared" ref="AE27:AE31" si="2">SUM(M27:Q27,S27:W27,Y27:AC27)</f>
        <v>4004.9549999999999</v>
      </c>
      <c r="AF27" s="5">
        <f t="shared" ref="AF27:AF31" si="3">AVERAGE(M27:Q27,S27:W27,Y27:AC27)</f>
        <v>266.99700000000001</v>
      </c>
    </row>
    <row r="28" spans="12:32" x14ac:dyDescent="0.3">
      <c r="L28" s="4">
        <v>400</v>
      </c>
      <c r="M28" s="6">
        <v>0</v>
      </c>
      <c r="N28" s="6">
        <v>0</v>
      </c>
      <c r="O28" s="6">
        <v>0</v>
      </c>
      <c r="P28" s="6">
        <v>1000.881</v>
      </c>
      <c r="Q28" s="6">
        <v>0</v>
      </c>
      <c r="R28" s="8">
        <f>AVERAGE(Table683[[#This Row],[Sorted: Attempt '#1]:[Sorted: Attempt '#5]])</f>
        <v>200.17619999999999</v>
      </c>
      <c r="S28" s="5">
        <v>1000.404</v>
      </c>
      <c r="T28" s="5">
        <v>1000.643</v>
      </c>
      <c r="U28" s="5">
        <v>0</v>
      </c>
      <c r="V28" s="5">
        <v>0</v>
      </c>
      <c r="W28" s="5">
        <v>0</v>
      </c>
      <c r="X28" s="10">
        <f>AVERAGE(Table683[[#This Row],[Random: Attempt '#1]:[Random: Attempt '#5]])</f>
        <v>400.20940000000002</v>
      </c>
      <c r="Y28" s="5">
        <v>0</v>
      </c>
      <c r="Z28" s="5">
        <v>0</v>
      </c>
      <c r="AA28" s="5">
        <v>1000.881</v>
      </c>
      <c r="AB28" s="5">
        <v>1000.881</v>
      </c>
      <c r="AC28" s="5">
        <v>1000.881</v>
      </c>
      <c r="AD28" s="10">
        <f>AVERAGE(Table683[[#This Row],[Reversed: Attempt '#1]:[Reversed: Attempt '#5]])</f>
        <v>600.52859999999998</v>
      </c>
      <c r="AE28" s="5">
        <f t="shared" si="2"/>
        <v>6004.5709999999999</v>
      </c>
      <c r="AF28" s="5">
        <f t="shared" si="3"/>
        <v>400.30473333333333</v>
      </c>
    </row>
    <row r="29" spans="12:32" x14ac:dyDescent="0.3">
      <c r="L29" s="4">
        <v>600</v>
      </c>
      <c r="M29" s="6">
        <v>1001.12</v>
      </c>
      <c r="N29" s="6">
        <v>1001.12</v>
      </c>
      <c r="O29" s="6">
        <v>0</v>
      </c>
      <c r="P29" s="6">
        <v>1001.12</v>
      </c>
      <c r="Q29" s="6">
        <v>0</v>
      </c>
      <c r="R29" s="8">
        <f>AVERAGE(Table683[[#This Row],[Sorted: Attempt '#1]:[Sorted: Attempt '#5]])</f>
        <v>600.67200000000003</v>
      </c>
      <c r="S29" s="5">
        <v>1000.643</v>
      </c>
      <c r="T29" s="5">
        <v>0</v>
      </c>
      <c r="U29" s="5">
        <v>1001.12</v>
      </c>
      <c r="V29" s="5">
        <v>1000.881</v>
      </c>
      <c r="W29" s="5">
        <v>1000.881</v>
      </c>
      <c r="X29" s="10">
        <f>AVERAGE(Table683[[#This Row],[Random: Attempt '#1]:[Random: Attempt '#5]])</f>
        <v>800.70499999999993</v>
      </c>
      <c r="Y29" s="5">
        <v>1001.3579999999999</v>
      </c>
      <c r="Z29" s="5">
        <v>1000.881</v>
      </c>
      <c r="AA29" s="5">
        <v>0</v>
      </c>
      <c r="AB29" s="5">
        <v>1000.643</v>
      </c>
      <c r="AC29" s="5">
        <v>0</v>
      </c>
      <c r="AD29" s="10">
        <f>AVERAGE(Table683[[#This Row],[Reversed: Attempt '#1]:[Reversed: Attempt '#5]])</f>
        <v>600.57640000000004</v>
      </c>
      <c r="AE29" s="5">
        <f t="shared" si="2"/>
        <v>10009.767000000002</v>
      </c>
      <c r="AF29" s="5">
        <f t="shared" si="3"/>
        <v>667.31780000000015</v>
      </c>
    </row>
    <row r="30" spans="12:32" x14ac:dyDescent="0.3">
      <c r="L30" s="4">
        <v>800</v>
      </c>
      <c r="M30" s="6">
        <v>1000.643</v>
      </c>
      <c r="N30" s="6">
        <v>1001.12</v>
      </c>
      <c r="O30" s="6">
        <v>1000.643</v>
      </c>
      <c r="P30" s="6">
        <v>1001.12</v>
      </c>
      <c r="Q30" s="6">
        <v>1000.881</v>
      </c>
      <c r="R30" s="8">
        <f>AVERAGE(Table683[[#This Row],[Sorted: Attempt '#1]:[Sorted: Attempt '#5]])</f>
        <v>1000.8814</v>
      </c>
      <c r="S30" s="5">
        <v>2001.7619999999999</v>
      </c>
      <c r="T30" s="5">
        <v>1000.881</v>
      </c>
      <c r="U30" s="5">
        <v>1000.643</v>
      </c>
      <c r="V30" s="5">
        <v>1000.881</v>
      </c>
      <c r="W30" s="5">
        <v>1000.881</v>
      </c>
      <c r="X30" s="10">
        <f>AVERAGE(Table683[[#This Row],[Random: Attempt '#1]:[Random: Attempt '#5]])</f>
        <v>1201.0096000000001</v>
      </c>
      <c r="Y30" s="5">
        <v>1000.881</v>
      </c>
      <c r="Z30" s="5">
        <v>1000.881</v>
      </c>
      <c r="AA30" s="5">
        <v>1001.596</v>
      </c>
      <c r="AB30" s="5">
        <v>1000.881</v>
      </c>
      <c r="AC30" s="5">
        <v>1000.643</v>
      </c>
      <c r="AD30" s="10">
        <f>AVERAGE(Table683[[#This Row],[Reversed: Attempt '#1]:[Reversed: Attempt '#5]])</f>
        <v>1000.9763999999999</v>
      </c>
      <c r="AE30" s="5">
        <f t="shared" si="2"/>
        <v>16014.336999999996</v>
      </c>
      <c r="AF30" s="5">
        <f t="shared" si="3"/>
        <v>1067.6224666666665</v>
      </c>
    </row>
    <row r="31" spans="12:32" x14ac:dyDescent="0.3">
      <c r="L31" s="4">
        <v>1000</v>
      </c>
      <c r="M31" s="6">
        <v>1001.12</v>
      </c>
      <c r="N31" s="6">
        <v>1000.881</v>
      </c>
      <c r="O31" s="6">
        <v>1000.1660000000001</v>
      </c>
      <c r="P31" s="6">
        <v>2001.7619999999999</v>
      </c>
      <c r="Q31" s="6">
        <v>1001.3579999999999</v>
      </c>
      <c r="R31" s="8">
        <f>AVERAGE(Table683[[#This Row],[Sorted: Attempt '#1]:[Sorted: Attempt '#5]])</f>
        <v>1201.0574000000001</v>
      </c>
      <c r="S31" s="5">
        <v>2001.7619999999999</v>
      </c>
      <c r="T31" s="5">
        <v>1000.643</v>
      </c>
      <c r="U31" s="5">
        <v>1001.12</v>
      </c>
      <c r="V31" s="5">
        <v>2001.7619999999999</v>
      </c>
      <c r="W31" s="5">
        <v>1000.643</v>
      </c>
      <c r="X31" s="10">
        <f>AVERAGE(Table683[[#This Row],[Random: Attempt '#1]:[Random: Attempt '#5]])</f>
        <v>1401.1859999999999</v>
      </c>
      <c r="Y31" s="5">
        <v>1000.643</v>
      </c>
      <c r="Z31" s="5">
        <v>1001.12</v>
      </c>
      <c r="AA31" s="5">
        <v>2001.7619999999999</v>
      </c>
      <c r="AB31" s="5">
        <v>1001.12</v>
      </c>
      <c r="AC31" s="5">
        <v>2001.7619999999999</v>
      </c>
      <c r="AD31" s="10">
        <f>AVERAGE(Table683[[#This Row],[Reversed: Attempt '#1]:[Reversed: Attempt '#5]])</f>
        <v>1401.2813999999998</v>
      </c>
      <c r="AE31" s="5">
        <f t="shared" si="2"/>
        <v>20017.624</v>
      </c>
      <c r="AF31" s="5">
        <f t="shared" si="3"/>
        <v>1334.5082666666667</v>
      </c>
    </row>
    <row r="33" spans="12:32" ht="43.2" x14ac:dyDescent="0.3">
      <c r="S33" s="11" t="s">
        <v>1</v>
      </c>
      <c r="T33" s="11" t="s">
        <v>27</v>
      </c>
      <c r="U33" s="11" t="s">
        <v>28</v>
      </c>
      <c r="V33" s="11" t="s">
        <v>29</v>
      </c>
      <c r="W33" s="11" t="s">
        <v>30</v>
      </c>
      <c r="X33" s="11" t="s">
        <v>31</v>
      </c>
      <c r="Y33" s="11" t="s">
        <v>32</v>
      </c>
      <c r="Z33" s="11" t="s">
        <v>34</v>
      </c>
      <c r="AA33" s="11" t="s">
        <v>35</v>
      </c>
    </row>
    <row r="34" spans="12:32" x14ac:dyDescent="0.3">
      <c r="S34" s="4">
        <v>200</v>
      </c>
      <c r="T34" s="12">
        <v>0</v>
      </c>
      <c r="U34" s="12">
        <v>400.49560000000002</v>
      </c>
      <c r="V34" s="12">
        <v>400.49539999999996</v>
      </c>
      <c r="W34" s="12">
        <v>1528.7712379549448</v>
      </c>
      <c r="X34" s="12">
        <v>1528.7712379549448</v>
      </c>
      <c r="Y34" s="12">
        <f>SUM(Table412[[#This Row],[Input Size]]*Table412[[#This Row],[Input Size]])</f>
        <v>40000</v>
      </c>
      <c r="Z34" s="12">
        <f>AVERAGE(Table412[[#This Row],[Experiment Best Case Average]:[Experiment Worst Case Average]])</f>
        <v>266.99700000000001</v>
      </c>
      <c r="AA34" s="12">
        <f>AVERAGE(Table412[[#This Row],[Theoretical Best Case Estimate ]:[Theoretical Worst Case Estimate ]])</f>
        <v>14352.51415863663</v>
      </c>
    </row>
    <row r="35" spans="12:32" x14ac:dyDescent="0.3">
      <c r="S35" s="4">
        <v>400</v>
      </c>
      <c r="T35" s="12">
        <v>200.17619999999999</v>
      </c>
      <c r="U35" s="12">
        <v>400.20940000000002</v>
      </c>
      <c r="V35" s="12">
        <v>600.52859999999998</v>
      </c>
      <c r="W35" s="12">
        <v>3457.5424759098901</v>
      </c>
      <c r="X35" s="12">
        <v>3457.5424759098901</v>
      </c>
      <c r="Y35" s="12">
        <f>SUM(Table412[[#This Row],[Input Size]]*Table412[[#This Row],[Input Size]])</f>
        <v>160000</v>
      </c>
      <c r="Z35" s="12">
        <f>AVERAGE(Table412[[#This Row],[Experiment Best Case Average]:[Experiment Worst Case Average]])</f>
        <v>400.30473333333339</v>
      </c>
      <c r="AA35" s="12">
        <f>AVERAGE(Table412[[#This Row],[Theoretical Best Case Estimate ]:[Theoretical Worst Case Estimate ]])</f>
        <v>55638.361650606596</v>
      </c>
    </row>
    <row r="36" spans="12:32" x14ac:dyDescent="0.3">
      <c r="S36" s="4">
        <v>600</v>
      </c>
      <c r="T36" s="12">
        <v>600.67200000000003</v>
      </c>
      <c r="U36" s="12">
        <v>800.70499999999993</v>
      </c>
      <c r="V36" s="12">
        <v>600.57640000000004</v>
      </c>
      <c r="W36" s="12">
        <v>5537.2912142975292</v>
      </c>
      <c r="X36" s="12">
        <v>5537.2912142975292</v>
      </c>
      <c r="Y36" s="12">
        <f>SUM(Table412[[#This Row],[Input Size]]*Table412[[#This Row],[Input Size]])</f>
        <v>360000</v>
      </c>
      <c r="Z36" s="12">
        <f>AVERAGE(Table412[[#This Row],[Experiment Best Case Average]:[Experiment Worst Case Average]])</f>
        <v>667.31779999999992</v>
      </c>
      <c r="AA36" s="12">
        <f>AVERAGE(Table412[[#This Row],[Theoretical Best Case Estimate ]:[Theoretical Worst Case Estimate ]])</f>
        <v>123691.52747619835</v>
      </c>
    </row>
    <row r="37" spans="12:32" x14ac:dyDescent="0.3">
      <c r="S37" s="4">
        <v>800</v>
      </c>
      <c r="T37" s="12">
        <v>1000.8814</v>
      </c>
      <c r="U37" s="12">
        <v>1201.0096000000001</v>
      </c>
      <c r="V37" s="12">
        <v>1000.9763999999999</v>
      </c>
      <c r="W37" s="12">
        <v>7715.0849518197801</v>
      </c>
      <c r="X37" s="12">
        <v>7715.0849518197801</v>
      </c>
      <c r="Y37" s="12">
        <f>SUM(Table412[[#This Row],[Input Size]]*Table412[[#This Row],[Input Size]])</f>
        <v>640000</v>
      </c>
      <c r="Z37" s="12">
        <f>AVERAGE(Table412[[#This Row],[Experiment Best Case Average]:[Experiment Worst Case Average]])</f>
        <v>1067.6224666666667</v>
      </c>
      <c r="AA37" s="12">
        <f>AVERAGE(Table412[[#This Row],[Theoretical Best Case Estimate ]:[Theoretical Worst Case Estimate ]])</f>
        <v>218476.72330121321</v>
      </c>
    </row>
    <row r="38" spans="12:32" x14ac:dyDescent="0.3">
      <c r="S38" s="4">
        <v>1000</v>
      </c>
      <c r="T38" s="12">
        <v>1201.0574000000001</v>
      </c>
      <c r="U38" s="12">
        <v>1401.1859999999999</v>
      </c>
      <c r="V38" s="12">
        <v>1401.2813999999998</v>
      </c>
      <c r="W38" s="12">
        <v>9965.7842846620879</v>
      </c>
      <c r="X38" s="12">
        <v>9965.7842846620879</v>
      </c>
      <c r="Y38" s="12">
        <f>SUM(Table412[[#This Row],[Input Size]]*Table412[[#This Row],[Input Size]])</f>
        <v>1000000</v>
      </c>
      <c r="Z38" s="12">
        <f>AVERAGE(Table412[[#This Row],[Experiment Best Case Average]:[Experiment Worst Case Average]])</f>
        <v>1334.5082666666667</v>
      </c>
      <c r="AA38" s="12">
        <f>AVERAGE(Table412[[#This Row],[Theoretical Best Case Estimate ]:[Theoretical Worst Case Estimate ]])</f>
        <v>339977.18952310807</v>
      </c>
    </row>
    <row r="40" spans="12:32" x14ac:dyDescent="0.3">
      <c r="L40" s="13" t="s">
        <v>26</v>
      </c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</row>
    <row r="41" spans="12:32" x14ac:dyDescent="0.3"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</row>
    <row r="42" spans="12:32" ht="28.8" x14ac:dyDescent="0.3">
      <c r="L42" s="3" t="s">
        <v>1</v>
      </c>
      <c r="M42" s="3" t="s">
        <v>3</v>
      </c>
      <c r="N42" s="3" t="s">
        <v>4</v>
      </c>
      <c r="O42" s="3" t="s">
        <v>5</v>
      </c>
      <c r="P42" s="3" t="s">
        <v>6</v>
      </c>
      <c r="Q42" s="3" t="s">
        <v>7</v>
      </c>
      <c r="R42" s="7" t="s">
        <v>18</v>
      </c>
      <c r="S42" s="4" t="s">
        <v>8</v>
      </c>
      <c r="T42" s="4" t="s">
        <v>9</v>
      </c>
      <c r="U42" s="4" t="s">
        <v>10</v>
      </c>
      <c r="V42" s="4" t="s">
        <v>11</v>
      </c>
      <c r="W42" s="4" t="s">
        <v>12</v>
      </c>
      <c r="X42" s="9" t="s">
        <v>19</v>
      </c>
      <c r="Y42" s="3" t="s">
        <v>13</v>
      </c>
      <c r="Z42" s="3" t="s">
        <v>14</v>
      </c>
      <c r="AA42" s="3" t="s">
        <v>15</v>
      </c>
      <c r="AB42" s="3" t="s">
        <v>16</v>
      </c>
      <c r="AC42" s="3" t="s">
        <v>17</v>
      </c>
      <c r="AD42" s="7" t="s">
        <v>20</v>
      </c>
      <c r="AE42" s="3" t="s">
        <v>2</v>
      </c>
      <c r="AF42" s="3" t="s">
        <v>0</v>
      </c>
    </row>
    <row r="43" spans="12:32" x14ac:dyDescent="0.3">
      <c r="L43" s="4">
        <v>200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f>AVERAGE(Table6894[[#This Row],[Sorted: Attempt '#1]:[Sorted: Attempt '#5]])</f>
        <v>0</v>
      </c>
      <c r="S43" s="5">
        <v>2002.001</v>
      </c>
      <c r="T43" s="5">
        <v>2002.001</v>
      </c>
      <c r="U43" s="5">
        <v>2001.7619999999999</v>
      </c>
      <c r="V43" s="5">
        <v>2001.5239999999999</v>
      </c>
      <c r="W43" s="5">
        <v>2001.7619999999999</v>
      </c>
      <c r="X43" s="10">
        <f>AVERAGE(Table6894[[#This Row],[Random: Attempt '#1]:[Random: Attempt '#5]])</f>
        <v>2001.8100000000002</v>
      </c>
      <c r="Y43" s="5">
        <v>3002.6439999999998</v>
      </c>
      <c r="Z43" s="5">
        <v>3002.6439999999998</v>
      </c>
      <c r="AA43" s="5">
        <v>3002.6439999999998</v>
      </c>
      <c r="AB43" s="5">
        <v>3002.8820000000001</v>
      </c>
      <c r="AC43" s="5">
        <v>3002.6439999999998</v>
      </c>
      <c r="AD43" s="10">
        <f>AVERAGE(Table6894[[#This Row],[Reversed: Attempt '#1]:[Reversed: Attempt '#5]])</f>
        <v>3002.6915999999997</v>
      </c>
      <c r="AE43" s="5">
        <f t="shared" ref="AE43:AE47" si="4">SUM(M43:Q43,S43:W43,Y43:AC43)</f>
        <v>25022.508000000002</v>
      </c>
      <c r="AF43" s="5">
        <f t="shared" ref="AF43:AF47" si="5">AVERAGE(M43:Q43,S43:W43,Y43:AC43)</f>
        <v>1668.1672000000001</v>
      </c>
    </row>
    <row r="44" spans="12:32" x14ac:dyDescent="0.3">
      <c r="L44" s="4">
        <v>400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f>AVERAGE(Table6894[[#This Row],[Sorted: Attempt '#1]:[Sorted: Attempt '#5]])</f>
        <v>0</v>
      </c>
      <c r="S44" s="5">
        <v>9008.1689999999999</v>
      </c>
      <c r="T44" s="5">
        <v>9008.1689999999999</v>
      </c>
      <c r="U44" s="5">
        <v>9009.1229999999996</v>
      </c>
      <c r="V44" s="5">
        <v>9008.1689999999999</v>
      </c>
      <c r="W44" s="5">
        <v>9008.884</v>
      </c>
      <c r="X44" s="10">
        <f>AVERAGE(Table6894[[#This Row],[Random: Attempt '#1]:[Random: Attempt '#5]])</f>
        <v>9008.5027999999984</v>
      </c>
      <c r="Y44" s="5">
        <v>12011.050999999999</v>
      </c>
      <c r="Z44" s="5">
        <v>12010.574000000001</v>
      </c>
      <c r="AA44" s="5">
        <v>12009.382</v>
      </c>
      <c r="AB44" s="5">
        <v>12010.813</v>
      </c>
      <c r="AC44" s="5">
        <v>12010.335999999999</v>
      </c>
      <c r="AD44" s="10">
        <f>AVERAGE(Table6894[[#This Row],[Reversed: Attempt '#1]:[Reversed: Attempt '#5]])</f>
        <v>12010.431200000001</v>
      </c>
      <c r="AE44" s="5">
        <f t="shared" si="4"/>
        <v>105094.66999999998</v>
      </c>
      <c r="AF44" s="5">
        <f t="shared" si="5"/>
        <v>7006.3113333333322</v>
      </c>
    </row>
    <row r="45" spans="12:32" x14ac:dyDescent="0.3">
      <c r="L45" s="4">
        <v>600</v>
      </c>
      <c r="M45" s="6">
        <v>0</v>
      </c>
      <c r="N45" s="6">
        <v>0</v>
      </c>
      <c r="O45" s="6">
        <v>0</v>
      </c>
      <c r="P45" s="6">
        <v>0</v>
      </c>
      <c r="Q45" s="6">
        <v>1000.881</v>
      </c>
      <c r="R45" s="8">
        <f>AVERAGE(Table6894[[#This Row],[Sorted: Attempt '#1]:[Sorted: Attempt '#5]])</f>
        <v>200.17619999999999</v>
      </c>
      <c r="S45" s="5">
        <v>21019.697</v>
      </c>
      <c r="T45" s="5">
        <v>21018.743999999999</v>
      </c>
      <c r="U45" s="5">
        <v>22020.816999999999</v>
      </c>
      <c r="V45" s="5">
        <v>21019.22</v>
      </c>
      <c r="W45" s="5">
        <v>21019.22</v>
      </c>
      <c r="X45" s="10">
        <f>AVERAGE(Table6894[[#This Row],[Random: Attempt '#1]:[Random: Attempt '#5]])</f>
        <v>21219.5396</v>
      </c>
      <c r="Y45" s="5">
        <v>29026.508000000002</v>
      </c>
      <c r="Z45" s="5">
        <v>29026.508000000002</v>
      </c>
      <c r="AA45" s="5">
        <v>28025.388999999999</v>
      </c>
      <c r="AB45" s="5">
        <v>28025.388999999999</v>
      </c>
      <c r="AC45" s="5">
        <v>29026.508000000002</v>
      </c>
      <c r="AD45" s="10">
        <f>AVERAGE(Table6894[[#This Row],[Reversed: Attempt '#1]:[Reversed: Attempt '#5]])</f>
        <v>28626.060399999998</v>
      </c>
      <c r="AE45" s="5">
        <f t="shared" si="4"/>
        <v>250228.88099999999</v>
      </c>
      <c r="AF45" s="5">
        <f t="shared" si="5"/>
        <v>16681.9254</v>
      </c>
    </row>
    <row r="46" spans="12:32" x14ac:dyDescent="0.3">
      <c r="L46" s="4">
        <v>800</v>
      </c>
      <c r="M46" s="6">
        <v>0</v>
      </c>
      <c r="N46" s="6">
        <v>0</v>
      </c>
      <c r="O46" s="6">
        <v>0</v>
      </c>
      <c r="P46" s="6">
        <v>1001.12</v>
      </c>
      <c r="Q46" s="6">
        <v>0</v>
      </c>
      <c r="R46" s="8">
        <f>AVERAGE(Table6894[[#This Row],[Sorted: Attempt '#1]:[Sorted: Attempt '#5]])</f>
        <v>200.22399999999999</v>
      </c>
      <c r="S46" s="5">
        <v>39035.32</v>
      </c>
      <c r="T46" s="5">
        <v>39035.559000000001</v>
      </c>
      <c r="U46" s="5">
        <v>38034.438999999998</v>
      </c>
      <c r="V46" s="5">
        <v>39035.082000000002</v>
      </c>
      <c r="W46" s="5">
        <v>39035.559000000001</v>
      </c>
      <c r="X46" s="10">
        <f>AVERAGE(Table6894[[#This Row],[Random: Attempt '#1]:[Random: Attempt '#5]])</f>
        <v>38835.191800000001</v>
      </c>
      <c r="Y46" s="5">
        <v>53048.372000000003</v>
      </c>
      <c r="Z46" s="5">
        <v>52047.491000000002</v>
      </c>
      <c r="AA46" s="5">
        <v>53048.372000000003</v>
      </c>
      <c r="AB46" s="5">
        <v>52047.491000000002</v>
      </c>
      <c r="AC46" s="5">
        <v>52047.252999999997</v>
      </c>
      <c r="AD46" s="10">
        <f>AVERAGE(Table6894[[#This Row],[Reversed: Attempt '#1]:[Reversed: Attempt '#5]])</f>
        <v>52447.795800000007</v>
      </c>
      <c r="AE46" s="5">
        <f t="shared" si="4"/>
        <v>457416.05799999996</v>
      </c>
      <c r="AF46" s="5">
        <f t="shared" si="5"/>
        <v>30494.403866666664</v>
      </c>
    </row>
    <row r="47" spans="12:32" x14ac:dyDescent="0.3">
      <c r="L47" s="4">
        <v>1000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8">
        <f>AVERAGE(Table6894[[#This Row],[Sorted: Attempt '#1]:[Sorted: Attempt '#5]])</f>
        <v>0</v>
      </c>
      <c r="S47" s="5">
        <v>62056.303</v>
      </c>
      <c r="T47" s="5">
        <v>63057.423000000003</v>
      </c>
      <c r="U47" s="5">
        <v>63057.184000000001</v>
      </c>
      <c r="V47" s="5">
        <v>63057.423000000003</v>
      </c>
      <c r="W47" s="5">
        <v>62056.540999999997</v>
      </c>
      <c r="X47" s="10">
        <f>AVERAGE(Table6894[[#This Row],[Random: Attempt '#1]:[Random: Attempt '#5]])</f>
        <v>62656.974800000004</v>
      </c>
      <c r="Y47" s="5">
        <v>84102.869000000006</v>
      </c>
      <c r="Z47" s="5">
        <v>83075.285000000003</v>
      </c>
      <c r="AA47" s="5">
        <v>84075.688999999998</v>
      </c>
      <c r="AB47" s="5">
        <v>84076.404999999999</v>
      </c>
      <c r="AC47" s="5">
        <v>83075.285000000003</v>
      </c>
      <c r="AD47" s="10">
        <f>AVERAGE(Table6894[[#This Row],[Reversed: Attempt '#1]:[Reversed: Attempt '#5]])</f>
        <v>83681.106600000014</v>
      </c>
      <c r="AE47" s="5">
        <f t="shared" si="4"/>
        <v>731690.40700000012</v>
      </c>
      <c r="AF47" s="5">
        <f t="shared" si="5"/>
        <v>48779.360466666672</v>
      </c>
    </row>
    <row r="49" spans="19:27" ht="43.2" x14ac:dyDescent="0.3">
      <c r="S49" s="11" t="s">
        <v>1</v>
      </c>
      <c r="T49" s="11" t="s">
        <v>27</v>
      </c>
      <c r="U49" s="11" t="s">
        <v>28</v>
      </c>
      <c r="V49" s="11" t="s">
        <v>29</v>
      </c>
      <c r="W49" s="11" t="s">
        <v>30</v>
      </c>
      <c r="X49" s="11" t="s">
        <v>31</v>
      </c>
      <c r="Y49" s="11" t="s">
        <v>32</v>
      </c>
      <c r="Z49" s="11" t="s">
        <v>34</v>
      </c>
      <c r="AA49" s="11" t="s">
        <v>35</v>
      </c>
    </row>
    <row r="50" spans="19:27" x14ac:dyDescent="0.3">
      <c r="S50" s="4">
        <v>200</v>
      </c>
      <c r="T50" s="12">
        <v>0</v>
      </c>
      <c r="U50" s="12">
        <v>2001.8100000000002</v>
      </c>
      <c r="V50" s="12">
        <v>3002.6915999999997</v>
      </c>
      <c r="W50" s="12">
        <v>200</v>
      </c>
      <c r="X50" s="12">
        <f>SUM(Table41213[[#This Row],[Input Size]]*Table41213[[#This Row],[Input Size]])</f>
        <v>40000</v>
      </c>
      <c r="Y50" s="12">
        <f>SUM(Table41213[[#This Row],[Input Size]]*Table41213[[#This Row],[Input Size]])</f>
        <v>40000</v>
      </c>
      <c r="Z50" s="12">
        <f>AVERAGE(Table41213[[#This Row],[Experiment Best Case Average]:[Experiment Worst Case Average]])</f>
        <v>1668.1671999999999</v>
      </c>
      <c r="AA50" s="12">
        <f>AVERAGE(Table41213[[#This Row],[Theoretical Best Case Estimate ]:[Theoretical Worst Case Estimate ]])</f>
        <v>26733.333333333332</v>
      </c>
    </row>
    <row r="51" spans="19:27" x14ac:dyDescent="0.3">
      <c r="S51" s="4">
        <v>400</v>
      </c>
      <c r="T51" s="12">
        <v>0</v>
      </c>
      <c r="U51" s="12">
        <v>9008.5027999999984</v>
      </c>
      <c r="V51" s="12">
        <v>12010.431200000001</v>
      </c>
      <c r="W51" s="12">
        <v>400</v>
      </c>
      <c r="X51" s="12">
        <f>SUM(Table41213[[#This Row],[Input Size]]*Table41213[[#This Row],[Input Size]])</f>
        <v>160000</v>
      </c>
      <c r="Y51" s="12">
        <f>SUM(Table41213[[#This Row],[Input Size]]*Table41213[[#This Row],[Input Size]])</f>
        <v>160000</v>
      </c>
      <c r="Z51" s="12">
        <f>AVERAGE(Table41213[[#This Row],[Experiment Best Case Average]:[Experiment Worst Case Average]])</f>
        <v>7006.311333333334</v>
      </c>
      <c r="AA51" s="12">
        <f>AVERAGE(Table41213[[#This Row],[Theoretical Best Case Estimate ]:[Theoretical Worst Case Estimate ]])</f>
        <v>106800</v>
      </c>
    </row>
    <row r="52" spans="19:27" x14ac:dyDescent="0.3">
      <c r="S52" s="4">
        <v>600</v>
      </c>
      <c r="T52" s="12">
        <v>200.17619999999999</v>
      </c>
      <c r="U52" s="12">
        <v>21219.5396</v>
      </c>
      <c r="V52" s="12">
        <v>28626.060399999998</v>
      </c>
      <c r="W52" s="12">
        <v>600</v>
      </c>
      <c r="X52" s="12">
        <f>SUM(Table41213[[#This Row],[Input Size]]*Table41213[[#This Row],[Input Size]])</f>
        <v>360000</v>
      </c>
      <c r="Y52" s="12">
        <f>SUM(Table41213[[#This Row],[Input Size]]*Table41213[[#This Row],[Input Size]])</f>
        <v>360000</v>
      </c>
      <c r="Z52" s="12">
        <f>AVERAGE(Table41213[[#This Row],[Experiment Best Case Average]:[Experiment Worst Case Average]])</f>
        <v>16681.9254</v>
      </c>
      <c r="AA52" s="12">
        <f>AVERAGE(Table41213[[#This Row],[Theoretical Best Case Estimate ]:[Theoretical Worst Case Estimate ]])</f>
        <v>240200</v>
      </c>
    </row>
    <row r="53" spans="19:27" x14ac:dyDescent="0.3">
      <c r="S53" s="4">
        <v>800</v>
      </c>
      <c r="T53" s="12">
        <v>200.22399999999999</v>
      </c>
      <c r="U53" s="12">
        <v>38835.191800000001</v>
      </c>
      <c r="V53" s="12">
        <v>52447.795800000007</v>
      </c>
      <c r="W53" s="12">
        <v>800</v>
      </c>
      <c r="X53" s="12">
        <f>SUM(Table41213[[#This Row],[Input Size]]*Table41213[[#This Row],[Input Size]])</f>
        <v>640000</v>
      </c>
      <c r="Y53" s="12">
        <f>SUM(Table41213[[#This Row],[Input Size]]*Table41213[[#This Row],[Input Size]])</f>
        <v>640000</v>
      </c>
      <c r="Z53" s="12">
        <f>AVERAGE(Table41213[[#This Row],[Experiment Best Case Average]:[Experiment Worst Case Average]])</f>
        <v>30494.403866666671</v>
      </c>
      <c r="AA53" s="12">
        <f>AVERAGE(Table41213[[#This Row],[Theoretical Best Case Estimate ]:[Theoretical Worst Case Estimate ]])</f>
        <v>426933.33333333331</v>
      </c>
    </row>
    <row r="54" spans="19:27" x14ac:dyDescent="0.3">
      <c r="S54" s="4">
        <v>1000</v>
      </c>
      <c r="T54" s="12">
        <v>0</v>
      </c>
      <c r="U54" s="12">
        <v>62656.974800000004</v>
      </c>
      <c r="V54" s="12">
        <v>83681.106600000014</v>
      </c>
      <c r="W54" s="12">
        <v>1000</v>
      </c>
      <c r="X54" s="12">
        <f>SUM(Table41213[[#This Row],[Input Size]]*Table41213[[#This Row],[Input Size]])</f>
        <v>1000000</v>
      </c>
      <c r="Y54" s="12">
        <f>SUM(Table41213[[#This Row],[Input Size]]*Table41213[[#This Row],[Input Size]])</f>
        <v>1000000</v>
      </c>
      <c r="Z54" s="12">
        <f>AVERAGE(Table41213[[#This Row],[Experiment Best Case Average]:[Experiment Worst Case Average]])</f>
        <v>48779.360466666672</v>
      </c>
      <c r="AA54" s="12">
        <f>AVERAGE(Table41213[[#This Row],[Theoretical Best Case Estimate ]:[Theoretical Worst Case Estimate ]])</f>
        <v>667000</v>
      </c>
    </row>
  </sheetData>
  <mergeCells count="3">
    <mergeCell ref="L6:AF7"/>
    <mergeCell ref="L24:AF25"/>
    <mergeCell ref="L40:AF41"/>
  </mergeCells>
  <phoneticPr fontId="2" type="noConversion"/>
  <pageMargins left="0.7" right="0.7" top="0.75" bottom="0.75" header="0.3" footer="0.3"/>
  <pageSetup orientation="portrait" r:id="rId1"/>
  <ignoredErrors>
    <ignoredError sqref="AE10:AE13 AF9:AF13 AE27:AE31 AF27:AF31 AE43:AE47 AF43:AF47" formulaRange="1"/>
  </ignoredErrors>
  <drawing r:id="rId2"/>
  <tableParts count="6"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Large Inputs</vt:lpstr>
      <vt:lpstr>Small 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فارس عبدالرحمن الزايد</dc:creator>
  <cp:lastModifiedBy>عبدالله منير آل ابراهيم</cp:lastModifiedBy>
  <dcterms:created xsi:type="dcterms:W3CDTF">2023-11-18T19:50:02Z</dcterms:created>
  <dcterms:modified xsi:type="dcterms:W3CDTF">2024-07-20T15:16:57Z</dcterms:modified>
</cp:coreProperties>
</file>