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Class" sheetId="1" r:id="rId4"/>
    <sheet state="visible" name="10Class" sheetId="2" r:id="rId5"/>
    <sheet state="visible" name="Scenarios_10Class_Regular" sheetId="3" r:id="rId6"/>
    <sheet state="visible" name="Scenarios_10Class_High" sheetId="4" r:id="rId7"/>
    <sheet state="visible" name="Zoning Rome" sheetId="5" r:id="rId8"/>
  </sheets>
  <definedNames/>
  <calcPr/>
</workbook>
</file>

<file path=xl/sharedStrings.xml><?xml version="1.0" encoding="utf-8"?>
<sst xmlns="http://schemas.openxmlformats.org/spreadsheetml/2006/main" count="105" uniqueCount="43">
  <si>
    <t>Year</t>
  </si>
  <si>
    <t>Number of Urban Pixels</t>
  </si>
  <si>
    <t>Urban Expansion 2006 (%)</t>
  </si>
  <si>
    <t>Area (km^2)</t>
  </si>
  <si>
    <t>Urban Expansion 2006 (km^2)</t>
  </si>
  <si>
    <t>Urban Area (%)</t>
  </si>
  <si>
    <t>Total Pixels</t>
  </si>
  <si>
    <t>Difference</t>
  </si>
  <si>
    <t>Total Number of Urban Pixels</t>
  </si>
  <si>
    <t>High-Density Urban Fabric</t>
  </si>
  <si>
    <t>Medium-Density Urban Fabric</t>
  </si>
  <si>
    <t>Low-Density Urban Fabric</t>
  </si>
  <si>
    <t>Commercial &amp; Industrial Areas</t>
  </si>
  <si>
    <t>Transportation Infrastructure</t>
  </si>
  <si>
    <t>Development Opportunity Zones</t>
  </si>
  <si>
    <t>Urban Green &amp; Recreational Areas</t>
  </si>
  <si>
    <t>Agricultural &amp; Rural Areas</t>
  </si>
  <si>
    <t>Water &amp; Natural Areas</t>
  </si>
  <si>
    <t>Excluded areas</t>
  </si>
  <si>
    <t>Slope</t>
  </si>
  <si>
    <t>Model</t>
  </si>
  <si>
    <t>Scenario</t>
  </si>
  <si>
    <t>Demand</t>
  </si>
  <si>
    <t>Excluded Industrial &amp; Special Zones</t>
  </si>
  <si>
    <t>TM_S</t>
  </si>
  <si>
    <t>Baseline</t>
  </si>
  <si>
    <t>RETRO</t>
  </si>
  <si>
    <t>IB</t>
  </si>
  <si>
    <t>BAL</t>
  </si>
  <si>
    <t>FT</t>
  </si>
  <si>
    <t>Data from the PixelCounter script</t>
  </si>
  <si>
    <t>% Retro_Base</t>
  </si>
  <si>
    <t>% IB_Base</t>
  </si>
  <si>
    <t>% BAL_Base</t>
  </si>
  <si>
    <t>% FT_Base</t>
  </si>
  <si>
    <t>Special Determined Areas from OSM</t>
  </si>
  <si>
    <t>Number of Pixels to Develop</t>
  </si>
  <si>
    <t>Protected Pixels</t>
  </si>
  <si>
    <t>Pixel into Km^2</t>
  </si>
  <si>
    <t>Urban Expansion in Km^2 baseline 2006</t>
  </si>
  <si>
    <t>% of areas to develop</t>
  </si>
  <si>
    <t>% Protected</t>
  </si>
  <si>
    <t>Special Determined Areas from OSM + Excluded areas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</si>
</sst>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i/>
      <color theme="1"/>
      <name val="Arial"/>
      <scheme val="minor"/>
    </font>
    <font/>
    <font>
      <i/>
      <color theme="1"/>
      <name val="Arial"/>
      <scheme val="minor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1" xfId="0" applyAlignment="1" applyBorder="1" applyFont="1" applyNumberForma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1" xfId="0" applyAlignment="1" applyBorder="1" applyFont="1" applyNumberForma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0" fontId="2" numFmtId="164" xfId="0" applyAlignment="1" applyBorder="1" applyFont="1" applyNumberFormat="1">
      <alignment horizontal="center" shrinkToFit="0" vertical="center" wrapText="1"/>
    </xf>
    <xf borderId="1" fillId="0" fontId="2" numFmtId="10" xfId="0" applyAlignment="1" applyBorder="1" applyFont="1" applyNumberFormat="1">
      <alignment horizontal="center" shrinkToFit="0" vertical="center" wrapText="1"/>
    </xf>
    <xf borderId="1" fillId="0" fontId="2" numFmtId="2" xfId="0" applyAlignment="1" applyBorder="1" applyFont="1" applyNumberFormat="1">
      <alignment horizontal="center" shrinkToFit="0" vertical="center" wrapText="1"/>
    </xf>
    <xf borderId="1" fillId="0" fontId="2" numFmtId="1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center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2" fillId="2" fontId="1" numFmtId="1" xfId="0" applyAlignment="1" applyBorder="1" applyFont="1" applyNumberFormat="1">
      <alignment horizontal="center" readingOrder="0" shrinkToFit="0" vertical="center" wrapText="1"/>
    </xf>
    <xf borderId="3" fillId="0" fontId="3" numFmtId="0" xfId="0" applyAlignment="1" applyBorder="1" applyFont="1">
      <alignment horizontal="center" readingOrder="0" shrinkToFit="0" vertical="center" wrapText="1"/>
    </xf>
    <xf borderId="3" fillId="0" fontId="2" numFmtId="1" xfId="0" applyAlignment="1" applyBorder="1" applyFont="1" applyNumberFormat="1">
      <alignment horizontal="center" shrinkToFit="0" vertical="center" wrapText="1"/>
    </xf>
    <xf borderId="3" fillId="3" fontId="2" numFmtId="10" xfId="0" applyAlignment="1" applyBorder="1" applyFont="1" applyNumberFormat="1">
      <alignment horizontal="center" shrinkToFit="0" vertical="center" wrapText="1"/>
    </xf>
    <xf borderId="3" fillId="3" fontId="2" numFmtId="2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readingOrder="0" shrinkToFit="0" wrapText="1"/>
    </xf>
    <xf borderId="1" fillId="2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1" fillId="4" fontId="2" numFmtId="0" xfId="0" applyAlignment="1" applyBorder="1" applyFill="1" applyFont="1">
      <alignment horizontal="center" readingOrder="0" vertical="center"/>
    </xf>
    <xf borderId="1" fillId="0" fontId="2" numFmtId="1" xfId="0" applyAlignment="1" applyBorder="1" applyFont="1" applyNumberFormat="1">
      <alignment horizontal="center"/>
    </xf>
    <xf borderId="1" fillId="0" fontId="2" numFmtId="1" xfId="0" applyAlignment="1" applyBorder="1" applyFont="1" applyNumberFormat="1">
      <alignment horizontal="center" readingOrder="0"/>
    </xf>
    <xf borderId="1" fillId="4" fontId="2" numFmtId="1" xfId="0" applyAlignment="1" applyBorder="1" applyFont="1" applyNumberFormat="1">
      <alignment horizontal="center"/>
    </xf>
    <xf borderId="1" fillId="2" fontId="3" numFmtId="0" xfId="0" applyAlignment="1" applyBorder="1" applyFont="1">
      <alignment horizontal="center" readingOrder="0"/>
    </xf>
    <xf borderId="1" fillId="3" fontId="2" numFmtId="0" xfId="0" applyAlignment="1" applyBorder="1" applyFont="1">
      <alignment horizontal="center"/>
    </xf>
    <xf borderId="0" fillId="0" fontId="2" numFmtId="0" xfId="0" applyAlignment="1" applyFont="1">
      <alignment horizontal="center" vertical="center"/>
    </xf>
    <xf borderId="0" fillId="0" fontId="2" numFmtId="10" xfId="0" applyFont="1" applyNumberFormat="1"/>
    <xf borderId="1" fillId="5" fontId="1" numFmtId="0" xfId="0" applyAlignment="1" applyBorder="1" applyFill="1" applyFont="1">
      <alignment horizontal="center" readingOrder="0" shrinkToFit="0" vertical="center" wrapText="1"/>
    </xf>
    <xf borderId="1" fillId="5" fontId="1" numFmtId="1" xfId="0" applyAlignment="1" applyBorder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6" fontId="2" numFmtId="0" xfId="0" applyAlignment="1" applyFill="1" applyFont="1">
      <alignment horizontal="center" readingOrder="0" shrinkToFit="0" vertical="center" wrapText="1"/>
    </xf>
    <xf borderId="4" fillId="7" fontId="2" numFmtId="0" xfId="0" applyBorder="1" applyFill="1" applyFont="1"/>
    <xf borderId="4" fillId="0" fontId="4" numFmtId="0" xfId="0" applyBorder="1" applyFont="1"/>
    <xf borderId="5" fillId="0" fontId="2" numFmtId="0" xfId="0" applyAlignment="1" applyBorder="1" applyFont="1">
      <alignment readingOrder="0" vertical="center"/>
    </xf>
    <xf borderId="6" fillId="0" fontId="4" numFmtId="0" xfId="0" applyBorder="1" applyFont="1"/>
    <xf borderId="7" fillId="0" fontId="4" numFmtId="0" xfId="0" applyBorder="1" applyFont="1"/>
    <xf borderId="0" fillId="0" fontId="5" numFmtId="0" xfId="0" applyAlignment="1" applyFont="1">
      <alignment horizontal="left" readingOrder="0" shrinkToFit="0" vertical="center" wrapText="1"/>
    </xf>
    <xf borderId="0" fillId="0" fontId="2" numFmtId="10" xfId="0" applyAlignment="1" applyFont="1" applyNumberFormat="1">
      <alignment horizontal="center" readingOrder="0" shrinkToFit="0" vertical="center" wrapText="1"/>
    </xf>
    <xf borderId="0" fillId="7" fontId="2" numFmtId="10" xfId="0" applyAlignment="1" applyFont="1" applyNumberFormat="1">
      <alignment horizontal="center" readingOrder="0" shrinkToFit="0" vertical="center" wrapText="1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4" fillId="0" fontId="5" numFmtId="0" xfId="0" applyAlignment="1" applyBorder="1" applyFont="1">
      <alignment horizontal="left" readingOrder="0" shrinkToFit="0" vertical="center" wrapText="1"/>
    </xf>
    <xf borderId="4" fillId="0" fontId="2" numFmtId="10" xfId="0" applyAlignment="1" applyBorder="1" applyFont="1" applyNumberFormat="1">
      <alignment horizontal="center" readingOrder="0" shrinkToFit="0" vertical="center" wrapText="1"/>
    </xf>
    <xf borderId="4" fillId="7" fontId="2" numFmtId="10" xfId="0" applyAlignment="1" applyBorder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1" xfId="0" applyAlignment="1" applyFont="1" applyNumberFormat="1">
      <alignment horizontal="center" readingOrder="0"/>
    </xf>
    <xf borderId="5" fillId="0" fontId="6" numFmtId="0" xfId="0" applyAlignment="1" applyBorder="1" applyFont="1">
      <alignment vertical="center"/>
    </xf>
    <xf borderId="12" fillId="2" fontId="1" numFmtId="0" xfId="0" applyAlignment="1" applyBorder="1" applyFont="1">
      <alignment horizontal="center" readingOrder="0" shrinkToFit="0" vertical="center" wrapText="1"/>
    </xf>
    <xf borderId="13" fillId="0" fontId="4" numFmtId="0" xfId="0" applyBorder="1" applyFont="1"/>
    <xf borderId="14" fillId="0" fontId="4" numFmtId="0" xfId="0" applyBorder="1" applyFont="1"/>
    <xf borderId="1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1" fillId="0" fontId="2" numFmtId="10" xfId="0" applyAlignment="1" applyBorder="1" applyFont="1" applyNumberFormat="1">
      <alignment shrinkToFit="0" vertical="center" wrapText="1"/>
    </xf>
    <xf borderId="1" fillId="0" fontId="2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2006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'10Class'!$C$1:$K$1</c:f>
            </c:strRef>
          </c:cat>
          <c:val>
            <c:numRef>
              <c:f>'10Class'!$C$2:$K$2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2012 em comparação com Year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'10Class'!$C$1:$K$1</c:f>
            </c:strRef>
          </c:cat>
          <c:val>
            <c:numRef>
              <c:f>'10Class'!$C$2:$K$2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2018 em comparação com Year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'10Class'!$C$1:$K$1</c:f>
            </c:strRef>
          </c:cat>
          <c:val>
            <c:numRef>
              <c:f>'10Class'!$C$2:$K$2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2006, 2012 e 2018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'10Class'!$C$1:$K$1</c:f>
            </c:strRef>
          </c:cat>
          <c:val>
            <c:numRef>
              <c:f>'10Class'!$C$2:$K$2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'10Class'!$C$1:$K$1</c:f>
            </c:strRef>
          </c:cat>
          <c:val>
            <c:numRef>
              <c:f>'10Class'!$C$3:$K$3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'10Class'!$C$1:$K$1</c:f>
            </c:strRef>
          </c:cat>
          <c:val>
            <c:numRef>
              <c:f>'10Class'!$C$4:$K$4</c:f>
              <c:numCache/>
            </c:numRef>
          </c:val>
        </c:ser>
        <c:overlap val="100"/>
        <c:axId val="1379893419"/>
        <c:axId val="160385592"/>
      </c:barChart>
      <c:catAx>
        <c:axId val="137989341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385592"/>
      </c:catAx>
      <c:valAx>
        <c:axId val="1603855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989341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942975</xdr:colOff>
      <xdr:row>0</xdr:row>
      <xdr:rowOff>9525</xdr:rowOff>
    </xdr:from>
    <xdr:ext cx="5381625" cy="33337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942975</xdr:colOff>
      <xdr:row>15</xdr:row>
      <xdr:rowOff>104775</xdr:rowOff>
    </xdr:from>
    <xdr:ext cx="5381625" cy="33337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942975</xdr:colOff>
      <xdr:row>33</xdr:row>
      <xdr:rowOff>66675</xdr:rowOff>
    </xdr:from>
    <xdr:ext cx="5381625" cy="33337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942975</xdr:colOff>
      <xdr:row>50</xdr:row>
      <xdr:rowOff>19050</xdr:rowOff>
    </xdr:from>
    <xdr:ext cx="6391275" cy="39528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>
        <v>2006.0</v>
      </c>
      <c r="B2" s="4">
        <v>4274631.0</v>
      </c>
      <c r="C2" s="5"/>
      <c r="D2" s="6">
        <f t="shared" ref="D2:D7" si="1">B2/10000</f>
        <v>427.4631</v>
      </c>
      <c r="E2" s="5"/>
      <c r="F2" s="7">
        <f t="shared" ref="F2:F7" si="2">(B2/$G$2)</f>
        <v>0.3325827337</v>
      </c>
      <c r="G2" s="3">
        <v>1.2852835E7</v>
      </c>
    </row>
    <row r="3">
      <c r="A3" s="3">
        <v>2012.0</v>
      </c>
      <c r="B3" s="4">
        <v>4358808.0</v>
      </c>
      <c r="C3" s="7">
        <f>(1-(B2/B3))</f>
        <v>0.01931193115</v>
      </c>
      <c r="D3" s="6">
        <f t="shared" si="1"/>
        <v>435.8808</v>
      </c>
      <c r="E3" s="8">
        <f t="shared" ref="E3:E7" si="3">D3-$D$2</f>
        <v>8.4177</v>
      </c>
      <c r="F3" s="7">
        <f t="shared" si="2"/>
        <v>0.3391320281</v>
      </c>
    </row>
    <row r="4">
      <c r="A4" s="3">
        <v>2018.0</v>
      </c>
      <c r="B4" s="4">
        <v>4373691.0</v>
      </c>
      <c r="C4" s="7">
        <f t="shared" ref="C4:C7" si="4">(1-($B$2/B4))</f>
        <v>0.02264906231</v>
      </c>
      <c r="D4" s="6">
        <f t="shared" si="1"/>
        <v>437.3691</v>
      </c>
      <c r="E4" s="8">
        <f t="shared" si="3"/>
        <v>9.906</v>
      </c>
      <c r="F4" s="7">
        <f t="shared" si="2"/>
        <v>0.3402899827</v>
      </c>
    </row>
    <row r="5">
      <c r="A5" s="3">
        <v>2030.0</v>
      </c>
      <c r="B5" s="9">
        <f t="shared" ref="B5:B6" si="5">_xlfn.FORECAST.LINEAR(A5,$B2:$B4,$A2:$A4)</f>
        <v>4484300</v>
      </c>
      <c r="C5" s="7">
        <f t="shared" si="4"/>
        <v>0.04675623843</v>
      </c>
      <c r="D5" s="6">
        <f t="shared" si="1"/>
        <v>448.43</v>
      </c>
      <c r="E5" s="8">
        <f t="shared" si="3"/>
        <v>20.9669</v>
      </c>
      <c r="F5" s="7">
        <f t="shared" si="2"/>
        <v>0.3488957884</v>
      </c>
    </row>
    <row r="6">
      <c r="A6" s="3">
        <v>2050.0</v>
      </c>
      <c r="B6" s="9">
        <f t="shared" si="5"/>
        <v>4624377.167</v>
      </c>
      <c r="C6" s="7">
        <f t="shared" si="4"/>
        <v>0.07563097776</v>
      </c>
      <c r="D6" s="6">
        <f t="shared" si="1"/>
        <v>462.4377167</v>
      </c>
      <c r="E6" s="8">
        <f t="shared" si="3"/>
        <v>34.97461667</v>
      </c>
      <c r="F6" s="7">
        <f t="shared" si="2"/>
        <v>0.3597943307</v>
      </c>
    </row>
    <row r="7">
      <c r="A7" s="3">
        <v>2050.0</v>
      </c>
      <c r="B7" s="4">
        <v>6024377.0</v>
      </c>
      <c r="C7" s="7">
        <f t="shared" si="4"/>
        <v>0.2904443065</v>
      </c>
      <c r="D7" s="6">
        <f t="shared" si="1"/>
        <v>602.4377</v>
      </c>
      <c r="E7" s="8">
        <f t="shared" si="3"/>
        <v>174.9746</v>
      </c>
      <c r="F7" s="7">
        <f t="shared" si="2"/>
        <v>0.4687197027</v>
      </c>
    </row>
    <row r="8">
      <c r="A8" s="10"/>
      <c r="B8" s="11"/>
      <c r="C8" s="11"/>
      <c r="D8" s="11"/>
      <c r="E8" s="11"/>
      <c r="F8" s="11"/>
    </row>
    <row r="12">
      <c r="A12" s="12" t="s">
        <v>0</v>
      </c>
      <c r="B12" s="13" t="s">
        <v>1</v>
      </c>
      <c r="C12" s="12" t="s">
        <v>2</v>
      </c>
      <c r="D12" s="12" t="s">
        <v>3</v>
      </c>
      <c r="E12" s="12" t="s">
        <v>4</v>
      </c>
      <c r="F12" s="12" t="s">
        <v>5</v>
      </c>
    </row>
    <row r="13">
      <c r="A13" s="3">
        <v>2050.0</v>
      </c>
      <c r="B13" s="9">
        <f t="shared" ref="B13:F13" si="6">B6</f>
        <v>4624377.167</v>
      </c>
      <c r="C13" s="7">
        <f t="shared" si="6"/>
        <v>0.07563097776</v>
      </c>
      <c r="D13" s="8">
        <f t="shared" si="6"/>
        <v>462.4377167</v>
      </c>
      <c r="E13" s="8">
        <f t="shared" si="6"/>
        <v>34.97461667</v>
      </c>
      <c r="F13" s="7">
        <f t="shared" si="6"/>
        <v>0.3597943307</v>
      </c>
    </row>
    <row r="14">
      <c r="A14" s="3">
        <v>2050.0</v>
      </c>
      <c r="B14" s="9">
        <f t="shared" ref="B14:F14" si="7">B7</f>
        <v>6024377</v>
      </c>
      <c r="C14" s="7">
        <f t="shared" si="7"/>
        <v>0.2904443065</v>
      </c>
      <c r="D14" s="8">
        <f t="shared" si="7"/>
        <v>602.4377</v>
      </c>
      <c r="E14" s="8">
        <f t="shared" si="7"/>
        <v>174.9746</v>
      </c>
      <c r="F14" s="7">
        <f t="shared" si="7"/>
        <v>0.4687197027</v>
      </c>
    </row>
    <row r="15">
      <c r="A15" s="14" t="s">
        <v>7</v>
      </c>
      <c r="B15" s="15">
        <f>B14-B13</f>
        <v>1399999.833</v>
      </c>
      <c r="C15" s="16"/>
      <c r="D15" s="6">
        <f>B15/10000</f>
        <v>139.9999833</v>
      </c>
      <c r="E15" s="17"/>
      <c r="F15" s="7">
        <f>(B15/$G$2)</f>
        <v>0.108925372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3" max="11" width="11.5"/>
  </cols>
  <sheetData>
    <row r="1">
      <c r="A1" s="1" t="s">
        <v>0</v>
      </c>
      <c r="B1" s="2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8"/>
      <c r="N1" s="18"/>
      <c r="P1" s="18"/>
    </row>
    <row r="2">
      <c r="A2" s="19">
        <v>2006.0</v>
      </c>
      <c r="B2" s="20">
        <f t="shared" ref="B2:B6" si="1">SUM(C2:K2)</f>
        <v>12619515</v>
      </c>
      <c r="C2" s="21">
        <v>473732.0</v>
      </c>
      <c r="D2" s="21">
        <v>1331423.0</v>
      </c>
      <c r="E2" s="21">
        <v>470373.0</v>
      </c>
      <c r="F2" s="21">
        <v>984248.0</v>
      </c>
      <c r="G2" s="21">
        <v>781503.0</v>
      </c>
      <c r="H2" s="21">
        <v>84182.0</v>
      </c>
      <c r="I2" s="21">
        <v>592369.0</v>
      </c>
      <c r="J2" s="21">
        <v>6550220.0</v>
      </c>
      <c r="K2" s="21">
        <v>1351465.0</v>
      </c>
      <c r="L2" s="22">
        <v>233275.0</v>
      </c>
    </row>
    <row r="3">
      <c r="A3" s="19">
        <v>2012.0</v>
      </c>
      <c r="B3" s="20">
        <f t="shared" si="1"/>
        <v>12672384</v>
      </c>
      <c r="C3" s="21">
        <v>488448.0</v>
      </c>
      <c r="D3" s="21">
        <v>1363648.0</v>
      </c>
      <c r="E3" s="21">
        <v>494153.0</v>
      </c>
      <c r="F3" s="21">
        <v>1039024.0</v>
      </c>
      <c r="G3" s="21">
        <v>790505.0</v>
      </c>
      <c r="H3" s="21">
        <v>95909.0</v>
      </c>
      <c r="I3" s="21">
        <v>616642.0</v>
      </c>
      <c r="J3" s="21">
        <v>6290548.0</v>
      </c>
      <c r="K3" s="21">
        <v>1493507.0</v>
      </c>
      <c r="L3" s="22">
        <v>183030.0</v>
      </c>
    </row>
    <row r="4">
      <c r="A4" s="19">
        <v>2018.0</v>
      </c>
      <c r="B4" s="23">
        <f t="shared" si="1"/>
        <v>12718342</v>
      </c>
      <c r="C4" s="24">
        <v>490049.0</v>
      </c>
      <c r="D4" s="24">
        <v>1378189.0</v>
      </c>
      <c r="E4" s="21">
        <v>502166.0</v>
      </c>
      <c r="F4" s="21">
        <v>1070443.0</v>
      </c>
      <c r="G4" s="21">
        <v>795772.0</v>
      </c>
      <c r="H4" s="21">
        <v>91879.0</v>
      </c>
      <c r="I4" s="21">
        <v>620408.0</v>
      </c>
      <c r="J4" s="21">
        <v>6272132.0</v>
      </c>
      <c r="K4" s="21">
        <v>1497304.0</v>
      </c>
      <c r="L4" s="22">
        <v>137072.0</v>
      </c>
    </row>
    <row r="5">
      <c r="A5" s="19">
        <v>2030.0</v>
      </c>
      <c r="B5" s="23">
        <f t="shared" si="1"/>
        <v>12818320.83</v>
      </c>
      <c r="C5" s="23">
        <f t="shared" ref="C5:L5" si="2">_xlfn.FORECAST.LINEAR($A$5,C$2:C$4,$A$2:$A$4)</f>
        <v>508551.8333</v>
      </c>
      <c r="D5" s="23">
        <f t="shared" si="2"/>
        <v>1427902.333</v>
      </c>
      <c r="E5" s="23">
        <f t="shared" si="2"/>
        <v>536586.8333</v>
      </c>
      <c r="F5" s="23">
        <f t="shared" si="2"/>
        <v>1160530.833</v>
      </c>
      <c r="G5" s="23">
        <f t="shared" si="2"/>
        <v>810663.5</v>
      </c>
      <c r="H5" s="23">
        <f t="shared" si="2"/>
        <v>102202.1667</v>
      </c>
      <c r="I5" s="23">
        <f t="shared" si="2"/>
        <v>651864.8333</v>
      </c>
      <c r="J5" s="23">
        <f t="shared" si="2"/>
        <v>5953834.667</v>
      </c>
      <c r="K5" s="23">
        <f t="shared" si="2"/>
        <v>1666183.833</v>
      </c>
      <c r="L5" s="25">
        <f t="shared" si="2"/>
        <v>40154.5</v>
      </c>
    </row>
    <row r="6">
      <c r="A6" s="19">
        <v>2050.0</v>
      </c>
      <c r="B6" s="23">
        <f t="shared" si="1"/>
        <v>12983032.5</v>
      </c>
      <c r="C6" s="23">
        <f t="shared" ref="C6:L6" si="3">_xlfn.FORECAST.LINEAR($A$6,C$2:C$4,$A$2:$A$4)</f>
        <v>535746.8333</v>
      </c>
      <c r="D6" s="23">
        <f t="shared" si="3"/>
        <v>1505845.667</v>
      </c>
      <c r="E6" s="23">
        <f t="shared" si="3"/>
        <v>589575.1667</v>
      </c>
      <c r="F6" s="23">
        <f t="shared" si="3"/>
        <v>1304189.167</v>
      </c>
      <c r="G6" s="23">
        <f t="shared" si="3"/>
        <v>834445.1667</v>
      </c>
      <c r="H6" s="23">
        <f t="shared" si="3"/>
        <v>115030.5</v>
      </c>
      <c r="I6" s="23">
        <f t="shared" si="3"/>
        <v>698596.5</v>
      </c>
      <c r="J6" s="23">
        <f t="shared" si="3"/>
        <v>5490354.667</v>
      </c>
      <c r="K6" s="23">
        <f t="shared" si="3"/>
        <v>1909248.833</v>
      </c>
      <c r="L6" s="25">
        <f t="shared" si="3"/>
        <v>-120183.8333</v>
      </c>
    </row>
    <row r="7">
      <c r="A7" s="26" t="s">
        <v>19</v>
      </c>
      <c r="B7" s="27"/>
      <c r="C7" s="23">
        <f t="shared" ref="C7:L7" si="4">slope(C2:C6,$A$2:$A$6)</f>
        <v>1359.75</v>
      </c>
      <c r="D7" s="23">
        <f t="shared" si="4"/>
        <v>3897.166667</v>
      </c>
      <c r="E7" s="23">
        <f t="shared" si="4"/>
        <v>2649.416667</v>
      </c>
      <c r="F7" s="23">
        <f t="shared" si="4"/>
        <v>7182.916667</v>
      </c>
      <c r="G7" s="23">
        <f t="shared" si="4"/>
        <v>1189.083333</v>
      </c>
      <c r="H7" s="23">
        <f t="shared" si="4"/>
        <v>641.4166667</v>
      </c>
      <c r="I7" s="23">
        <f t="shared" si="4"/>
        <v>2336.583333</v>
      </c>
      <c r="J7" s="23">
        <f t="shared" si="4"/>
        <v>-23174</v>
      </c>
      <c r="K7" s="23">
        <f t="shared" si="4"/>
        <v>12153.25</v>
      </c>
      <c r="L7" s="23">
        <f t="shared" si="4"/>
        <v>-8016.916667</v>
      </c>
    </row>
    <row r="8">
      <c r="L8" s="28"/>
    </row>
    <row r="9">
      <c r="C9" s="29"/>
      <c r="D9" s="29"/>
      <c r="E9" s="29"/>
      <c r="F9" s="29"/>
      <c r="G9" s="29"/>
      <c r="H9" s="29"/>
      <c r="I9" s="29"/>
      <c r="J9" s="29"/>
      <c r="K9" s="29"/>
      <c r="L9" s="28"/>
    </row>
    <row r="10">
      <c r="C10" s="29"/>
    </row>
    <row r="11">
      <c r="C11" s="29"/>
      <c r="D11" s="29"/>
      <c r="E11" s="29"/>
      <c r="F11" s="29"/>
      <c r="G11" s="29"/>
      <c r="H11" s="29"/>
      <c r="I11" s="29"/>
      <c r="J11" s="29"/>
      <c r="K11" s="29"/>
    </row>
  </sheetData>
  <conditionalFormatting sqref="C7:L7">
    <cfRule type="colorScale" priority="1">
      <colorScale>
        <cfvo type="min"/>
        <cfvo type="percentile" val="10"/>
        <cfvo type="max"/>
        <color rgb="FFE67C73"/>
        <color rgb="FFFFD666"/>
        <color rgb="FF57BB8A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2" max="2" width="9.88"/>
    <col customWidth="1" min="3" max="3" width="7.63"/>
    <col customWidth="1" min="4" max="4" width="5.75"/>
  </cols>
  <sheetData>
    <row r="1">
      <c r="A1" s="30" t="s">
        <v>20</v>
      </c>
      <c r="B1" s="30" t="s">
        <v>21</v>
      </c>
      <c r="C1" s="30" t="s">
        <v>22</v>
      </c>
      <c r="D1" s="30" t="s">
        <v>0</v>
      </c>
      <c r="E1" s="31" t="s">
        <v>8</v>
      </c>
      <c r="F1" s="30" t="s">
        <v>9</v>
      </c>
      <c r="G1" s="30" t="s">
        <v>10</v>
      </c>
      <c r="H1" s="30" t="s">
        <v>11</v>
      </c>
      <c r="I1" s="30" t="s">
        <v>12</v>
      </c>
      <c r="J1" s="30" t="s">
        <v>13</v>
      </c>
      <c r="K1" s="30" t="s">
        <v>14</v>
      </c>
      <c r="L1" s="30" t="s">
        <v>15</v>
      </c>
      <c r="M1" s="30" t="s">
        <v>16</v>
      </c>
      <c r="N1" s="30" t="s">
        <v>17</v>
      </c>
      <c r="O1" s="30" t="s">
        <v>23</v>
      </c>
    </row>
    <row r="2">
      <c r="A2" s="32" t="s">
        <v>24</v>
      </c>
      <c r="B2" s="32" t="s">
        <v>25</v>
      </c>
      <c r="C2" s="33">
        <v>6024377.0</v>
      </c>
      <c r="D2" s="33">
        <v>2030.0</v>
      </c>
      <c r="E2" s="11">
        <f t="shared" ref="E2:E6" si="1">SUM(F2:N2)</f>
        <v>12465477</v>
      </c>
      <c r="F2" s="33">
        <v>606370.0</v>
      </c>
      <c r="G2" s="33">
        <v>1457166.0</v>
      </c>
      <c r="H2" s="33">
        <v>1140911.0</v>
      </c>
      <c r="I2" s="33">
        <v>1472419.0</v>
      </c>
      <c r="J2" s="33">
        <v>579861.0</v>
      </c>
      <c r="K2" s="33">
        <v>5947.0</v>
      </c>
      <c r="L2" s="33">
        <v>371766.0</v>
      </c>
      <c r="M2" s="34">
        <v>3226083.0</v>
      </c>
      <c r="N2" s="34">
        <v>3604954.0</v>
      </c>
      <c r="O2" s="34">
        <v>389937.0</v>
      </c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>
      <c r="A3" s="32" t="s">
        <v>24</v>
      </c>
      <c r="B3" s="32" t="s">
        <v>26</v>
      </c>
      <c r="C3" s="33">
        <v>6024377.0</v>
      </c>
      <c r="D3" s="33">
        <v>2030.0</v>
      </c>
      <c r="E3" s="11">
        <f t="shared" si="1"/>
        <v>12459715</v>
      </c>
      <c r="F3" s="33">
        <v>648946.0</v>
      </c>
      <c r="G3" s="33">
        <v>1518722.0</v>
      </c>
      <c r="H3" s="33">
        <v>1117786.0</v>
      </c>
      <c r="I3" s="33">
        <v>1429452.0</v>
      </c>
      <c r="J3" s="33">
        <v>503407.0</v>
      </c>
      <c r="K3" s="33">
        <v>5942.0</v>
      </c>
      <c r="L3" s="33">
        <v>404423.0</v>
      </c>
      <c r="M3" s="34">
        <v>3215931.0</v>
      </c>
      <c r="N3" s="34">
        <v>3615106.0</v>
      </c>
      <c r="O3" s="34">
        <v>395699.0</v>
      </c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</row>
    <row r="4">
      <c r="A4" s="32" t="s">
        <v>24</v>
      </c>
      <c r="B4" s="32" t="s">
        <v>27</v>
      </c>
      <c r="C4" s="33">
        <v>6024377.0</v>
      </c>
      <c r="D4" s="33">
        <v>2030.0</v>
      </c>
      <c r="E4" s="11">
        <f t="shared" si="1"/>
        <v>12459715</v>
      </c>
      <c r="F4" s="33">
        <v>670997.0</v>
      </c>
      <c r="G4" s="33">
        <v>1527651.0</v>
      </c>
      <c r="H4" s="33">
        <v>903459.0</v>
      </c>
      <c r="I4" s="33">
        <v>1612799.0</v>
      </c>
      <c r="J4" s="33">
        <v>530923.0</v>
      </c>
      <c r="K4" s="33">
        <v>5942.0</v>
      </c>
      <c r="L4" s="33">
        <v>376907.0</v>
      </c>
      <c r="M4" s="34">
        <v>3215931.0</v>
      </c>
      <c r="N4" s="34">
        <v>3615106.0</v>
      </c>
      <c r="O4" s="34">
        <v>395699.0</v>
      </c>
    </row>
    <row r="5">
      <c r="A5" s="32" t="s">
        <v>24</v>
      </c>
      <c r="B5" s="32" t="s">
        <v>28</v>
      </c>
      <c r="C5" s="33">
        <v>6024377.0</v>
      </c>
      <c r="D5" s="33">
        <v>2030.0</v>
      </c>
      <c r="E5" s="11">
        <f t="shared" si="1"/>
        <v>12459715</v>
      </c>
      <c r="F5" s="33">
        <v>636474.0</v>
      </c>
      <c r="G5" s="33">
        <v>1513997.0</v>
      </c>
      <c r="H5" s="33">
        <v>894217.0</v>
      </c>
      <c r="I5" s="33">
        <v>1670218.0</v>
      </c>
      <c r="J5" s="33">
        <v>494617.0</v>
      </c>
      <c r="K5" s="33">
        <v>5942.0</v>
      </c>
      <c r="L5" s="33">
        <v>413213.0</v>
      </c>
      <c r="M5" s="34">
        <v>3215931.0</v>
      </c>
      <c r="N5" s="34">
        <v>3615106.0</v>
      </c>
      <c r="O5" s="34">
        <v>395699.0</v>
      </c>
    </row>
    <row r="6">
      <c r="A6" s="32" t="s">
        <v>24</v>
      </c>
      <c r="B6" s="32" t="s">
        <v>29</v>
      </c>
      <c r="C6" s="33">
        <v>6024377.0</v>
      </c>
      <c r="D6" s="33">
        <v>2030.0</v>
      </c>
      <c r="E6" s="11">
        <f t="shared" si="1"/>
        <v>0</v>
      </c>
      <c r="F6" s="33"/>
      <c r="G6" s="33"/>
      <c r="H6" s="33"/>
      <c r="I6" s="33"/>
      <c r="J6" s="33"/>
      <c r="K6" s="33"/>
      <c r="L6" s="33"/>
      <c r="M6" s="34"/>
      <c r="N6" s="34"/>
      <c r="O6" s="34"/>
    </row>
    <row r="7" ht="9.0" customHeight="1">
      <c r="A7" s="35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</row>
    <row r="8">
      <c r="A8" s="37" t="s">
        <v>30</v>
      </c>
      <c r="B8" s="38"/>
      <c r="C8" s="38"/>
      <c r="D8" s="39"/>
      <c r="E8" s="40" t="s">
        <v>31</v>
      </c>
      <c r="F8" s="41">
        <f t="shared" ref="F8:O8" si="2">(F3-F$2)/F$2</f>
        <v>0.07021455547</v>
      </c>
      <c r="G8" s="41">
        <f t="shared" si="2"/>
        <v>0.0422436428</v>
      </c>
      <c r="H8" s="41">
        <f t="shared" si="2"/>
        <v>-0.02026889039</v>
      </c>
      <c r="I8" s="41">
        <f t="shared" si="2"/>
        <v>-0.0291812317</v>
      </c>
      <c r="J8" s="41">
        <f t="shared" si="2"/>
        <v>-0.1318488396</v>
      </c>
      <c r="K8" s="41">
        <f t="shared" si="2"/>
        <v>-0.0008407600471</v>
      </c>
      <c r="L8" s="41">
        <f t="shared" si="2"/>
        <v>0.08784289042</v>
      </c>
      <c r="M8" s="42">
        <f t="shared" si="2"/>
        <v>-0.003146850221</v>
      </c>
      <c r="N8" s="42">
        <f t="shared" si="2"/>
        <v>0.0028161247</v>
      </c>
      <c r="O8" s="42">
        <f t="shared" si="2"/>
        <v>0.01477674599</v>
      </c>
    </row>
    <row r="9">
      <c r="A9" s="43"/>
      <c r="D9" s="44"/>
      <c r="E9" s="40" t="s">
        <v>32</v>
      </c>
      <c r="F9" s="41">
        <f t="shared" ref="F9:O9" si="3">(F4-F$2)/F$2</f>
        <v>0.1065801408</v>
      </c>
      <c r="G9" s="41">
        <f t="shared" si="3"/>
        <v>0.04837129057</v>
      </c>
      <c r="H9" s="41">
        <f t="shared" si="3"/>
        <v>-0.2081249107</v>
      </c>
      <c r="I9" s="41">
        <f t="shared" si="3"/>
        <v>0.09533970969</v>
      </c>
      <c r="J9" s="41">
        <f t="shared" si="3"/>
        <v>-0.08439608803</v>
      </c>
      <c r="K9" s="41">
        <f t="shared" si="3"/>
        <v>-0.0008407600471</v>
      </c>
      <c r="L9" s="41">
        <f t="shared" si="3"/>
        <v>0.0138285911</v>
      </c>
      <c r="M9" s="42">
        <f t="shared" si="3"/>
        <v>-0.003146850221</v>
      </c>
      <c r="N9" s="42">
        <f t="shared" si="3"/>
        <v>0.0028161247</v>
      </c>
      <c r="O9" s="42">
        <f t="shared" si="3"/>
        <v>0.01477674599</v>
      </c>
    </row>
    <row r="10">
      <c r="A10" s="43"/>
      <c r="D10" s="44"/>
      <c r="E10" s="40" t="s">
        <v>33</v>
      </c>
      <c r="F10" s="41">
        <f t="shared" ref="F10:O10" si="4">(F5-F$2)/F$2</f>
        <v>0.04964625559</v>
      </c>
      <c r="G10" s="41">
        <f t="shared" si="4"/>
        <v>0.03900104724</v>
      </c>
      <c r="H10" s="41">
        <f t="shared" si="4"/>
        <v>-0.2162254549</v>
      </c>
      <c r="I10" s="41">
        <f t="shared" si="4"/>
        <v>0.1343360823</v>
      </c>
      <c r="J10" s="41">
        <f t="shared" si="4"/>
        <v>-0.1470076449</v>
      </c>
      <c r="K10" s="41">
        <f t="shared" si="4"/>
        <v>-0.0008407600471</v>
      </c>
      <c r="L10" s="41">
        <f t="shared" si="4"/>
        <v>0.1114867955</v>
      </c>
      <c r="M10" s="42">
        <f t="shared" si="4"/>
        <v>-0.003146850221</v>
      </c>
      <c r="N10" s="42">
        <f t="shared" si="4"/>
        <v>0.0028161247</v>
      </c>
      <c r="O10" s="42">
        <f t="shared" si="4"/>
        <v>0.01477674599</v>
      </c>
    </row>
    <row r="11">
      <c r="A11" s="45"/>
      <c r="B11" s="36"/>
      <c r="C11" s="36"/>
      <c r="D11" s="46"/>
      <c r="E11" s="47" t="s">
        <v>34</v>
      </c>
      <c r="F11" s="48">
        <f t="shared" ref="F11:O11" si="5">(F6-F$2)/F$2</f>
        <v>-1</v>
      </c>
      <c r="G11" s="48">
        <f t="shared" si="5"/>
        <v>-1</v>
      </c>
      <c r="H11" s="48">
        <f t="shared" si="5"/>
        <v>-1</v>
      </c>
      <c r="I11" s="48">
        <f t="shared" si="5"/>
        <v>-1</v>
      </c>
      <c r="J11" s="48">
        <f t="shared" si="5"/>
        <v>-1</v>
      </c>
      <c r="K11" s="48">
        <f t="shared" si="5"/>
        <v>-1</v>
      </c>
      <c r="L11" s="48">
        <f t="shared" si="5"/>
        <v>-1</v>
      </c>
      <c r="M11" s="49">
        <f t="shared" si="5"/>
        <v>-1</v>
      </c>
      <c r="N11" s="49">
        <f t="shared" si="5"/>
        <v>-1</v>
      </c>
      <c r="O11" s="49">
        <f t="shared" si="5"/>
        <v>-1</v>
      </c>
    </row>
    <row r="12">
      <c r="E12" s="11"/>
      <c r="F12" s="33"/>
      <c r="G12" s="33"/>
      <c r="H12" s="33"/>
      <c r="I12" s="33"/>
      <c r="J12" s="33"/>
      <c r="K12" s="33"/>
      <c r="L12" s="33"/>
      <c r="M12" s="33"/>
      <c r="N12" s="33"/>
      <c r="O12" s="33"/>
    </row>
    <row r="13">
      <c r="E13" s="11"/>
      <c r="F13" s="33"/>
      <c r="G13" s="41"/>
      <c r="H13" s="41"/>
      <c r="I13" s="41"/>
      <c r="J13" s="41"/>
      <c r="K13" s="41"/>
      <c r="L13" s="41"/>
      <c r="M13" s="41"/>
      <c r="N13" s="41"/>
      <c r="O13" s="41"/>
    </row>
    <row r="14">
      <c r="E14" s="11"/>
      <c r="F14" s="33"/>
      <c r="G14" s="41"/>
      <c r="H14" s="41"/>
      <c r="I14" s="41"/>
      <c r="J14" s="41"/>
      <c r="K14" s="41"/>
      <c r="L14" s="41"/>
      <c r="M14" s="41"/>
      <c r="N14" s="41"/>
      <c r="O14" s="41"/>
    </row>
    <row r="15">
      <c r="E15" s="11"/>
      <c r="F15" s="41"/>
      <c r="G15" s="41"/>
      <c r="H15" s="41"/>
      <c r="I15" s="41"/>
      <c r="J15" s="41"/>
      <c r="K15" s="41"/>
      <c r="L15" s="41"/>
      <c r="M15" s="41"/>
      <c r="N15" s="41"/>
      <c r="O15" s="41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</row>
    <row r="16">
      <c r="A16" s="32"/>
      <c r="B16" s="32"/>
      <c r="C16" s="33"/>
      <c r="D16" s="33"/>
      <c r="E16" s="11"/>
      <c r="F16" s="33"/>
      <c r="G16" s="33"/>
      <c r="H16" s="33"/>
      <c r="I16" s="33"/>
      <c r="J16" s="33"/>
      <c r="K16" s="33"/>
      <c r="L16" s="33"/>
      <c r="M16" s="33"/>
      <c r="N16" s="33"/>
      <c r="O16" s="33"/>
    </row>
    <row r="17">
      <c r="A17" s="32"/>
      <c r="B17" s="32"/>
      <c r="C17" s="33"/>
      <c r="D17" s="33"/>
      <c r="E17" s="11"/>
      <c r="F17" s="33"/>
      <c r="G17" s="41"/>
      <c r="H17" s="41"/>
      <c r="I17" s="41"/>
      <c r="J17" s="41"/>
      <c r="K17" s="41"/>
      <c r="L17" s="41"/>
      <c r="M17" s="41"/>
      <c r="N17" s="41"/>
      <c r="O17" s="41"/>
    </row>
    <row r="18">
      <c r="A18" s="32"/>
      <c r="B18" s="32"/>
      <c r="C18" s="33"/>
      <c r="D18" s="33"/>
      <c r="E18" s="11"/>
      <c r="F18" s="33"/>
      <c r="G18" s="41"/>
      <c r="H18" s="41"/>
      <c r="I18" s="41"/>
      <c r="J18" s="41"/>
      <c r="K18" s="41"/>
      <c r="L18" s="41"/>
      <c r="M18" s="41"/>
      <c r="N18" s="41"/>
      <c r="O18" s="41"/>
    </row>
    <row r="19">
      <c r="A19" s="32"/>
      <c r="B19" s="32"/>
      <c r="C19" s="33"/>
      <c r="D19" s="33"/>
      <c r="E19" s="11"/>
      <c r="F19" s="41"/>
      <c r="G19" s="41"/>
      <c r="H19" s="41"/>
      <c r="I19" s="41"/>
      <c r="J19" s="41"/>
      <c r="K19" s="41"/>
      <c r="L19" s="41"/>
      <c r="M19" s="41"/>
      <c r="N19" s="41"/>
      <c r="O19" s="41"/>
    </row>
    <row r="20">
      <c r="A20" s="50"/>
      <c r="B20" s="5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>
      <c r="A21" s="32"/>
      <c r="B21" s="32"/>
      <c r="C21" s="33"/>
      <c r="D21" s="33"/>
      <c r="E21" s="11"/>
      <c r="F21" s="33"/>
      <c r="G21" s="33"/>
      <c r="H21" s="33"/>
      <c r="I21" s="33"/>
      <c r="J21" s="33"/>
      <c r="K21" s="33"/>
      <c r="L21" s="33"/>
      <c r="M21" s="33"/>
      <c r="N21" s="33"/>
      <c r="O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</row>
    <row r="22">
      <c r="A22" s="32"/>
      <c r="B22" s="32"/>
      <c r="C22" s="33"/>
      <c r="D22" s="33"/>
      <c r="E22" s="11"/>
      <c r="F22" s="33"/>
      <c r="G22" s="33"/>
      <c r="H22" s="33"/>
      <c r="I22" s="33"/>
      <c r="J22" s="33"/>
      <c r="K22" s="33"/>
      <c r="L22" s="33"/>
      <c r="M22" s="33"/>
      <c r="N22" s="33"/>
      <c r="O22" s="33"/>
    </row>
    <row r="23">
      <c r="A23" s="32"/>
      <c r="B23" s="32"/>
      <c r="C23" s="33"/>
      <c r="D23" s="33"/>
      <c r="E23" s="11"/>
      <c r="F23" s="41"/>
      <c r="G23" s="41"/>
      <c r="H23" s="41"/>
      <c r="I23" s="41"/>
      <c r="J23" s="41"/>
      <c r="K23" s="41"/>
      <c r="L23" s="41"/>
      <c r="M23" s="41"/>
      <c r="N23" s="41"/>
      <c r="O23" s="41"/>
    </row>
    <row r="24">
      <c r="A24" s="32"/>
      <c r="B24" s="32"/>
      <c r="C24" s="33"/>
      <c r="D24" s="33"/>
      <c r="E24" s="11"/>
      <c r="F24" s="41"/>
      <c r="G24" s="41"/>
      <c r="H24" s="41"/>
      <c r="I24" s="41"/>
      <c r="J24" s="41"/>
      <c r="K24" s="41"/>
      <c r="L24" s="41"/>
      <c r="M24" s="41"/>
      <c r="N24" s="41"/>
      <c r="O24" s="41"/>
    </row>
    <row r="25">
      <c r="A25" s="32"/>
      <c r="B25" s="32"/>
      <c r="C25" s="33"/>
      <c r="D25" s="33"/>
      <c r="E25" s="11"/>
      <c r="F25" s="41"/>
      <c r="G25" s="41"/>
      <c r="H25" s="41"/>
      <c r="I25" s="41"/>
      <c r="J25" s="41"/>
      <c r="K25" s="41"/>
      <c r="L25" s="41"/>
      <c r="M25" s="41"/>
      <c r="N25" s="41"/>
      <c r="O25" s="41"/>
    </row>
    <row r="26">
      <c r="A26" s="50"/>
      <c r="B26" s="5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>
      <c r="A27" s="32"/>
      <c r="B27" s="32"/>
      <c r="C27" s="33"/>
      <c r="D27" s="33"/>
      <c r="E27" s="11"/>
      <c r="F27" s="33"/>
      <c r="G27" s="33"/>
      <c r="H27" s="33"/>
      <c r="I27" s="33"/>
      <c r="J27" s="33"/>
      <c r="K27" s="33"/>
      <c r="L27" s="33"/>
      <c r="M27" s="33"/>
      <c r="N27" s="33"/>
      <c r="O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</row>
    <row r="28">
      <c r="A28" s="32"/>
      <c r="B28" s="32"/>
      <c r="C28" s="33"/>
      <c r="D28" s="33"/>
      <c r="E28" s="11"/>
      <c r="F28" s="33"/>
      <c r="G28" s="33"/>
      <c r="H28" s="33"/>
      <c r="I28" s="33"/>
      <c r="J28" s="33"/>
      <c r="K28" s="33"/>
      <c r="L28" s="33"/>
      <c r="M28" s="33"/>
      <c r="N28" s="33"/>
      <c r="O28" s="33"/>
    </row>
    <row r="29">
      <c r="A29" s="32"/>
      <c r="B29" s="32"/>
      <c r="C29" s="33"/>
      <c r="D29" s="33"/>
      <c r="E29" s="11"/>
      <c r="F29" s="41"/>
      <c r="G29" s="41"/>
      <c r="H29" s="41"/>
      <c r="I29" s="41"/>
      <c r="J29" s="41"/>
      <c r="K29" s="41"/>
      <c r="L29" s="41"/>
      <c r="M29" s="41"/>
      <c r="N29" s="41"/>
      <c r="O29" s="41"/>
    </row>
    <row r="30">
      <c r="A30" s="32"/>
      <c r="B30" s="32"/>
      <c r="C30" s="33"/>
      <c r="D30" s="33"/>
      <c r="E30" s="11"/>
      <c r="F30" s="41"/>
      <c r="G30" s="41"/>
      <c r="H30" s="41"/>
      <c r="I30" s="41"/>
      <c r="J30" s="41"/>
      <c r="K30" s="41"/>
      <c r="L30" s="41"/>
      <c r="M30" s="41"/>
      <c r="N30" s="41"/>
      <c r="O30" s="41"/>
    </row>
    <row r="31">
      <c r="A31" s="32"/>
      <c r="B31" s="32"/>
      <c r="C31" s="33"/>
      <c r="D31" s="33"/>
      <c r="E31" s="11"/>
      <c r="F31" s="41"/>
      <c r="G31" s="41"/>
      <c r="H31" s="41"/>
      <c r="I31" s="41"/>
      <c r="J31" s="41"/>
      <c r="K31" s="41"/>
      <c r="L31" s="41"/>
      <c r="M31" s="41"/>
      <c r="N31" s="41"/>
      <c r="O31" s="41"/>
    </row>
    <row r="32">
      <c r="A32" s="50"/>
      <c r="B32" s="50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>
      <c r="A33" s="32"/>
      <c r="B33" s="32"/>
      <c r="C33" s="33"/>
      <c r="D33" s="33"/>
      <c r="E33" s="11"/>
      <c r="F33" s="33"/>
      <c r="G33" s="33"/>
      <c r="H33" s="33"/>
      <c r="I33" s="33"/>
      <c r="J33" s="33"/>
      <c r="K33" s="33"/>
      <c r="L33" s="33"/>
      <c r="M33" s="33"/>
      <c r="N33" s="33"/>
      <c r="O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</row>
    <row r="34">
      <c r="A34" s="32"/>
      <c r="B34" s="32"/>
      <c r="C34" s="33"/>
      <c r="D34" s="33"/>
      <c r="E34" s="11"/>
      <c r="F34" s="33"/>
      <c r="G34" s="33"/>
      <c r="H34" s="33"/>
      <c r="I34" s="33"/>
      <c r="J34" s="33"/>
      <c r="K34" s="33"/>
      <c r="L34" s="33"/>
      <c r="M34" s="33"/>
      <c r="N34" s="33"/>
      <c r="O34" s="33"/>
    </row>
    <row r="35">
      <c r="A35" s="32"/>
      <c r="B35" s="32"/>
      <c r="C35" s="33"/>
      <c r="D35" s="33"/>
      <c r="E35" s="11"/>
      <c r="F35" s="41"/>
      <c r="G35" s="41"/>
      <c r="H35" s="41"/>
      <c r="I35" s="41"/>
      <c r="J35" s="41"/>
      <c r="K35" s="41"/>
      <c r="L35" s="41"/>
      <c r="M35" s="41"/>
      <c r="N35" s="41"/>
      <c r="O35" s="41"/>
    </row>
    <row r="36">
      <c r="A36" s="32"/>
      <c r="B36" s="32"/>
      <c r="C36" s="33"/>
      <c r="D36" s="33"/>
      <c r="E36" s="11"/>
      <c r="F36" s="41"/>
      <c r="G36" s="41"/>
      <c r="H36" s="41"/>
      <c r="I36" s="41"/>
      <c r="J36" s="41"/>
      <c r="K36" s="41"/>
      <c r="L36" s="41"/>
      <c r="M36" s="41"/>
      <c r="N36" s="41"/>
      <c r="O36" s="41"/>
    </row>
    <row r="37">
      <c r="A37" s="32"/>
      <c r="B37" s="32"/>
      <c r="C37" s="33"/>
      <c r="D37" s="33"/>
      <c r="E37" s="11"/>
      <c r="F37" s="41"/>
      <c r="G37" s="41"/>
      <c r="H37" s="41"/>
      <c r="I37" s="41"/>
      <c r="J37" s="41"/>
      <c r="K37" s="41"/>
      <c r="L37" s="41"/>
      <c r="M37" s="41"/>
      <c r="N37" s="41"/>
      <c r="O37" s="41"/>
    </row>
  </sheetData>
  <mergeCells count="2">
    <mergeCell ref="A7:O7"/>
    <mergeCell ref="A8:D11"/>
  </mergeCells>
  <conditionalFormatting sqref="F12:F14 G12:O12 F16:F18 G16:O16">
    <cfRule type="colorScale" priority="1">
      <colorScale>
        <cfvo type="min"/>
        <cfvo type="max"/>
        <color rgb="FFFFFFFF"/>
        <color rgb="FFFFD666"/>
      </colorScale>
    </cfRule>
  </conditionalFormatting>
  <conditionalFormatting sqref="F21:O21">
    <cfRule type="colorScale" priority="2">
      <colorScale>
        <cfvo type="min"/>
        <cfvo type="max"/>
        <color rgb="FFFFFFFF"/>
        <color rgb="FFFFD666"/>
      </colorScale>
    </cfRule>
  </conditionalFormatting>
  <conditionalFormatting sqref="F22:O22">
    <cfRule type="colorScale" priority="3">
      <colorScale>
        <cfvo type="min"/>
        <cfvo type="max"/>
        <color rgb="FFFFFFFF"/>
        <color rgb="FFFFD666"/>
      </colorScale>
    </cfRule>
  </conditionalFormatting>
  <conditionalFormatting sqref="F27:O27">
    <cfRule type="colorScale" priority="4">
      <colorScale>
        <cfvo type="min"/>
        <cfvo type="max"/>
        <color rgb="FFFFFFFF"/>
        <color rgb="FFFFD666"/>
      </colorScale>
    </cfRule>
  </conditionalFormatting>
  <conditionalFormatting sqref="F28:O28">
    <cfRule type="colorScale" priority="5">
      <colorScale>
        <cfvo type="min"/>
        <cfvo type="max"/>
        <color rgb="FFFFFFFF"/>
        <color rgb="FFFFD666"/>
      </colorScale>
    </cfRule>
  </conditionalFormatting>
  <conditionalFormatting sqref="F33:O33">
    <cfRule type="colorScale" priority="6">
      <colorScale>
        <cfvo type="min"/>
        <cfvo type="max"/>
        <color rgb="FFFFFFFF"/>
        <color rgb="FFFFD666"/>
      </colorScale>
    </cfRule>
  </conditionalFormatting>
  <conditionalFormatting sqref="F34:O34">
    <cfRule type="colorScale" priority="7">
      <colorScale>
        <cfvo type="min"/>
        <cfvo type="max"/>
        <color rgb="FFFFFFFF"/>
        <color rgb="FFFFD666"/>
      </colorScale>
    </cfRule>
  </conditionalFormatting>
  <conditionalFormatting sqref="F2:F6">
    <cfRule type="colorScale" priority="8">
      <colorScale>
        <cfvo type="min"/>
        <cfvo type="max"/>
        <color rgb="FFFFFFFF"/>
        <color rgb="FFFFD666"/>
      </colorScale>
    </cfRule>
  </conditionalFormatting>
  <conditionalFormatting sqref="G2:G6">
    <cfRule type="colorScale" priority="9">
      <colorScale>
        <cfvo type="min"/>
        <cfvo type="max"/>
        <color rgb="FFFFFFFF"/>
        <color rgb="FFFFD666"/>
      </colorScale>
    </cfRule>
  </conditionalFormatting>
  <conditionalFormatting sqref="H2:H6">
    <cfRule type="colorScale" priority="10">
      <colorScale>
        <cfvo type="min"/>
        <cfvo type="max"/>
        <color rgb="FFFFFFFF"/>
        <color rgb="FFFFD666"/>
      </colorScale>
    </cfRule>
  </conditionalFormatting>
  <conditionalFormatting sqref="K2:K6">
    <cfRule type="colorScale" priority="11">
      <colorScale>
        <cfvo type="min"/>
        <cfvo type="max"/>
        <color rgb="FFFFFFFF"/>
        <color rgb="FFFFD666"/>
      </colorScale>
    </cfRule>
  </conditionalFormatting>
  <conditionalFormatting sqref="J2:J6">
    <cfRule type="colorScale" priority="12">
      <colorScale>
        <cfvo type="min"/>
        <cfvo type="max"/>
        <color rgb="FFFFFFFF"/>
        <color rgb="FFFFD666"/>
      </colorScale>
    </cfRule>
  </conditionalFormatting>
  <conditionalFormatting sqref="I2:I6">
    <cfRule type="colorScale" priority="13">
      <colorScale>
        <cfvo type="min"/>
        <cfvo type="max"/>
        <color rgb="FFFFFFFF"/>
        <color rgb="FFFFD666"/>
      </colorScale>
    </cfRule>
  </conditionalFormatting>
  <conditionalFormatting sqref="L2:L6">
    <cfRule type="colorScale" priority="14">
      <colorScale>
        <cfvo type="min"/>
        <cfvo type="max"/>
        <color rgb="FFFFFFFF"/>
        <color rgb="FFFFD666"/>
      </colorScale>
    </cfRule>
  </conditionalFormatting>
  <conditionalFormatting sqref="M2:M6">
    <cfRule type="colorScale" priority="15">
      <colorScale>
        <cfvo type="min"/>
        <cfvo type="max"/>
        <color rgb="FFFFFFFF"/>
        <color rgb="FFFFD666"/>
      </colorScale>
    </cfRule>
  </conditionalFormatting>
  <conditionalFormatting sqref="N2:N6">
    <cfRule type="colorScale" priority="16">
      <colorScale>
        <cfvo type="min"/>
        <cfvo type="max"/>
        <color rgb="FFFFFFFF"/>
        <color rgb="FFFFD666"/>
      </colorScale>
    </cfRule>
  </conditionalFormatting>
  <conditionalFormatting sqref="O2:O6">
    <cfRule type="colorScale" priority="17">
      <colorScale>
        <cfvo type="min"/>
        <cfvo type="max"/>
        <color rgb="FFFFFFFF"/>
        <color rgb="FFFFD666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2" max="2" width="9.88"/>
    <col customWidth="1" min="3" max="3" width="7.63"/>
    <col customWidth="1" min="4" max="4" width="5.75"/>
  </cols>
  <sheetData>
    <row r="1">
      <c r="A1" s="30" t="s">
        <v>20</v>
      </c>
      <c r="B1" s="30" t="s">
        <v>21</v>
      </c>
      <c r="C1" s="30" t="s">
        <v>22</v>
      </c>
      <c r="D1" s="30" t="s">
        <v>0</v>
      </c>
      <c r="E1" s="31" t="s">
        <v>8</v>
      </c>
      <c r="F1" s="30" t="s">
        <v>9</v>
      </c>
      <c r="G1" s="30" t="s">
        <v>10</v>
      </c>
      <c r="H1" s="30" t="s">
        <v>11</v>
      </c>
      <c r="I1" s="30" t="s">
        <v>12</v>
      </c>
      <c r="J1" s="30" t="s">
        <v>13</v>
      </c>
      <c r="K1" s="30" t="s">
        <v>14</v>
      </c>
      <c r="L1" s="30" t="s">
        <v>15</v>
      </c>
      <c r="M1" s="30" t="s">
        <v>16</v>
      </c>
      <c r="N1" s="30" t="s">
        <v>17</v>
      </c>
      <c r="O1" s="30" t="s">
        <v>23</v>
      </c>
    </row>
    <row r="2">
      <c r="A2" s="32" t="s">
        <v>24</v>
      </c>
      <c r="B2" s="32" t="s">
        <v>25</v>
      </c>
      <c r="C2" s="51">
        <v>4624377.0</v>
      </c>
      <c r="D2" s="33">
        <v>2050.0</v>
      </c>
      <c r="E2" s="11">
        <f t="shared" ref="E2:E6" si="1">SUM(F2:N2)</f>
        <v>12738698</v>
      </c>
      <c r="F2" s="33">
        <v>586048.0</v>
      </c>
      <c r="G2" s="33">
        <v>1043830.0</v>
      </c>
      <c r="H2" s="33">
        <v>991465.0</v>
      </c>
      <c r="I2" s="33">
        <v>1115141.0</v>
      </c>
      <c r="J2" s="33">
        <v>530718.0</v>
      </c>
      <c r="K2" s="33">
        <v>4167.0</v>
      </c>
      <c r="L2" s="33">
        <v>236292.0</v>
      </c>
      <c r="M2" s="34">
        <v>4252842.0</v>
      </c>
      <c r="N2" s="34">
        <v>3978195.0</v>
      </c>
      <c r="O2" s="34">
        <v>116716.0</v>
      </c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>
      <c r="A3" s="32" t="s">
        <v>24</v>
      </c>
      <c r="B3" s="32" t="s">
        <v>26</v>
      </c>
      <c r="C3" s="51">
        <v>4624377.0</v>
      </c>
      <c r="D3" s="33">
        <v>2050.0</v>
      </c>
      <c r="E3" s="11">
        <f t="shared" si="1"/>
        <v>12720581</v>
      </c>
      <c r="F3" s="33">
        <v>618756.0</v>
      </c>
      <c r="G3" s="33">
        <v>1088921.0</v>
      </c>
      <c r="H3" s="33">
        <v>971901.0</v>
      </c>
      <c r="I3" s="33">
        <v>1058462.0</v>
      </c>
      <c r="J3" s="33">
        <v>475910.0</v>
      </c>
      <c r="K3" s="33">
        <v>4237.0</v>
      </c>
      <c r="L3" s="33">
        <v>271357.0</v>
      </c>
      <c r="M3" s="34">
        <v>4281346.0</v>
      </c>
      <c r="N3" s="34">
        <v>3949691.0</v>
      </c>
      <c r="O3" s="34">
        <v>134833.0</v>
      </c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</row>
    <row r="4">
      <c r="A4" s="32" t="s">
        <v>24</v>
      </c>
      <c r="B4" s="32" t="s">
        <v>27</v>
      </c>
      <c r="C4" s="51">
        <v>4624377.0</v>
      </c>
      <c r="D4" s="33">
        <v>2050.0</v>
      </c>
      <c r="E4" s="11">
        <f t="shared" si="1"/>
        <v>12720581</v>
      </c>
      <c r="F4" s="33">
        <v>635204.0</v>
      </c>
      <c r="G4" s="33">
        <v>1101501.0</v>
      </c>
      <c r="H4" s="33">
        <v>783488.0</v>
      </c>
      <c r="I4" s="33">
        <v>1217847.0</v>
      </c>
      <c r="J4" s="33">
        <v>503147.0</v>
      </c>
      <c r="K4" s="33">
        <v>4237.0</v>
      </c>
      <c r="L4" s="33">
        <v>244120.0</v>
      </c>
      <c r="M4" s="34">
        <v>4281346.0</v>
      </c>
      <c r="N4" s="34">
        <v>3949691.0</v>
      </c>
      <c r="O4" s="34">
        <v>134833.0</v>
      </c>
    </row>
    <row r="5">
      <c r="A5" s="32" t="s">
        <v>24</v>
      </c>
      <c r="B5" s="32" t="s">
        <v>28</v>
      </c>
      <c r="C5" s="51">
        <v>4624377.0</v>
      </c>
      <c r="D5" s="33">
        <v>2050.0</v>
      </c>
      <c r="E5" s="11">
        <f t="shared" si="1"/>
        <v>12720581</v>
      </c>
      <c r="F5" s="33">
        <v>607527.0</v>
      </c>
      <c r="G5" s="33">
        <v>1086613.0</v>
      </c>
      <c r="H5" s="33">
        <v>776141.0</v>
      </c>
      <c r="I5" s="33">
        <v>1267759.0</v>
      </c>
      <c r="J5" s="33">
        <v>467156.0</v>
      </c>
      <c r="K5" s="33">
        <v>4237.0</v>
      </c>
      <c r="L5" s="33">
        <v>280111.0</v>
      </c>
      <c r="M5" s="34">
        <v>4281346.0</v>
      </c>
      <c r="N5" s="34">
        <v>3949691.0</v>
      </c>
      <c r="O5" s="34">
        <v>134833.0</v>
      </c>
    </row>
    <row r="6">
      <c r="A6" s="32" t="s">
        <v>24</v>
      </c>
      <c r="B6" s="32" t="s">
        <v>29</v>
      </c>
      <c r="C6" s="51">
        <v>4624377.0</v>
      </c>
      <c r="D6" s="33">
        <v>2050.0</v>
      </c>
      <c r="E6" s="11">
        <f t="shared" si="1"/>
        <v>0</v>
      </c>
      <c r="F6" s="33"/>
      <c r="G6" s="33"/>
      <c r="H6" s="33"/>
      <c r="I6" s="33"/>
      <c r="J6" s="33"/>
      <c r="K6" s="33"/>
      <c r="L6" s="33"/>
      <c r="M6" s="34"/>
      <c r="N6" s="34"/>
      <c r="O6" s="34"/>
    </row>
    <row r="7" ht="9.0" customHeight="1">
      <c r="A7" s="35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</row>
    <row r="8">
      <c r="A8" s="52" t="s">
        <v>30</v>
      </c>
      <c r="B8" s="38"/>
      <c r="C8" s="38"/>
      <c r="D8" s="39"/>
      <c r="E8" s="40" t="s">
        <v>31</v>
      </c>
      <c r="F8" s="41">
        <f t="shared" ref="F8:O8" si="2">(F3-F$2)/F$2</f>
        <v>0.0558111281</v>
      </c>
      <c r="G8" s="41">
        <f t="shared" si="2"/>
        <v>0.04319764713</v>
      </c>
      <c r="H8" s="41">
        <f t="shared" si="2"/>
        <v>-0.01973241617</v>
      </c>
      <c r="I8" s="41">
        <f t="shared" si="2"/>
        <v>-0.05082675644</v>
      </c>
      <c r="J8" s="41">
        <f t="shared" si="2"/>
        <v>-0.1032714172</v>
      </c>
      <c r="K8" s="41">
        <f t="shared" si="2"/>
        <v>0.01679865611</v>
      </c>
      <c r="L8" s="41">
        <f t="shared" si="2"/>
        <v>0.1483968988</v>
      </c>
      <c r="M8" s="42">
        <f t="shared" si="2"/>
        <v>0.006702341634</v>
      </c>
      <c r="N8" s="42">
        <f t="shared" si="2"/>
        <v>-0.007165058525</v>
      </c>
      <c r="O8" s="42">
        <f t="shared" si="2"/>
        <v>0.1552229343</v>
      </c>
    </row>
    <row r="9">
      <c r="A9" s="43"/>
      <c r="D9" s="44"/>
      <c r="E9" s="40" t="s">
        <v>32</v>
      </c>
      <c r="F9" s="41">
        <f t="shared" ref="F9:O9" si="3">(F4-F$2)/F$2</f>
        <v>0.08387708857</v>
      </c>
      <c r="G9" s="41">
        <f t="shared" si="3"/>
        <v>0.05524941801</v>
      </c>
      <c r="H9" s="41">
        <f t="shared" si="3"/>
        <v>-0.2097673645</v>
      </c>
      <c r="I9" s="41">
        <f t="shared" si="3"/>
        <v>0.09210135759</v>
      </c>
      <c r="J9" s="41">
        <f t="shared" si="3"/>
        <v>-0.05195037666</v>
      </c>
      <c r="K9" s="41">
        <f t="shared" si="3"/>
        <v>0.01679865611</v>
      </c>
      <c r="L9" s="41">
        <f t="shared" si="3"/>
        <v>0.03312850202</v>
      </c>
      <c r="M9" s="42">
        <f t="shared" si="3"/>
        <v>0.006702341634</v>
      </c>
      <c r="N9" s="42">
        <f t="shared" si="3"/>
        <v>-0.007165058525</v>
      </c>
      <c r="O9" s="42">
        <f t="shared" si="3"/>
        <v>0.1552229343</v>
      </c>
    </row>
    <row r="10">
      <c r="A10" s="43"/>
      <c r="D10" s="44"/>
      <c r="E10" s="40" t="s">
        <v>33</v>
      </c>
      <c r="F10" s="41">
        <f t="shared" ref="F10:O10" si="4">(F5-F$2)/F$2</f>
        <v>0.03665058152</v>
      </c>
      <c r="G10" s="41">
        <f t="shared" si="4"/>
        <v>0.04098655911</v>
      </c>
      <c r="H10" s="41">
        <f t="shared" si="4"/>
        <v>-0.2171776109</v>
      </c>
      <c r="I10" s="41">
        <f t="shared" si="4"/>
        <v>0.1368598231</v>
      </c>
      <c r="J10" s="41">
        <f t="shared" si="4"/>
        <v>-0.1197660528</v>
      </c>
      <c r="K10" s="41">
        <f t="shared" si="4"/>
        <v>0.01679865611</v>
      </c>
      <c r="L10" s="41">
        <f t="shared" si="4"/>
        <v>0.1854442808</v>
      </c>
      <c r="M10" s="42">
        <f t="shared" si="4"/>
        <v>0.006702341634</v>
      </c>
      <c r="N10" s="42">
        <f t="shared" si="4"/>
        <v>-0.007165058525</v>
      </c>
      <c r="O10" s="42">
        <f t="shared" si="4"/>
        <v>0.1552229343</v>
      </c>
    </row>
    <row r="11">
      <c r="A11" s="45"/>
      <c r="B11" s="36"/>
      <c r="C11" s="36"/>
      <c r="D11" s="46"/>
      <c r="E11" s="47" t="s">
        <v>34</v>
      </c>
      <c r="F11" s="48">
        <f t="shared" ref="F11:O11" si="5">(F6-F$2)/F$2</f>
        <v>-1</v>
      </c>
      <c r="G11" s="48">
        <f t="shared" si="5"/>
        <v>-1</v>
      </c>
      <c r="H11" s="48">
        <f t="shared" si="5"/>
        <v>-1</v>
      </c>
      <c r="I11" s="48">
        <f t="shared" si="5"/>
        <v>-1</v>
      </c>
      <c r="J11" s="48">
        <f t="shared" si="5"/>
        <v>-1</v>
      </c>
      <c r="K11" s="48">
        <f t="shared" si="5"/>
        <v>-1</v>
      </c>
      <c r="L11" s="48">
        <f t="shared" si="5"/>
        <v>-1</v>
      </c>
      <c r="M11" s="49">
        <f t="shared" si="5"/>
        <v>-1</v>
      </c>
      <c r="N11" s="49">
        <f t="shared" si="5"/>
        <v>-1</v>
      </c>
      <c r="O11" s="49">
        <f t="shared" si="5"/>
        <v>-1</v>
      </c>
    </row>
    <row r="12">
      <c r="A12" s="32"/>
      <c r="B12" s="32"/>
      <c r="C12" s="33"/>
      <c r="D12" s="33"/>
      <c r="E12" s="11"/>
      <c r="F12" s="33"/>
      <c r="G12" s="33"/>
      <c r="H12" s="33"/>
      <c r="I12" s="33"/>
      <c r="J12" s="33"/>
      <c r="K12" s="33"/>
      <c r="L12" s="33"/>
      <c r="M12" s="33"/>
      <c r="N12" s="33"/>
      <c r="O12" s="33"/>
    </row>
    <row r="13">
      <c r="A13" s="32"/>
      <c r="B13" s="32"/>
      <c r="C13" s="33"/>
      <c r="D13" s="33"/>
      <c r="E13" s="11"/>
      <c r="F13" s="33"/>
      <c r="G13" s="41"/>
      <c r="H13" s="41"/>
      <c r="I13" s="41"/>
      <c r="J13" s="41"/>
      <c r="K13" s="41"/>
      <c r="L13" s="41"/>
      <c r="M13" s="41"/>
      <c r="N13" s="41"/>
      <c r="O13" s="41"/>
    </row>
    <row r="14">
      <c r="A14" s="32"/>
      <c r="B14" s="32"/>
      <c r="C14" s="33"/>
      <c r="D14" s="33"/>
      <c r="E14" s="11"/>
      <c r="F14" s="33"/>
      <c r="G14" s="41"/>
      <c r="H14" s="41"/>
      <c r="I14" s="41"/>
      <c r="J14" s="41"/>
      <c r="K14" s="41"/>
      <c r="L14" s="41"/>
      <c r="M14" s="41"/>
      <c r="N14" s="41"/>
      <c r="O14" s="41"/>
    </row>
    <row r="15">
      <c r="A15" s="32"/>
      <c r="B15" s="32"/>
      <c r="C15" s="33"/>
      <c r="D15" s="33"/>
      <c r="E15" s="11"/>
      <c r="F15" s="41"/>
      <c r="G15" s="41"/>
      <c r="H15" s="41"/>
      <c r="I15" s="41"/>
      <c r="J15" s="41"/>
      <c r="K15" s="41"/>
      <c r="L15" s="41"/>
      <c r="M15" s="41"/>
      <c r="N15" s="41"/>
      <c r="O15" s="41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</row>
    <row r="16">
      <c r="A16" s="32"/>
      <c r="B16" s="32"/>
      <c r="C16" s="33"/>
      <c r="D16" s="33"/>
      <c r="E16" s="11"/>
      <c r="F16" s="33"/>
      <c r="G16" s="33"/>
      <c r="H16" s="33"/>
      <c r="I16" s="33"/>
      <c r="J16" s="33"/>
      <c r="K16" s="33"/>
      <c r="L16" s="33"/>
      <c r="M16" s="33"/>
      <c r="N16" s="33"/>
      <c r="O16" s="33"/>
    </row>
    <row r="17">
      <c r="A17" s="32"/>
      <c r="B17" s="32"/>
      <c r="C17" s="33"/>
      <c r="D17" s="33"/>
      <c r="E17" s="11"/>
      <c r="F17" s="33"/>
      <c r="G17" s="41"/>
      <c r="H17" s="41"/>
      <c r="I17" s="41"/>
      <c r="J17" s="41"/>
      <c r="K17" s="41"/>
      <c r="L17" s="41"/>
      <c r="M17" s="41"/>
      <c r="N17" s="41"/>
      <c r="O17" s="41"/>
    </row>
    <row r="18">
      <c r="A18" s="32"/>
      <c r="B18" s="32"/>
      <c r="C18" s="33"/>
      <c r="D18" s="33"/>
      <c r="E18" s="11"/>
      <c r="F18" s="33"/>
      <c r="G18" s="41"/>
      <c r="H18" s="41"/>
      <c r="I18" s="41"/>
      <c r="J18" s="41"/>
      <c r="K18" s="41"/>
      <c r="L18" s="41"/>
      <c r="M18" s="41"/>
      <c r="N18" s="41"/>
      <c r="O18" s="41"/>
    </row>
    <row r="19">
      <c r="A19" s="32"/>
      <c r="B19" s="32"/>
      <c r="C19" s="33"/>
      <c r="D19" s="33"/>
      <c r="E19" s="11"/>
      <c r="F19" s="41"/>
      <c r="G19" s="41"/>
      <c r="H19" s="41"/>
      <c r="I19" s="41"/>
      <c r="J19" s="41"/>
      <c r="K19" s="41"/>
      <c r="L19" s="41"/>
      <c r="M19" s="41"/>
      <c r="N19" s="41"/>
      <c r="O19" s="41"/>
    </row>
    <row r="20">
      <c r="A20" s="50"/>
      <c r="B20" s="5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>
      <c r="A21" s="32"/>
      <c r="B21" s="32"/>
      <c r="C21" s="33"/>
      <c r="D21" s="33"/>
      <c r="E21" s="11"/>
      <c r="F21" s="33"/>
      <c r="G21" s="33"/>
      <c r="H21" s="33"/>
      <c r="I21" s="33"/>
      <c r="J21" s="33"/>
      <c r="K21" s="33"/>
      <c r="L21" s="33"/>
      <c r="M21" s="33"/>
      <c r="N21" s="33"/>
      <c r="O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</row>
    <row r="22">
      <c r="A22" s="32"/>
      <c r="B22" s="32"/>
      <c r="C22" s="33"/>
      <c r="D22" s="33"/>
      <c r="E22" s="11"/>
      <c r="F22" s="33"/>
      <c r="G22" s="33"/>
      <c r="H22" s="33"/>
      <c r="I22" s="33"/>
      <c r="J22" s="33"/>
      <c r="K22" s="33"/>
      <c r="L22" s="33"/>
      <c r="M22" s="33"/>
      <c r="N22" s="33"/>
      <c r="O22" s="33"/>
    </row>
    <row r="23">
      <c r="A23" s="32"/>
      <c r="B23" s="32"/>
      <c r="C23" s="33"/>
      <c r="D23" s="33"/>
      <c r="E23" s="11"/>
      <c r="F23" s="41"/>
      <c r="G23" s="41"/>
      <c r="H23" s="41"/>
      <c r="I23" s="41"/>
      <c r="J23" s="41"/>
      <c r="K23" s="41"/>
      <c r="L23" s="41"/>
      <c r="M23" s="41"/>
      <c r="N23" s="41"/>
      <c r="O23" s="41"/>
    </row>
    <row r="24">
      <c r="A24" s="32"/>
      <c r="B24" s="32"/>
      <c r="C24" s="33"/>
      <c r="D24" s="33"/>
      <c r="E24" s="11"/>
      <c r="F24" s="41"/>
      <c r="G24" s="41"/>
      <c r="H24" s="41"/>
      <c r="I24" s="41"/>
      <c r="J24" s="41"/>
      <c r="K24" s="41"/>
      <c r="L24" s="41"/>
      <c r="M24" s="41"/>
      <c r="N24" s="41"/>
      <c r="O24" s="41"/>
    </row>
    <row r="25">
      <c r="A25" s="32"/>
      <c r="B25" s="32"/>
      <c r="C25" s="33"/>
      <c r="D25" s="33"/>
      <c r="E25" s="11"/>
      <c r="F25" s="41"/>
      <c r="G25" s="41"/>
      <c r="H25" s="41"/>
      <c r="I25" s="41"/>
      <c r="J25" s="41"/>
      <c r="K25" s="41"/>
      <c r="L25" s="41"/>
      <c r="M25" s="41"/>
      <c r="N25" s="41"/>
      <c r="O25" s="41"/>
    </row>
    <row r="26">
      <c r="A26" s="50"/>
      <c r="B26" s="5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>
      <c r="A27" s="32"/>
      <c r="B27" s="32"/>
      <c r="C27" s="33"/>
      <c r="D27" s="33"/>
      <c r="E27" s="11"/>
      <c r="F27" s="33"/>
      <c r="G27" s="33"/>
      <c r="H27" s="33"/>
      <c r="I27" s="33"/>
      <c r="J27" s="33"/>
      <c r="K27" s="33"/>
      <c r="L27" s="33"/>
      <c r="M27" s="33"/>
      <c r="N27" s="33"/>
      <c r="O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</row>
    <row r="28">
      <c r="A28" s="32"/>
      <c r="B28" s="32"/>
      <c r="C28" s="33"/>
      <c r="D28" s="33"/>
      <c r="E28" s="11"/>
      <c r="F28" s="33"/>
      <c r="G28" s="33"/>
      <c r="H28" s="33"/>
      <c r="I28" s="33"/>
      <c r="J28" s="33"/>
      <c r="K28" s="33"/>
      <c r="L28" s="33"/>
      <c r="M28" s="33"/>
      <c r="N28" s="33"/>
      <c r="O28" s="33"/>
    </row>
    <row r="29">
      <c r="A29" s="32"/>
      <c r="B29" s="32"/>
      <c r="C29" s="33"/>
      <c r="D29" s="33"/>
      <c r="E29" s="11"/>
      <c r="F29" s="41"/>
      <c r="G29" s="41"/>
      <c r="H29" s="41"/>
      <c r="I29" s="41"/>
      <c r="J29" s="41"/>
      <c r="K29" s="41"/>
      <c r="L29" s="41"/>
      <c r="M29" s="41"/>
      <c r="N29" s="41"/>
      <c r="O29" s="41"/>
    </row>
    <row r="30">
      <c r="A30" s="32"/>
      <c r="B30" s="32"/>
      <c r="C30" s="33"/>
      <c r="D30" s="33"/>
      <c r="E30" s="11"/>
      <c r="F30" s="41"/>
      <c r="G30" s="41"/>
      <c r="H30" s="41"/>
      <c r="I30" s="41"/>
      <c r="J30" s="41"/>
      <c r="K30" s="41"/>
      <c r="L30" s="41"/>
      <c r="M30" s="41"/>
      <c r="N30" s="41"/>
      <c r="O30" s="41"/>
    </row>
    <row r="31">
      <c r="A31" s="32"/>
      <c r="B31" s="32"/>
      <c r="C31" s="33"/>
      <c r="D31" s="33"/>
      <c r="E31" s="11"/>
      <c r="F31" s="41"/>
      <c r="G31" s="41"/>
      <c r="H31" s="41"/>
      <c r="I31" s="41"/>
      <c r="J31" s="41"/>
      <c r="K31" s="41"/>
      <c r="L31" s="41"/>
      <c r="M31" s="41"/>
      <c r="N31" s="41"/>
      <c r="O31" s="41"/>
    </row>
    <row r="32">
      <c r="A32" s="50"/>
      <c r="B32" s="50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>
      <c r="A33" s="32"/>
      <c r="B33" s="32"/>
      <c r="C33" s="33"/>
      <c r="D33" s="33"/>
      <c r="E33" s="11"/>
      <c r="F33" s="33"/>
      <c r="G33" s="33"/>
      <c r="H33" s="33"/>
      <c r="I33" s="33"/>
      <c r="J33" s="33"/>
      <c r="K33" s="33"/>
      <c r="L33" s="33"/>
      <c r="M33" s="33"/>
      <c r="N33" s="33"/>
      <c r="O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</row>
    <row r="34">
      <c r="A34" s="32"/>
      <c r="B34" s="32"/>
      <c r="C34" s="33"/>
      <c r="D34" s="33"/>
      <c r="E34" s="11"/>
      <c r="F34" s="33"/>
      <c r="G34" s="33"/>
      <c r="H34" s="33"/>
      <c r="I34" s="33"/>
      <c r="J34" s="33"/>
      <c r="K34" s="33"/>
      <c r="L34" s="33"/>
      <c r="M34" s="33"/>
      <c r="N34" s="33"/>
      <c r="O34" s="33"/>
    </row>
    <row r="35">
      <c r="A35" s="32"/>
      <c r="B35" s="32"/>
      <c r="C35" s="33"/>
      <c r="D35" s="33"/>
      <c r="E35" s="11"/>
      <c r="F35" s="41"/>
      <c r="G35" s="41"/>
      <c r="H35" s="41"/>
      <c r="I35" s="41"/>
      <c r="J35" s="41"/>
      <c r="K35" s="41"/>
      <c r="L35" s="41"/>
      <c r="M35" s="41"/>
      <c r="N35" s="41"/>
      <c r="O35" s="41"/>
    </row>
    <row r="36">
      <c r="A36" s="32"/>
      <c r="B36" s="32"/>
      <c r="C36" s="33"/>
      <c r="D36" s="33"/>
      <c r="E36" s="11"/>
      <c r="F36" s="41"/>
      <c r="G36" s="41"/>
      <c r="H36" s="41"/>
      <c r="I36" s="41"/>
      <c r="J36" s="41"/>
      <c r="K36" s="41"/>
      <c r="L36" s="41"/>
      <c r="M36" s="41"/>
      <c r="N36" s="41"/>
      <c r="O36" s="41"/>
    </row>
    <row r="37">
      <c r="A37" s="32"/>
      <c r="B37" s="32"/>
      <c r="C37" s="33"/>
      <c r="D37" s="33"/>
      <c r="E37" s="11"/>
      <c r="F37" s="41"/>
      <c r="G37" s="41"/>
      <c r="H37" s="41"/>
      <c r="I37" s="41"/>
      <c r="J37" s="41"/>
      <c r="K37" s="41"/>
      <c r="L37" s="41"/>
      <c r="M37" s="41"/>
      <c r="N37" s="41"/>
      <c r="O37" s="41"/>
    </row>
  </sheetData>
  <mergeCells count="2">
    <mergeCell ref="A7:O7"/>
    <mergeCell ref="A8:D11"/>
  </mergeCells>
  <conditionalFormatting sqref="F12:F14 G12:O12 F16:F18 G16:O16">
    <cfRule type="colorScale" priority="1">
      <colorScale>
        <cfvo type="min"/>
        <cfvo type="max"/>
        <color rgb="FFFFFFFF"/>
        <color rgb="FFFFD666"/>
      </colorScale>
    </cfRule>
  </conditionalFormatting>
  <conditionalFormatting sqref="F21:O21">
    <cfRule type="colorScale" priority="2">
      <colorScale>
        <cfvo type="min"/>
        <cfvo type="max"/>
        <color rgb="FFFFFFFF"/>
        <color rgb="FFFFD666"/>
      </colorScale>
    </cfRule>
  </conditionalFormatting>
  <conditionalFormatting sqref="F22:O22">
    <cfRule type="colorScale" priority="3">
      <colorScale>
        <cfvo type="min"/>
        <cfvo type="max"/>
        <color rgb="FFFFFFFF"/>
        <color rgb="FFFFD666"/>
      </colorScale>
    </cfRule>
  </conditionalFormatting>
  <conditionalFormatting sqref="F27:O27">
    <cfRule type="colorScale" priority="4">
      <colorScale>
        <cfvo type="min"/>
        <cfvo type="max"/>
        <color rgb="FFFFFFFF"/>
        <color rgb="FFFFD666"/>
      </colorScale>
    </cfRule>
  </conditionalFormatting>
  <conditionalFormatting sqref="F28:O28">
    <cfRule type="colorScale" priority="5">
      <colorScale>
        <cfvo type="min"/>
        <cfvo type="max"/>
        <color rgb="FFFFFFFF"/>
        <color rgb="FFFFD666"/>
      </colorScale>
    </cfRule>
  </conditionalFormatting>
  <conditionalFormatting sqref="F33:O33">
    <cfRule type="colorScale" priority="6">
      <colorScale>
        <cfvo type="min"/>
        <cfvo type="max"/>
        <color rgb="FFFFFFFF"/>
        <color rgb="FFFFD666"/>
      </colorScale>
    </cfRule>
  </conditionalFormatting>
  <conditionalFormatting sqref="F34:O34">
    <cfRule type="colorScale" priority="7">
      <colorScale>
        <cfvo type="min"/>
        <cfvo type="max"/>
        <color rgb="FFFFFFFF"/>
        <color rgb="FFFFD666"/>
      </colorScale>
    </cfRule>
  </conditionalFormatting>
  <conditionalFormatting sqref="F2:F6">
    <cfRule type="colorScale" priority="8">
      <colorScale>
        <cfvo type="min"/>
        <cfvo type="max"/>
        <color rgb="FFFFFFFF"/>
        <color rgb="FFFFD666"/>
      </colorScale>
    </cfRule>
  </conditionalFormatting>
  <conditionalFormatting sqref="G2:G6">
    <cfRule type="colorScale" priority="9">
      <colorScale>
        <cfvo type="min"/>
        <cfvo type="max"/>
        <color rgb="FFFFFFFF"/>
        <color rgb="FFFFD666"/>
      </colorScale>
    </cfRule>
  </conditionalFormatting>
  <conditionalFormatting sqref="H2:H6">
    <cfRule type="colorScale" priority="10">
      <colorScale>
        <cfvo type="min"/>
        <cfvo type="max"/>
        <color rgb="FFFFFFFF"/>
        <color rgb="FFFFD666"/>
      </colorScale>
    </cfRule>
  </conditionalFormatting>
  <conditionalFormatting sqref="K2:K6">
    <cfRule type="colorScale" priority="11">
      <colorScale>
        <cfvo type="min"/>
        <cfvo type="max"/>
        <color rgb="FFFFFFFF"/>
        <color rgb="FFFFD666"/>
      </colorScale>
    </cfRule>
  </conditionalFormatting>
  <conditionalFormatting sqref="J2:J6">
    <cfRule type="colorScale" priority="12">
      <colorScale>
        <cfvo type="min"/>
        <cfvo type="max"/>
        <color rgb="FFFFFFFF"/>
        <color rgb="FFFFD666"/>
      </colorScale>
    </cfRule>
  </conditionalFormatting>
  <conditionalFormatting sqref="I2:I6">
    <cfRule type="colorScale" priority="13">
      <colorScale>
        <cfvo type="min"/>
        <cfvo type="max"/>
        <color rgb="FFFFFFFF"/>
        <color rgb="FFFFD666"/>
      </colorScale>
    </cfRule>
  </conditionalFormatting>
  <conditionalFormatting sqref="L2:L6">
    <cfRule type="colorScale" priority="14">
      <colorScale>
        <cfvo type="min"/>
        <cfvo type="max"/>
        <color rgb="FFFFFFFF"/>
        <color rgb="FFFFD666"/>
      </colorScale>
    </cfRule>
  </conditionalFormatting>
  <conditionalFormatting sqref="M2:M6">
    <cfRule type="colorScale" priority="15">
      <colorScale>
        <cfvo type="min"/>
        <cfvo type="max"/>
        <color rgb="FFFFFFFF"/>
        <color rgb="FFFFD666"/>
      </colorScale>
    </cfRule>
  </conditionalFormatting>
  <conditionalFormatting sqref="N2:N6">
    <cfRule type="colorScale" priority="16">
      <colorScale>
        <cfvo type="min"/>
        <cfvo type="max"/>
        <color rgb="FFFFFFFF"/>
        <color rgb="FFFFD666"/>
      </colorScale>
    </cfRule>
  </conditionalFormatting>
  <conditionalFormatting sqref="O2:O6">
    <cfRule type="colorScale" priority="17">
      <colorScale>
        <cfvo type="min"/>
        <cfvo type="max"/>
        <color rgb="FFFFFFFF"/>
        <color rgb="FFFFD666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3" t="s">
        <v>35</v>
      </c>
      <c r="B1" s="54"/>
      <c r="C1" s="54"/>
      <c r="D1" s="54"/>
      <c r="E1" s="54"/>
      <c r="F1" s="54"/>
      <c r="G1" s="55"/>
    </row>
    <row r="2">
      <c r="A2" s="1" t="s">
        <v>0</v>
      </c>
      <c r="B2" s="2" t="s">
        <v>36</v>
      </c>
      <c r="C2" s="1" t="s">
        <v>37</v>
      </c>
      <c r="D2" s="1" t="s">
        <v>38</v>
      </c>
      <c r="E2" s="1" t="s">
        <v>39</v>
      </c>
      <c r="F2" s="1" t="s">
        <v>40</v>
      </c>
      <c r="G2" s="1" t="s">
        <v>6</v>
      </c>
    </row>
    <row r="3">
      <c r="A3" s="3">
        <v>2018.0</v>
      </c>
      <c r="B3" s="3">
        <v>9011891.0</v>
      </c>
      <c r="C3" s="4">
        <v>3843799.0</v>
      </c>
      <c r="D3" s="6">
        <f>B3/10000</f>
        <v>901.1891</v>
      </c>
      <c r="E3" s="56"/>
      <c r="F3" s="8">
        <f>(B3/$G$3)*100</f>
        <v>70.1004069</v>
      </c>
      <c r="G3" s="4">
        <f>B3+C3</f>
        <v>12855690</v>
      </c>
    </row>
    <row r="4">
      <c r="A4" s="57"/>
      <c r="B4" s="33"/>
      <c r="C4" s="57"/>
      <c r="D4" s="57"/>
      <c r="E4" s="57"/>
      <c r="F4" s="57"/>
      <c r="G4" s="57"/>
    </row>
    <row r="5">
      <c r="A5" s="57"/>
      <c r="B5" s="58" t="s">
        <v>41</v>
      </c>
      <c r="C5" s="59">
        <f>C3/(B3+C3)</f>
        <v>0.298995931</v>
      </c>
      <c r="D5" s="57"/>
      <c r="E5" s="57"/>
      <c r="F5" s="57"/>
      <c r="G5" s="57"/>
    </row>
    <row r="6">
      <c r="A6" s="53" t="s">
        <v>42</v>
      </c>
      <c r="B6" s="54"/>
      <c r="C6" s="54"/>
      <c r="D6" s="54"/>
      <c r="E6" s="54"/>
      <c r="F6" s="54"/>
      <c r="G6" s="55"/>
    </row>
    <row r="7">
      <c r="A7" s="1" t="s">
        <v>0</v>
      </c>
      <c r="B7" s="2" t="s">
        <v>36</v>
      </c>
      <c r="C7" s="1" t="s">
        <v>37</v>
      </c>
      <c r="D7" s="1" t="s">
        <v>38</v>
      </c>
      <c r="E7" s="1" t="s">
        <v>39</v>
      </c>
      <c r="F7" s="1" t="s">
        <v>40</v>
      </c>
      <c r="G7" s="1" t="s">
        <v>6</v>
      </c>
    </row>
    <row r="8">
      <c r="A8" s="3">
        <v>2018.0</v>
      </c>
      <c r="B8" s="60">
        <v>8885587.0</v>
      </c>
      <c r="C8" s="60">
        <v>3970090.0</v>
      </c>
      <c r="D8" s="6">
        <f>B8/10000</f>
        <v>888.5587</v>
      </c>
      <c r="E8" s="56"/>
      <c r="F8" s="8">
        <f>(B8/$G$3)*100</f>
        <v>69.11793144</v>
      </c>
      <c r="G8" s="3">
        <f>B8+C8</f>
        <v>12855677</v>
      </c>
    </row>
    <row r="9">
      <c r="A9" s="57"/>
      <c r="B9" s="33"/>
      <c r="C9" s="57"/>
      <c r="D9" s="57"/>
      <c r="E9" s="57"/>
      <c r="F9" s="57"/>
      <c r="G9" s="57"/>
    </row>
    <row r="10">
      <c r="A10" s="57"/>
      <c r="B10" s="58" t="s">
        <v>41</v>
      </c>
      <c r="C10" s="59">
        <f>C8/(B8+C8)</f>
        <v>0.3088199867</v>
      </c>
      <c r="D10" s="57"/>
      <c r="E10" s="57"/>
      <c r="F10" s="57"/>
      <c r="G10" s="57"/>
    </row>
  </sheetData>
  <mergeCells count="2">
    <mergeCell ref="A1:G1"/>
    <mergeCell ref="A6:G6"/>
  </mergeCells>
  <drawing r:id="rId1"/>
</worksheet>
</file>