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ppy\Desktop\"/>
    </mc:Choice>
  </mc:AlternateContent>
  <bookViews>
    <workbookView xWindow="0" yWindow="0" windowWidth="20490" windowHeight="8340" activeTab="1"/>
  </bookViews>
  <sheets>
    <sheet name="Profit by product" sheetId="9" r:id="rId1"/>
    <sheet name="Category Report" sheetId="10" r:id="rId2"/>
    <sheet name="Open end Q." sheetId="11" r:id="rId3"/>
    <sheet name="Data" sheetId="1" r:id="rId4"/>
    <sheet name="Quick Statistics" sheetId="2" r:id="rId5"/>
    <sheet name="EDA" sheetId="3" r:id="rId6"/>
    <sheet name="Sales by Country" sheetId="4" r:id="rId7"/>
    <sheet name="Sales by Pivot" sheetId="5" r:id="rId8"/>
    <sheet name="Top 5 Pro." sheetId="6" r:id="rId9"/>
    <sheet name="Anamoly in Data" sheetId="7" r:id="rId10"/>
    <sheet name="best salesp." sheetId="8" r:id="rId11"/>
  </sheets>
  <definedNames>
    <definedName name="_xlnm._FilterDatabase" localSheetId="3" hidden="1">Data!$C$11:$G$11</definedName>
    <definedName name="_xlnm._FilterDatabase" localSheetId="6" hidden="1">'Sales by Country'!$B$2:$E$8</definedName>
    <definedName name="Slicer_Geography">#N/A</definedName>
    <definedName name="Slicer_Sales_Person">#N/A</definedName>
  </definedNames>
  <calcPr calcId="152511"/>
  <pivotCaches>
    <pivotCache cacheId="1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0" l="1"/>
  <c r="E13" i="10"/>
  <c r="E12" i="10"/>
  <c r="E11" i="10"/>
  <c r="D14" i="10"/>
  <c r="D13" i="10"/>
  <c r="D12" i="10"/>
  <c r="D11" i="10"/>
  <c r="D8" i="10"/>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I12" i="1"/>
  <c r="J12" i="1" s="1"/>
  <c r="K12" i="1" s="1"/>
  <c r="I13" i="1"/>
  <c r="J13" i="1" s="1"/>
  <c r="K13" i="1" s="1"/>
  <c r="I14" i="1"/>
  <c r="J14" i="1" s="1"/>
  <c r="K14" i="1" s="1"/>
  <c r="I15" i="1"/>
  <c r="J15" i="1" s="1"/>
  <c r="K15" i="1" s="1"/>
  <c r="I16" i="1"/>
  <c r="J16" i="1" s="1"/>
  <c r="K16" i="1" s="1"/>
  <c r="I17" i="1"/>
  <c r="J17" i="1" s="1"/>
  <c r="K17" i="1" s="1"/>
  <c r="I18" i="1"/>
  <c r="J18" i="1" s="1"/>
  <c r="K18" i="1" s="1"/>
  <c r="I19" i="1"/>
  <c r="J19" i="1" s="1"/>
  <c r="K19" i="1" s="1"/>
  <c r="I20" i="1"/>
  <c r="J20" i="1" s="1"/>
  <c r="K20" i="1" s="1"/>
  <c r="I21" i="1"/>
  <c r="J21" i="1" s="1"/>
  <c r="K21" i="1" s="1"/>
  <c r="I22" i="1"/>
  <c r="J22" i="1" s="1"/>
  <c r="K22" i="1" s="1"/>
  <c r="I23" i="1"/>
  <c r="J23" i="1" s="1"/>
  <c r="K23" i="1" s="1"/>
  <c r="I24" i="1"/>
  <c r="J24" i="1" s="1"/>
  <c r="K24" i="1" s="1"/>
  <c r="I25" i="1"/>
  <c r="J25" i="1" s="1"/>
  <c r="K25" i="1" s="1"/>
  <c r="I26" i="1"/>
  <c r="J26" i="1" s="1"/>
  <c r="K26" i="1" s="1"/>
  <c r="I27" i="1"/>
  <c r="J27" i="1" s="1"/>
  <c r="K27" i="1" s="1"/>
  <c r="I28" i="1"/>
  <c r="J28" i="1" s="1"/>
  <c r="K28" i="1" s="1"/>
  <c r="I29" i="1"/>
  <c r="J29" i="1" s="1"/>
  <c r="K29" i="1" s="1"/>
  <c r="I30" i="1"/>
  <c r="J30" i="1" s="1"/>
  <c r="K30" i="1" s="1"/>
  <c r="I31" i="1"/>
  <c r="J31" i="1" s="1"/>
  <c r="K31" i="1" s="1"/>
  <c r="I32" i="1"/>
  <c r="J32" i="1" s="1"/>
  <c r="K32" i="1" s="1"/>
  <c r="I33" i="1"/>
  <c r="J33" i="1" s="1"/>
  <c r="K33" i="1" s="1"/>
  <c r="I34" i="1"/>
  <c r="J34" i="1" s="1"/>
  <c r="K34" i="1" s="1"/>
  <c r="I35" i="1"/>
  <c r="J35" i="1" s="1"/>
  <c r="K35" i="1" s="1"/>
  <c r="I36" i="1"/>
  <c r="J36" i="1" s="1"/>
  <c r="K36" i="1" s="1"/>
  <c r="I37" i="1"/>
  <c r="J37" i="1" s="1"/>
  <c r="K37" i="1" s="1"/>
  <c r="I38" i="1"/>
  <c r="J38" i="1" s="1"/>
  <c r="K38" i="1" s="1"/>
  <c r="I39" i="1"/>
  <c r="J39" i="1" s="1"/>
  <c r="K39" i="1" s="1"/>
  <c r="I40" i="1"/>
  <c r="J40" i="1" s="1"/>
  <c r="K40" i="1" s="1"/>
  <c r="I41" i="1"/>
  <c r="J41" i="1" s="1"/>
  <c r="K41" i="1" s="1"/>
  <c r="I42" i="1"/>
  <c r="J42" i="1" s="1"/>
  <c r="K42" i="1" s="1"/>
  <c r="I43" i="1"/>
  <c r="J43" i="1" s="1"/>
  <c r="K43" i="1" s="1"/>
  <c r="I44" i="1"/>
  <c r="J44" i="1" s="1"/>
  <c r="K44" i="1" s="1"/>
  <c r="I45" i="1"/>
  <c r="J45" i="1" s="1"/>
  <c r="K45" i="1" s="1"/>
  <c r="I46" i="1"/>
  <c r="J46" i="1" s="1"/>
  <c r="K46" i="1" s="1"/>
  <c r="I47" i="1"/>
  <c r="J47" i="1" s="1"/>
  <c r="K47" i="1" s="1"/>
  <c r="I48" i="1"/>
  <c r="J48" i="1" s="1"/>
  <c r="K48" i="1" s="1"/>
  <c r="I49" i="1"/>
  <c r="J49" i="1" s="1"/>
  <c r="K49" i="1" s="1"/>
  <c r="I50" i="1"/>
  <c r="J50" i="1" s="1"/>
  <c r="K50" i="1" s="1"/>
  <c r="I51" i="1"/>
  <c r="J51" i="1" s="1"/>
  <c r="K51" i="1" s="1"/>
  <c r="I52" i="1"/>
  <c r="J52" i="1" s="1"/>
  <c r="K52" i="1" s="1"/>
  <c r="I53" i="1"/>
  <c r="J53" i="1" s="1"/>
  <c r="K53" i="1" s="1"/>
  <c r="I54" i="1"/>
  <c r="J54" i="1" s="1"/>
  <c r="K54" i="1" s="1"/>
  <c r="I55" i="1"/>
  <c r="J55" i="1" s="1"/>
  <c r="K55" i="1" s="1"/>
  <c r="I56" i="1"/>
  <c r="J56" i="1" s="1"/>
  <c r="K56" i="1" s="1"/>
  <c r="I57" i="1"/>
  <c r="J57" i="1" s="1"/>
  <c r="K57" i="1" s="1"/>
  <c r="I58" i="1"/>
  <c r="J58" i="1" s="1"/>
  <c r="K58" i="1" s="1"/>
  <c r="I59" i="1"/>
  <c r="J59" i="1" s="1"/>
  <c r="K59" i="1" s="1"/>
  <c r="I60" i="1"/>
  <c r="J60" i="1" s="1"/>
  <c r="K60" i="1" s="1"/>
  <c r="I61" i="1"/>
  <c r="J61" i="1" s="1"/>
  <c r="K61" i="1" s="1"/>
  <c r="I62" i="1"/>
  <c r="J62" i="1" s="1"/>
  <c r="K62" i="1" s="1"/>
  <c r="I63" i="1"/>
  <c r="J63" i="1" s="1"/>
  <c r="K63" i="1" s="1"/>
  <c r="I64" i="1"/>
  <c r="J64" i="1" s="1"/>
  <c r="K64" i="1" s="1"/>
  <c r="I65" i="1"/>
  <c r="J65" i="1" s="1"/>
  <c r="K65" i="1" s="1"/>
  <c r="I66" i="1"/>
  <c r="J66" i="1" s="1"/>
  <c r="K66" i="1" s="1"/>
  <c r="I67" i="1"/>
  <c r="J67" i="1" s="1"/>
  <c r="K67" i="1" s="1"/>
  <c r="I68" i="1"/>
  <c r="J68" i="1" s="1"/>
  <c r="K68" i="1" s="1"/>
  <c r="I69" i="1"/>
  <c r="J69" i="1" s="1"/>
  <c r="K69" i="1" s="1"/>
  <c r="I70" i="1"/>
  <c r="J70" i="1" s="1"/>
  <c r="K70" i="1" s="1"/>
  <c r="I71" i="1"/>
  <c r="J71" i="1" s="1"/>
  <c r="K71" i="1" s="1"/>
  <c r="I72" i="1"/>
  <c r="J72" i="1" s="1"/>
  <c r="K72" i="1" s="1"/>
  <c r="I73" i="1"/>
  <c r="J73" i="1" s="1"/>
  <c r="K73" i="1" s="1"/>
  <c r="I74" i="1"/>
  <c r="J74" i="1" s="1"/>
  <c r="K74" i="1" s="1"/>
  <c r="I75" i="1"/>
  <c r="J75" i="1" s="1"/>
  <c r="K75" i="1" s="1"/>
  <c r="I76" i="1"/>
  <c r="J76" i="1" s="1"/>
  <c r="K76" i="1" s="1"/>
  <c r="I77" i="1"/>
  <c r="J77" i="1" s="1"/>
  <c r="K77" i="1" s="1"/>
  <c r="I78" i="1"/>
  <c r="J78" i="1" s="1"/>
  <c r="K78" i="1" s="1"/>
  <c r="I79" i="1"/>
  <c r="J79" i="1" s="1"/>
  <c r="K79" i="1" s="1"/>
  <c r="I80" i="1"/>
  <c r="J80" i="1" s="1"/>
  <c r="K80" i="1" s="1"/>
  <c r="I81" i="1"/>
  <c r="J81" i="1" s="1"/>
  <c r="K81" i="1" s="1"/>
  <c r="I82" i="1"/>
  <c r="J82" i="1" s="1"/>
  <c r="K82" i="1" s="1"/>
  <c r="I83" i="1"/>
  <c r="J83" i="1" s="1"/>
  <c r="K83" i="1" s="1"/>
  <c r="I84" i="1"/>
  <c r="J84" i="1" s="1"/>
  <c r="K84" i="1" s="1"/>
  <c r="I85" i="1"/>
  <c r="J85" i="1" s="1"/>
  <c r="K85" i="1" s="1"/>
  <c r="I86" i="1"/>
  <c r="J86" i="1" s="1"/>
  <c r="K86" i="1" s="1"/>
  <c r="I87" i="1"/>
  <c r="J87" i="1" s="1"/>
  <c r="K87" i="1" s="1"/>
  <c r="I88" i="1"/>
  <c r="J88" i="1" s="1"/>
  <c r="K88" i="1" s="1"/>
  <c r="I89" i="1"/>
  <c r="J89" i="1" s="1"/>
  <c r="K89" i="1" s="1"/>
  <c r="I90" i="1"/>
  <c r="J90" i="1" s="1"/>
  <c r="K90" i="1" s="1"/>
  <c r="I91" i="1"/>
  <c r="J91" i="1" s="1"/>
  <c r="K91" i="1" s="1"/>
  <c r="I92" i="1"/>
  <c r="J92" i="1" s="1"/>
  <c r="K92" i="1" s="1"/>
  <c r="I93" i="1"/>
  <c r="J93" i="1" s="1"/>
  <c r="K93" i="1" s="1"/>
  <c r="I94" i="1"/>
  <c r="J94" i="1" s="1"/>
  <c r="K94" i="1" s="1"/>
  <c r="I95" i="1"/>
  <c r="J95" i="1" s="1"/>
  <c r="K95" i="1" s="1"/>
  <c r="I96" i="1"/>
  <c r="J96" i="1" s="1"/>
  <c r="K96" i="1" s="1"/>
  <c r="I97" i="1"/>
  <c r="J97" i="1" s="1"/>
  <c r="K97" i="1" s="1"/>
  <c r="I98" i="1"/>
  <c r="J98" i="1" s="1"/>
  <c r="K98" i="1" s="1"/>
  <c r="I99" i="1"/>
  <c r="J99" i="1" s="1"/>
  <c r="K99" i="1" s="1"/>
  <c r="I100" i="1"/>
  <c r="J100" i="1" s="1"/>
  <c r="K100" i="1" s="1"/>
  <c r="I101" i="1"/>
  <c r="J101" i="1" s="1"/>
  <c r="K101" i="1" s="1"/>
  <c r="I102" i="1"/>
  <c r="J102" i="1" s="1"/>
  <c r="K102" i="1" s="1"/>
  <c r="I103" i="1"/>
  <c r="J103" i="1" s="1"/>
  <c r="K103" i="1" s="1"/>
  <c r="I104" i="1"/>
  <c r="J104" i="1" s="1"/>
  <c r="K104" i="1" s="1"/>
  <c r="I105" i="1"/>
  <c r="J105" i="1" s="1"/>
  <c r="K105" i="1" s="1"/>
  <c r="I106" i="1"/>
  <c r="J106" i="1" s="1"/>
  <c r="K106" i="1" s="1"/>
  <c r="I107" i="1"/>
  <c r="J107" i="1" s="1"/>
  <c r="K107" i="1" s="1"/>
  <c r="I108" i="1"/>
  <c r="J108" i="1" s="1"/>
  <c r="K108" i="1" s="1"/>
  <c r="I109" i="1"/>
  <c r="J109" i="1" s="1"/>
  <c r="K109" i="1" s="1"/>
  <c r="I110" i="1"/>
  <c r="J110" i="1" s="1"/>
  <c r="K110" i="1" s="1"/>
  <c r="I111" i="1"/>
  <c r="J111" i="1" s="1"/>
  <c r="K111" i="1" s="1"/>
  <c r="I112" i="1"/>
  <c r="J112" i="1" s="1"/>
  <c r="K112" i="1" s="1"/>
  <c r="I113" i="1"/>
  <c r="J113" i="1" s="1"/>
  <c r="K113" i="1" s="1"/>
  <c r="I114" i="1"/>
  <c r="J114" i="1" s="1"/>
  <c r="K114" i="1" s="1"/>
  <c r="I115" i="1"/>
  <c r="J115" i="1" s="1"/>
  <c r="K115" i="1" s="1"/>
  <c r="I116" i="1"/>
  <c r="J116" i="1" s="1"/>
  <c r="K116" i="1" s="1"/>
  <c r="I117" i="1"/>
  <c r="J117" i="1" s="1"/>
  <c r="K117" i="1" s="1"/>
  <c r="I118" i="1"/>
  <c r="J118" i="1" s="1"/>
  <c r="K118" i="1" s="1"/>
  <c r="I119" i="1"/>
  <c r="J119" i="1" s="1"/>
  <c r="K119" i="1" s="1"/>
  <c r="I120" i="1"/>
  <c r="J120" i="1" s="1"/>
  <c r="K120" i="1" s="1"/>
  <c r="I121" i="1"/>
  <c r="J121" i="1" s="1"/>
  <c r="K121" i="1" s="1"/>
  <c r="I122" i="1"/>
  <c r="J122" i="1" s="1"/>
  <c r="K122" i="1" s="1"/>
  <c r="I123" i="1"/>
  <c r="J123" i="1" s="1"/>
  <c r="K123" i="1" s="1"/>
  <c r="I124" i="1"/>
  <c r="J124" i="1" s="1"/>
  <c r="K124" i="1" s="1"/>
  <c r="I125" i="1"/>
  <c r="J125" i="1" s="1"/>
  <c r="K125" i="1" s="1"/>
  <c r="I126" i="1"/>
  <c r="J126" i="1" s="1"/>
  <c r="K126" i="1" s="1"/>
  <c r="I127" i="1"/>
  <c r="J127" i="1" s="1"/>
  <c r="K127" i="1" s="1"/>
  <c r="I128" i="1"/>
  <c r="J128" i="1" s="1"/>
  <c r="K128" i="1" s="1"/>
  <c r="I129" i="1"/>
  <c r="J129" i="1" s="1"/>
  <c r="K129" i="1" s="1"/>
  <c r="I130" i="1"/>
  <c r="J130" i="1" s="1"/>
  <c r="K130" i="1" s="1"/>
  <c r="I131" i="1"/>
  <c r="J131" i="1" s="1"/>
  <c r="K131" i="1" s="1"/>
  <c r="I132" i="1"/>
  <c r="J132" i="1" s="1"/>
  <c r="K132" i="1" s="1"/>
  <c r="I133" i="1"/>
  <c r="J133" i="1" s="1"/>
  <c r="K133" i="1" s="1"/>
  <c r="I134" i="1"/>
  <c r="J134" i="1" s="1"/>
  <c r="K134" i="1" s="1"/>
  <c r="I135" i="1"/>
  <c r="J135" i="1" s="1"/>
  <c r="K135" i="1" s="1"/>
  <c r="I136" i="1"/>
  <c r="J136" i="1" s="1"/>
  <c r="K136" i="1" s="1"/>
  <c r="I137" i="1"/>
  <c r="J137" i="1" s="1"/>
  <c r="K137" i="1" s="1"/>
  <c r="I138" i="1"/>
  <c r="J138" i="1" s="1"/>
  <c r="K138" i="1" s="1"/>
  <c r="I139" i="1"/>
  <c r="J139" i="1" s="1"/>
  <c r="K139" i="1" s="1"/>
  <c r="I140" i="1"/>
  <c r="J140" i="1" s="1"/>
  <c r="K140" i="1" s="1"/>
  <c r="I141" i="1"/>
  <c r="J141" i="1" s="1"/>
  <c r="K141" i="1" s="1"/>
  <c r="I142" i="1"/>
  <c r="J142" i="1" s="1"/>
  <c r="K142" i="1" s="1"/>
  <c r="I143" i="1"/>
  <c r="J143" i="1" s="1"/>
  <c r="K143" i="1" s="1"/>
  <c r="I144" i="1"/>
  <c r="J144" i="1" s="1"/>
  <c r="K144" i="1" s="1"/>
  <c r="I145" i="1"/>
  <c r="J145" i="1" s="1"/>
  <c r="K145" i="1" s="1"/>
  <c r="I146" i="1"/>
  <c r="J146" i="1" s="1"/>
  <c r="K146" i="1" s="1"/>
  <c r="I147" i="1"/>
  <c r="J147" i="1" s="1"/>
  <c r="K147" i="1" s="1"/>
  <c r="I148" i="1"/>
  <c r="J148" i="1" s="1"/>
  <c r="K148" i="1" s="1"/>
  <c r="I149" i="1"/>
  <c r="J149" i="1" s="1"/>
  <c r="K149" i="1" s="1"/>
  <c r="I150" i="1"/>
  <c r="J150" i="1" s="1"/>
  <c r="K150" i="1" s="1"/>
  <c r="I151" i="1"/>
  <c r="J151" i="1" s="1"/>
  <c r="K151" i="1" s="1"/>
  <c r="I152" i="1"/>
  <c r="J152" i="1" s="1"/>
  <c r="K152" i="1" s="1"/>
  <c r="I153" i="1"/>
  <c r="J153" i="1" s="1"/>
  <c r="K153" i="1" s="1"/>
  <c r="I154" i="1"/>
  <c r="J154" i="1" s="1"/>
  <c r="K154" i="1" s="1"/>
  <c r="I155" i="1"/>
  <c r="J155" i="1" s="1"/>
  <c r="K155" i="1" s="1"/>
  <c r="I156" i="1"/>
  <c r="J156" i="1" s="1"/>
  <c r="K156" i="1" s="1"/>
  <c r="I157" i="1"/>
  <c r="J157" i="1" s="1"/>
  <c r="K157" i="1" s="1"/>
  <c r="I158" i="1"/>
  <c r="J158" i="1" s="1"/>
  <c r="K158" i="1" s="1"/>
  <c r="I159" i="1"/>
  <c r="J159" i="1" s="1"/>
  <c r="K159" i="1" s="1"/>
  <c r="I160" i="1"/>
  <c r="J160" i="1" s="1"/>
  <c r="K160" i="1" s="1"/>
  <c r="I161" i="1"/>
  <c r="J161" i="1" s="1"/>
  <c r="K161" i="1" s="1"/>
  <c r="I162" i="1"/>
  <c r="J162" i="1" s="1"/>
  <c r="K162" i="1" s="1"/>
  <c r="I163" i="1"/>
  <c r="J163" i="1" s="1"/>
  <c r="K163" i="1" s="1"/>
  <c r="I164" i="1"/>
  <c r="J164" i="1" s="1"/>
  <c r="K164" i="1" s="1"/>
  <c r="I165" i="1"/>
  <c r="J165" i="1" s="1"/>
  <c r="K165" i="1" s="1"/>
  <c r="I166" i="1"/>
  <c r="J166" i="1" s="1"/>
  <c r="K166" i="1" s="1"/>
  <c r="I167" i="1"/>
  <c r="J167" i="1" s="1"/>
  <c r="K167" i="1" s="1"/>
  <c r="I168" i="1"/>
  <c r="J168" i="1" s="1"/>
  <c r="K168" i="1" s="1"/>
  <c r="I169" i="1"/>
  <c r="J169" i="1" s="1"/>
  <c r="K169" i="1" s="1"/>
  <c r="I170" i="1"/>
  <c r="J170" i="1" s="1"/>
  <c r="K170" i="1" s="1"/>
  <c r="I171" i="1"/>
  <c r="J171" i="1" s="1"/>
  <c r="K171" i="1" s="1"/>
  <c r="I172" i="1"/>
  <c r="J172" i="1" s="1"/>
  <c r="K172" i="1" s="1"/>
  <c r="I173" i="1"/>
  <c r="J173" i="1" s="1"/>
  <c r="K173" i="1" s="1"/>
  <c r="I174" i="1"/>
  <c r="J174" i="1" s="1"/>
  <c r="K174" i="1" s="1"/>
  <c r="I175" i="1"/>
  <c r="J175" i="1" s="1"/>
  <c r="K175" i="1" s="1"/>
  <c r="I176" i="1"/>
  <c r="J176" i="1" s="1"/>
  <c r="K176" i="1" s="1"/>
  <c r="I177" i="1"/>
  <c r="J177" i="1" s="1"/>
  <c r="K177" i="1" s="1"/>
  <c r="I178" i="1"/>
  <c r="J178" i="1" s="1"/>
  <c r="K178" i="1" s="1"/>
  <c r="I179" i="1"/>
  <c r="J179" i="1" s="1"/>
  <c r="K179" i="1" s="1"/>
  <c r="I180" i="1"/>
  <c r="J180" i="1" s="1"/>
  <c r="K180" i="1" s="1"/>
  <c r="I181" i="1"/>
  <c r="J181" i="1" s="1"/>
  <c r="K181" i="1" s="1"/>
  <c r="I182" i="1"/>
  <c r="J182" i="1" s="1"/>
  <c r="K182" i="1" s="1"/>
  <c r="I183" i="1"/>
  <c r="J183" i="1" s="1"/>
  <c r="K183" i="1" s="1"/>
  <c r="I184" i="1"/>
  <c r="J184" i="1" s="1"/>
  <c r="K184" i="1" s="1"/>
  <c r="I185" i="1"/>
  <c r="J185" i="1" s="1"/>
  <c r="K185" i="1" s="1"/>
  <c r="I186" i="1"/>
  <c r="J186" i="1" s="1"/>
  <c r="K186" i="1" s="1"/>
  <c r="I187" i="1"/>
  <c r="J187" i="1" s="1"/>
  <c r="K187" i="1" s="1"/>
  <c r="I188" i="1"/>
  <c r="J188" i="1" s="1"/>
  <c r="K188" i="1" s="1"/>
  <c r="I189" i="1"/>
  <c r="J189" i="1" s="1"/>
  <c r="K189" i="1" s="1"/>
  <c r="I190" i="1"/>
  <c r="J190" i="1" s="1"/>
  <c r="K190" i="1" s="1"/>
  <c r="I191" i="1"/>
  <c r="J191" i="1" s="1"/>
  <c r="K191" i="1" s="1"/>
  <c r="I192" i="1"/>
  <c r="J192" i="1" s="1"/>
  <c r="K192" i="1" s="1"/>
  <c r="I193" i="1"/>
  <c r="J193" i="1" s="1"/>
  <c r="K193" i="1" s="1"/>
  <c r="I194" i="1"/>
  <c r="J194" i="1" s="1"/>
  <c r="K194" i="1" s="1"/>
  <c r="I195" i="1"/>
  <c r="J195" i="1" s="1"/>
  <c r="K195" i="1" s="1"/>
  <c r="I196" i="1"/>
  <c r="J196" i="1" s="1"/>
  <c r="K196" i="1" s="1"/>
  <c r="I197" i="1"/>
  <c r="J197" i="1" s="1"/>
  <c r="K197" i="1" s="1"/>
  <c r="I198" i="1"/>
  <c r="J198" i="1" s="1"/>
  <c r="K198" i="1" s="1"/>
  <c r="I199" i="1"/>
  <c r="J199" i="1" s="1"/>
  <c r="K199" i="1" s="1"/>
  <c r="I200" i="1"/>
  <c r="J200" i="1" s="1"/>
  <c r="K200" i="1" s="1"/>
  <c r="I201" i="1"/>
  <c r="J201" i="1" s="1"/>
  <c r="K201" i="1" s="1"/>
  <c r="I202" i="1"/>
  <c r="J202" i="1" s="1"/>
  <c r="K202" i="1" s="1"/>
  <c r="I203" i="1"/>
  <c r="J203" i="1" s="1"/>
  <c r="K203" i="1" s="1"/>
  <c r="I204" i="1"/>
  <c r="J204" i="1" s="1"/>
  <c r="K204" i="1" s="1"/>
  <c r="I205" i="1"/>
  <c r="J205" i="1" s="1"/>
  <c r="K205" i="1" s="1"/>
  <c r="I206" i="1"/>
  <c r="J206" i="1" s="1"/>
  <c r="K206" i="1" s="1"/>
  <c r="I207" i="1"/>
  <c r="J207" i="1" s="1"/>
  <c r="K207" i="1" s="1"/>
  <c r="I208" i="1"/>
  <c r="J208" i="1" s="1"/>
  <c r="K208" i="1" s="1"/>
  <c r="I209" i="1"/>
  <c r="J209" i="1" s="1"/>
  <c r="K209" i="1" s="1"/>
  <c r="I210" i="1"/>
  <c r="J210" i="1" s="1"/>
  <c r="K210" i="1" s="1"/>
  <c r="I211" i="1"/>
  <c r="J211" i="1" s="1"/>
  <c r="K211" i="1" s="1"/>
  <c r="I212" i="1"/>
  <c r="J212" i="1" s="1"/>
  <c r="K212" i="1" s="1"/>
  <c r="I213" i="1"/>
  <c r="J213" i="1" s="1"/>
  <c r="K213" i="1" s="1"/>
  <c r="I214" i="1"/>
  <c r="J214" i="1" s="1"/>
  <c r="K214" i="1" s="1"/>
  <c r="I215" i="1"/>
  <c r="J215" i="1" s="1"/>
  <c r="K215" i="1" s="1"/>
  <c r="I216" i="1"/>
  <c r="J216" i="1" s="1"/>
  <c r="K216" i="1" s="1"/>
  <c r="I217" i="1"/>
  <c r="J217" i="1" s="1"/>
  <c r="K217" i="1" s="1"/>
  <c r="I218" i="1"/>
  <c r="J218" i="1" s="1"/>
  <c r="K218" i="1" s="1"/>
  <c r="I219" i="1"/>
  <c r="J219" i="1" s="1"/>
  <c r="K219" i="1" s="1"/>
  <c r="I220" i="1"/>
  <c r="J220" i="1" s="1"/>
  <c r="K220" i="1" s="1"/>
  <c r="I221" i="1"/>
  <c r="J221" i="1" s="1"/>
  <c r="K221" i="1" s="1"/>
  <c r="I222" i="1"/>
  <c r="J222" i="1" s="1"/>
  <c r="K222" i="1" s="1"/>
  <c r="I223" i="1"/>
  <c r="J223" i="1" s="1"/>
  <c r="K223" i="1" s="1"/>
  <c r="I224" i="1"/>
  <c r="J224" i="1" s="1"/>
  <c r="K224" i="1" s="1"/>
  <c r="I225" i="1"/>
  <c r="J225" i="1" s="1"/>
  <c r="K225" i="1" s="1"/>
  <c r="I226" i="1"/>
  <c r="J226" i="1" s="1"/>
  <c r="K226" i="1" s="1"/>
  <c r="I227" i="1"/>
  <c r="J227" i="1" s="1"/>
  <c r="K227" i="1" s="1"/>
  <c r="I228" i="1"/>
  <c r="J228" i="1" s="1"/>
  <c r="K228" i="1" s="1"/>
  <c r="I229" i="1"/>
  <c r="J229" i="1" s="1"/>
  <c r="K229" i="1" s="1"/>
  <c r="I230" i="1"/>
  <c r="J230" i="1" s="1"/>
  <c r="K230" i="1" s="1"/>
  <c r="I231" i="1"/>
  <c r="J231" i="1" s="1"/>
  <c r="K231" i="1" s="1"/>
  <c r="I232" i="1"/>
  <c r="J232" i="1" s="1"/>
  <c r="K232" i="1" s="1"/>
  <c r="I233" i="1"/>
  <c r="J233" i="1" s="1"/>
  <c r="K233" i="1" s="1"/>
  <c r="I234" i="1"/>
  <c r="J234" i="1" s="1"/>
  <c r="K234" i="1" s="1"/>
  <c r="I235" i="1"/>
  <c r="J235" i="1" s="1"/>
  <c r="K235" i="1" s="1"/>
  <c r="I236" i="1"/>
  <c r="J236" i="1" s="1"/>
  <c r="K236" i="1" s="1"/>
  <c r="I237" i="1"/>
  <c r="J237" i="1" s="1"/>
  <c r="K237" i="1" s="1"/>
  <c r="I238" i="1"/>
  <c r="J238" i="1" s="1"/>
  <c r="K238" i="1" s="1"/>
  <c r="I239" i="1"/>
  <c r="J239" i="1" s="1"/>
  <c r="K239" i="1" s="1"/>
  <c r="I240" i="1"/>
  <c r="J240" i="1" s="1"/>
  <c r="K240" i="1" s="1"/>
  <c r="I241" i="1"/>
  <c r="J241" i="1" s="1"/>
  <c r="K241" i="1" s="1"/>
  <c r="I242" i="1"/>
  <c r="J242" i="1" s="1"/>
  <c r="K242" i="1" s="1"/>
  <c r="I243" i="1"/>
  <c r="J243" i="1" s="1"/>
  <c r="K243" i="1" s="1"/>
  <c r="I244" i="1"/>
  <c r="J244" i="1" s="1"/>
  <c r="K244" i="1" s="1"/>
  <c r="I245" i="1"/>
  <c r="J245" i="1" s="1"/>
  <c r="K245" i="1" s="1"/>
  <c r="I246" i="1"/>
  <c r="J246" i="1" s="1"/>
  <c r="K246" i="1" s="1"/>
  <c r="I247" i="1"/>
  <c r="J247" i="1" s="1"/>
  <c r="K247" i="1" s="1"/>
  <c r="I248" i="1"/>
  <c r="J248" i="1" s="1"/>
  <c r="K248" i="1" s="1"/>
  <c r="I249" i="1"/>
  <c r="J249" i="1" s="1"/>
  <c r="K249" i="1" s="1"/>
  <c r="I250" i="1"/>
  <c r="J250" i="1" s="1"/>
  <c r="K250" i="1" s="1"/>
  <c r="I251" i="1"/>
  <c r="J251" i="1" s="1"/>
  <c r="K251" i="1" s="1"/>
  <c r="I252" i="1"/>
  <c r="J252" i="1" s="1"/>
  <c r="K252" i="1" s="1"/>
  <c r="I253" i="1"/>
  <c r="J253" i="1" s="1"/>
  <c r="K253" i="1" s="1"/>
  <c r="I254" i="1"/>
  <c r="J254" i="1" s="1"/>
  <c r="K254" i="1" s="1"/>
  <c r="I255" i="1"/>
  <c r="J255" i="1" s="1"/>
  <c r="K255" i="1" s="1"/>
  <c r="I256" i="1"/>
  <c r="J256" i="1" s="1"/>
  <c r="K256" i="1" s="1"/>
  <c r="I257" i="1"/>
  <c r="J257" i="1" s="1"/>
  <c r="K257" i="1" s="1"/>
  <c r="I258" i="1"/>
  <c r="J258" i="1" s="1"/>
  <c r="K258" i="1" s="1"/>
  <c r="I259" i="1"/>
  <c r="J259" i="1" s="1"/>
  <c r="K259" i="1" s="1"/>
  <c r="I260" i="1"/>
  <c r="J260" i="1" s="1"/>
  <c r="K260" i="1" s="1"/>
  <c r="I261" i="1"/>
  <c r="J261" i="1" s="1"/>
  <c r="K261" i="1" s="1"/>
  <c r="I262" i="1"/>
  <c r="J262" i="1" s="1"/>
  <c r="K262" i="1" s="1"/>
  <c r="I263" i="1"/>
  <c r="J263" i="1" s="1"/>
  <c r="K263" i="1" s="1"/>
  <c r="I264" i="1"/>
  <c r="J264" i="1" s="1"/>
  <c r="K264" i="1" s="1"/>
  <c r="I265" i="1"/>
  <c r="J265" i="1" s="1"/>
  <c r="K265" i="1" s="1"/>
  <c r="I266" i="1"/>
  <c r="J266" i="1" s="1"/>
  <c r="K266" i="1" s="1"/>
  <c r="I267" i="1"/>
  <c r="J267" i="1" s="1"/>
  <c r="K267" i="1" s="1"/>
  <c r="I268" i="1"/>
  <c r="J268" i="1" s="1"/>
  <c r="K268" i="1" s="1"/>
  <c r="I269" i="1"/>
  <c r="J269" i="1" s="1"/>
  <c r="K269" i="1" s="1"/>
  <c r="I270" i="1"/>
  <c r="J270" i="1" s="1"/>
  <c r="K270" i="1" s="1"/>
  <c r="I271" i="1"/>
  <c r="J271" i="1" s="1"/>
  <c r="K271" i="1" s="1"/>
  <c r="I272" i="1"/>
  <c r="J272" i="1" s="1"/>
  <c r="K272" i="1" s="1"/>
  <c r="I273" i="1"/>
  <c r="J273" i="1" s="1"/>
  <c r="K273" i="1" s="1"/>
  <c r="I274" i="1"/>
  <c r="J274" i="1" s="1"/>
  <c r="K274" i="1" s="1"/>
  <c r="I275" i="1"/>
  <c r="J275" i="1" s="1"/>
  <c r="K275" i="1" s="1"/>
  <c r="I276" i="1"/>
  <c r="J276" i="1" s="1"/>
  <c r="K276" i="1" s="1"/>
  <c r="I277" i="1"/>
  <c r="J277" i="1" s="1"/>
  <c r="K277" i="1" s="1"/>
  <c r="I278" i="1"/>
  <c r="J278" i="1" s="1"/>
  <c r="K278" i="1" s="1"/>
  <c r="I279" i="1"/>
  <c r="J279" i="1" s="1"/>
  <c r="K279" i="1" s="1"/>
  <c r="I280" i="1"/>
  <c r="J280" i="1" s="1"/>
  <c r="K280" i="1" s="1"/>
  <c r="I281" i="1"/>
  <c r="J281" i="1" s="1"/>
  <c r="K281" i="1" s="1"/>
  <c r="I282" i="1"/>
  <c r="J282" i="1" s="1"/>
  <c r="K282" i="1" s="1"/>
  <c r="I283" i="1"/>
  <c r="J283" i="1" s="1"/>
  <c r="K283" i="1" s="1"/>
  <c r="I284" i="1"/>
  <c r="J284" i="1" s="1"/>
  <c r="K284" i="1" s="1"/>
  <c r="I285" i="1"/>
  <c r="J285" i="1" s="1"/>
  <c r="K285" i="1" s="1"/>
  <c r="I286" i="1"/>
  <c r="J286" i="1" s="1"/>
  <c r="K286" i="1" s="1"/>
  <c r="I287" i="1"/>
  <c r="J287" i="1" s="1"/>
  <c r="K287" i="1" s="1"/>
  <c r="I288" i="1"/>
  <c r="J288" i="1" s="1"/>
  <c r="K288" i="1" s="1"/>
  <c r="I289" i="1"/>
  <c r="J289" i="1" s="1"/>
  <c r="K289" i="1" s="1"/>
  <c r="I290" i="1"/>
  <c r="J290" i="1" s="1"/>
  <c r="K290" i="1" s="1"/>
  <c r="I291" i="1"/>
  <c r="J291" i="1" s="1"/>
  <c r="K291" i="1" s="1"/>
  <c r="I292" i="1"/>
  <c r="J292" i="1" s="1"/>
  <c r="K292" i="1" s="1"/>
  <c r="I293" i="1"/>
  <c r="J293" i="1" s="1"/>
  <c r="K293" i="1" s="1"/>
  <c r="I294" i="1"/>
  <c r="J294" i="1" s="1"/>
  <c r="K294" i="1" s="1"/>
  <c r="I295" i="1"/>
  <c r="J295" i="1" s="1"/>
  <c r="K295" i="1" s="1"/>
  <c r="I296" i="1"/>
  <c r="J296" i="1" s="1"/>
  <c r="K296" i="1" s="1"/>
  <c r="I297" i="1"/>
  <c r="J297" i="1" s="1"/>
  <c r="K297" i="1" s="1"/>
  <c r="I298" i="1"/>
  <c r="J298" i="1" s="1"/>
  <c r="K298" i="1" s="1"/>
  <c r="I299" i="1"/>
  <c r="J299" i="1" s="1"/>
  <c r="K299" i="1" s="1"/>
  <c r="I300" i="1"/>
  <c r="J300" i="1" s="1"/>
  <c r="K300" i="1" s="1"/>
  <c r="I301" i="1"/>
  <c r="J301" i="1" s="1"/>
  <c r="K301" i="1" s="1"/>
  <c r="I302" i="1"/>
  <c r="J302" i="1" s="1"/>
  <c r="K302" i="1" s="1"/>
  <c r="I303" i="1"/>
  <c r="J303" i="1" s="1"/>
  <c r="K303" i="1" s="1"/>
  <c r="I304" i="1"/>
  <c r="J304" i="1" s="1"/>
  <c r="K304" i="1" s="1"/>
  <c r="I305" i="1"/>
  <c r="J305" i="1" s="1"/>
  <c r="K305" i="1" s="1"/>
  <c r="I306" i="1"/>
  <c r="J306" i="1" s="1"/>
  <c r="K306" i="1" s="1"/>
  <c r="I307" i="1"/>
  <c r="J307" i="1" s="1"/>
  <c r="K307" i="1" s="1"/>
  <c r="I308" i="1"/>
  <c r="J308" i="1" s="1"/>
  <c r="K308" i="1" s="1"/>
  <c r="I309" i="1"/>
  <c r="J309" i="1" s="1"/>
  <c r="K309" i="1" s="1"/>
  <c r="I310" i="1"/>
  <c r="J310" i="1" s="1"/>
  <c r="K310" i="1" s="1"/>
  <c r="I311" i="1"/>
  <c r="J311" i="1" s="1"/>
  <c r="K311" i="1" s="1"/>
  <c r="H18" i="11"/>
  <c r="Q303" i="7" l="1"/>
  <c r="Q302" i="7"/>
  <c r="Q301" i="7"/>
  <c r="Q300" i="7"/>
  <c r="Q299" i="7"/>
  <c r="Q298" i="7"/>
  <c r="Q297" i="7"/>
  <c r="Q296" i="7"/>
  <c r="Q295" i="7"/>
  <c r="Q294" i="7"/>
  <c r="Q293" i="7"/>
  <c r="Q292" i="7"/>
  <c r="Q291" i="7"/>
  <c r="Q290" i="7"/>
  <c r="Q289" i="7"/>
  <c r="Q288" i="7"/>
  <c r="Q287" i="7"/>
  <c r="Q286" i="7"/>
  <c r="Q285" i="7"/>
  <c r="Q284" i="7"/>
  <c r="Q283" i="7"/>
  <c r="Q282" i="7"/>
  <c r="Q281" i="7"/>
  <c r="Q280" i="7"/>
  <c r="Q279" i="7"/>
  <c r="Q278" i="7"/>
  <c r="Q277" i="7"/>
  <c r="Q276" i="7"/>
  <c r="Q275" i="7"/>
  <c r="Q274" i="7"/>
  <c r="Q273" i="7"/>
  <c r="Q272" i="7"/>
  <c r="Q271" i="7"/>
  <c r="Q270" i="7"/>
  <c r="Q269" i="7"/>
  <c r="Q268" i="7"/>
  <c r="Q267" i="7"/>
  <c r="Q266" i="7"/>
  <c r="Q265" i="7"/>
  <c r="Q264" i="7"/>
  <c r="Q263" i="7"/>
  <c r="Q262" i="7"/>
  <c r="Q261" i="7"/>
  <c r="Q260" i="7"/>
  <c r="Q259" i="7"/>
  <c r="Q258" i="7"/>
  <c r="Q257" i="7"/>
  <c r="Q256" i="7"/>
  <c r="Q255" i="7"/>
  <c r="Q254" i="7"/>
  <c r="Q253" i="7"/>
  <c r="Q252" i="7"/>
  <c r="Q251" i="7"/>
  <c r="Q250" i="7"/>
  <c r="Q249" i="7"/>
  <c r="Q248" i="7"/>
  <c r="Q247" i="7"/>
  <c r="Q246" i="7"/>
  <c r="Q245" i="7"/>
  <c r="Q244" i="7"/>
  <c r="Q243" i="7"/>
  <c r="Q242" i="7"/>
  <c r="Q241" i="7"/>
  <c r="Q240" i="7"/>
  <c r="Q239" i="7"/>
  <c r="Q238" i="7"/>
  <c r="Q237" i="7"/>
  <c r="Q236" i="7"/>
  <c r="Q235" i="7"/>
  <c r="Q234" i="7"/>
  <c r="Q233" i="7"/>
  <c r="Q232" i="7"/>
  <c r="Q231" i="7"/>
  <c r="Q230" i="7"/>
  <c r="Q229" i="7"/>
  <c r="Q228" i="7"/>
  <c r="Q227" i="7"/>
  <c r="Q226" i="7"/>
  <c r="Q225" i="7"/>
  <c r="Q224" i="7"/>
  <c r="Q223" i="7"/>
  <c r="Q222" i="7"/>
  <c r="Q221" i="7"/>
  <c r="Q220" i="7"/>
  <c r="Q219" i="7"/>
  <c r="Q218" i="7"/>
  <c r="Q217" i="7"/>
  <c r="Q216" i="7"/>
  <c r="Q215" i="7"/>
  <c r="Q214" i="7"/>
  <c r="Q213" i="7"/>
  <c r="Q212" i="7"/>
  <c r="Q211" i="7"/>
  <c r="Q210" i="7"/>
  <c r="Q209" i="7"/>
  <c r="Q208" i="7"/>
  <c r="Q207" i="7"/>
  <c r="Q206" i="7"/>
  <c r="Q205" i="7"/>
  <c r="Q204" i="7"/>
  <c r="Q203" i="7"/>
  <c r="Q202" i="7"/>
  <c r="Q201" i="7"/>
  <c r="Q200" i="7"/>
  <c r="Q199" i="7"/>
  <c r="Q198" i="7"/>
  <c r="Q197" i="7"/>
  <c r="Q196" i="7"/>
  <c r="Q195" i="7"/>
  <c r="Q194" i="7"/>
  <c r="Q193" i="7"/>
  <c r="Q192" i="7"/>
  <c r="Q191" i="7"/>
  <c r="Q190" i="7"/>
  <c r="Q189" i="7"/>
  <c r="Q188" i="7"/>
  <c r="Q187" i="7"/>
  <c r="Q186" i="7"/>
  <c r="Q185" i="7"/>
  <c r="Q184" i="7"/>
  <c r="Q183" i="7"/>
  <c r="Q182" i="7"/>
  <c r="Q181" i="7"/>
  <c r="Q180" i="7"/>
  <c r="Q179" i="7"/>
  <c r="Q178" i="7"/>
  <c r="Q177" i="7"/>
  <c r="Q176" i="7"/>
  <c r="Q175" i="7"/>
  <c r="Q174" i="7"/>
  <c r="Q173" i="7"/>
  <c r="Q172" i="7"/>
  <c r="Q171" i="7"/>
  <c r="Q170" i="7"/>
  <c r="Q169" i="7"/>
  <c r="Q168" i="7"/>
  <c r="Q167" i="7"/>
  <c r="Q166" i="7"/>
  <c r="Q165" i="7"/>
  <c r="Q164" i="7"/>
  <c r="Q163" i="7"/>
  <c r="Q162" i="7"/>
  <c r="Q161" i="7"/>
  <c r="Q160" i="7"/>
  <c r="Q159" i="7"/>
  <c r="Q158" i="7"/>
  <c r="Q157" i="7"/>
  <c r="Q156" i="7"/>
  <c r="Q155" i="7"/>
  <c r="Q154" i="7"/>
  <c r="Q153" i="7"/>
  <c r="Q152" i="7"/>
  <c r="Q151" i="7"/>
  <c r="Q150" i="7"/>
  <c r="Q149" i="7"/>
  <c r="Q148" i="7"/>
  <c r="Q147" i="7"/>
  <c r="Q146" i="7"/>
  <c r="Q145" i="7"/>
  <c r="Q144" i="7"/>
  <c r="Q143" i="7"/>
  <c r="Q142" i="7"/>
  <c r="Q141" i="7"/>
  <c r="Q140" i="7"/>
  <c r="Q139" i="7"/>
  <c r="Q138" i="7"/>
  <c r="Q137" i="7"/>
  <c r="Q136" i="7"/>
  <c r="Q135" i="7"/>
  <c r="Q134" i="7"/>
  <c r="Q133" i="7"/>
  <c r="Q132" i="7"/>
  <c r="Q131" i="7"/>
  <c r="Q130" i="7"/>
  <c r="Q129" i="7"/>
  <c r="Q128" i="7"/>
  <c r="Q127" i="7"/>
  <c r="Q126" i="7"/>
  <c r="Q125" i="7"/>
  <c r="Q124" i="7"/>
  <c r="Q123" i="7"/>
  <c r="Q122" i="7"/>
  <c r="Q121" i="7"/>
  <c r="Q120"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1"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C6" i="4"/>
  <c r="C4" i="4"/>
  <c r="C7" i="4"/>
  <c r="C8" i="4"/>
  <c r="C3" i="4"/>
  <c r="E6" i="4"/>
  <c r="E4" i="4"/>
  <c r="E7" i="4"/>
  <c r="E8" i="4"/>
  <c r="E3" i="4"/>
  <c r="E5" i="4"/>
  <c r="C5" i="4"/>
  <c r="D12" i="2"/>
  <c r="D11" i="2"/>
  <c r="C12" i="2"/>
  <c r="C11" i="2"/>
  <c r="D8" i="2"/>
  <c r="C8" i="2"/>
  <c r="D7" i="2"/>
  <c r="C7" i="2"/>
  <c r="D6" i="2"/>
  <c r="C6" i="2"/>
  <c r="D5" i="2"/>
  <c r="C5" i="2"/>
  <c r="C9" i="2" l="1"/>
  <c r="D9" i="2"/>
</calcChain>
</file>

<file path=xl/sharedStrings.xml><?xml version="1.0" encoding="utf-8"?>
<sst xmlns="http://schemas.openxmlformats.org/spreadsheetml/2006/main" count="2905" uniqueCount="86">
  <si>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</si>
  <si>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</si>
  <si>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</si>
  <si>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</si>
  <si>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</si>
  <si>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</si>
  <si>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</si>
  <si>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</si>
  <si>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</si>
  <si>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</si>
  <si>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</si>
  <si>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</si>
  <si>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</si>
  <si>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</si>
  <si>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</si>
  <si>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</si>
  <si>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</si>
  <si>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</si>
  <si>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</si>
  <si>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</si>
  <si>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</si>
  <si>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</si>
  <si>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</si>
  <si>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</si>
  <si>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</si>
  <si>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</si>
  <si>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</si>
  <si>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</si>
  <si>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</si>
  <si>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</si>
  <si>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</si>
  <si>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</si>
  <si>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</si>
  <si>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</si>
  <si>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</si>
  <si>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</si>
  <si>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</si>
  <si>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</si>
  <si>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</si>
  <si>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</si>
  <si>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</si>
  <si>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</si>
  <si>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</si>
  <si>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</si>
  <si>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</si>
  <si>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</si>
  <si>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</si>
  <si>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</si>
  <si>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</si>
  <si>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</si>
  <si>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</si>
  <si>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</si>
  <si>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</si>
  <si>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</si>
  <si>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</si>
  <si>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</si>
  <si>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Unit</t>
  </si>
  <si>
    <t>Average</t>
  </si>
  <si>
    <t>Median</t>
  </si>
  <si>
    <t>Min</t>
  </si>
  <si>
    <t>Max</t>
  </si>
  <si>
    <t>Range</t>
  </si>
  <si>
    <t>First Q</t>
  </si>
  <si>
    <t>Third Q</t>
  </si>
  <si>
    <t>Conditionaling Formatting Used Here;-</t>
  </si>
  <si>
    <t>Country</t>
  </si>
  <si>
    <t>Row Labels</t>
  </si>
  <si>
    <t>Grand Total</t>
  </si>
  <si>
    <t>Sum of Amount</t>
  </si>
  <si>
    <t>Sum of Units</t>
  </si>
  <si>
    <t>Sales Per Unit</t>
  </si>
  <si>
    <t>Count of Sales Per Unit</t>
  </si>
  <si>
    <t>BOX PLOT ALSO.</t>
  </si>
  <si>
    <t>Cost Per Unit</t>
  </si>
  <si>
    <t>Cost</t>
  </si>
  <si>
    <t>Profit</t>
  </si>
  <si>
    <t>Sum of Profit</t>
  </si>
  <si>
    <t>Profit %</t>
  </si>
  <si>
    <t>Average of Profit %</t>
  </si>
  <si>
    <t>pick a country</t>
  </si>
  <si>
    <t>Quick Summary</t>
  </si>
  <si>
    <t>Total</t>
  </si>
  <si>
    <t>Sales</t>
  </si>
  <si>
    <t>Quantity</t>
  </si>
  <si>
    <t>Number of trxn.</t>
  </si>
  <si>
    <t>By Sales Person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</si>
</sst>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quot;$&quot;#,##0.00_);[Red]\(&quot;$&quot;#,##0.00\)"/>
    <numFmt numFmtId="166" formatCode="_-[$$-409]* #,##0_ ;_-[$$-409]* \-#,##0\ ;_-[$$-409]* &quot;-&quot;??_ ;_-@_ "/>
    <numFmt numFmtId="168" formatCode="_-[$$-409]* #,##0.00_ ;_-[$$-409]* \-#,##0.00\ ;_-[$$-409]* &quot;-&quot;??_ ;_-@_ "/>
  </numFmts>
  <fonts count="8" x14ac:knownFonts="1">
    <font>
      <sz val="11"/>
      <color theme="1"/>
      <name val="Calibri"/>
      <family val="2"/>
      <scheme val="minor"/>
    </font>
    <font>
      <sz val="28"/>
      <color theme="1"/>
      <name val="Segoe UI Light"/>
      <family val="2"/>
    </font>
    <font>
      <b/>
      <sz val="11"/>
      <color theme="1"/>
      <name val="Calibri"/>
      <family val="2"/>
      <scheme val="minor"/>
    </font>
    <font>
      <b/>
      <i/>
      <sz val="11"/>
      <color theme="1"/>
      <name val="Calibri"/>
      <family val="2"/>
      <scheme val="minor"/>
    </font>
    <font>
      <b/>
      <i/>
      <sz val="16"/>
      <color theme="1"/>
      <name val="Calibri"/>
      <family val="2"/>
      <scheme val="minor"/>
    </font>
    <font>
      <sz val="11"/>
      <color theme="0" tint="-0.34998626667073579"/>
      <name val="Calibri"/>
      <family val="2"/>
      <scheme val="minor"/>
    </font>
    <font>
      <sz val="11"/>
      <color theme="1"/>
      <name val="Calibri"/>
      <family val="2"/>
      <scheme val="minor"/>
    </font>
    <font>
      <b/>
      <sz val="11"/>
      <color theme="1"/>
      <name val="Calibri"/>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39997558519241921"/>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9" fontId="6" fillId="0" borderId="0" applyFont="0" applyFill="0" applyBorder="0" applyAlignment="0" applyProtection="0"/>
  </cellStyleXfs>
  <cellXfs count="4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2" fillId="0" borderId="0" xfId="0" applyFont="1" applyAlignment="1">
      <alignment horizontal="center" vertical="center"/>
    </xf>
    <xf numFmtId="0" fontId="3" fillId="0" borderId="0" xfId="0" applyFont="1"/>
    <xf numFmtId="166" fontId="0" fillId="0" borderId="0" xfId="0" applyNumberFormat="1"/>
    <xf numFmtId="0" fontId="4" fillId="4" borderId="0" xfId="0" applyFont="1" applyFill="1" applyAlignment="1">
      <alignment horizontal="left" vertical="center"/>
    </xf>
    <xf numFmtId="0" fontId="4" fillId="4" borderId="0" xfId="0" applyFont="1" applyFill="1" applyAlignment="1">
      <alignment horizontal="right" vertical="center"/>
    </xf>
    <xf numFmtId="0" fontId="0" fillId="0" borderId="0" xfId="0" applyFont="1" applyFill="1" applyBorder="1"/>
    <xf numFmtId="0" fontId="0" fillId="0" borderId="2" xfId="0" applyFont="1" applyFill="1" applyBorder="1"/>
    <xf numFmtId="3" fontId="5" fillId="0" borderId="0" xfId="0" applyNumberFormat="1"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0" fontId="0" fillId="5" borderId="3" xfId="0" applyFont="1" applyFill="1" applyBorder="1"/>
    <xf numFmtId="0" fontId="0" fillId="5" borderId="2" xfId="0" applyFont="1" applyFill="1" applyBorder="1"/>
    <xf numFmtId="0" fontId="0" fillId="0" borderId="3" xfId="0" applyFont="1" applyBorder="1"/>
    <xf numFmtId="0" fontId="0" fillId="0" borderId="2" xfId="0" applyFont="1" applyBorder="1"/>
    <xf numFmtId="0" fontId="7" fillId="0" borderId="0" xfId="0" applyFont="1"/>
    <xf numFmtId="168" fontId="0" fillId="0" borderId="0" xfId="0" applyNumberFormat="1"/>
    <xf numFmtId="9" fontId="0" fillId="0" borderId="0" xfId="1" applyFont="1"/>
    <xf numFmtId="10" fontId="0" fillId="0" borderId="0" xfId="1" applyNumberFormat="1" applyFont="1"/>
    <xf numFmtId="9" fontId="0" fillId="0" borderId="0" xfId="0" applyNumberFormat="1"/>
    <xf numFmtId="0" fontId="0" fillId="6" borderId="0" xfId="0" applyFill="1"/>
    <xf numFmtId="0" fontId="0" fillId="7" borderId="0" xfId="0" applyFill="1"/>
    <xf numFmtId="0" fontId="0" fillId="8" borderId="0" xfId="0" applyFill="1"/>
    <xf numFmtId="0" fontId="2" fillId="6" borderId="0" xfId="0" applyFont="1" applyFill="1"/>
    <xf numFmtId="0" fontId="0" fillId="5" borderId="0" xfId="0" applyFont="1" applyFill="1" applyBorder="1"/>
    <xf numFmtId="0" fontId="0" fillId="0" borderId="0" xfId="0" applyFont="1" applyBorder="1"/>
    <xf numFmtId="0" fontId="0" fillId="6" borderId="3" xfId="0" applyFill="1" applyBorder="1"/>
    <xf numFmtId="0" fontId="0" fillId="0" borderId="2" xfId="0" applyBorder="1"/>
  </cellXfs>
  <cellStyles count="2">
    <cellStyle name="Normal" xfId="0" builtinId="0"/>
    <cellStyle name="Percent" xfId="1" builtinId="5"/>
  </cellStyles>
  <dxfs count="27">
    <dxf>
      <numFmt numFmtId="13" formatCode="0%"/>
    </dxf>
    <dxf>
      <numFmt numFmtId="168" formatCode="_-[$$-409]* #,##0.00_ ;_-[$$-409]* \-#,##0.00\ ;_-[$$-409]* &quot;-&quot;??_ ;_-@_ "/>
    </dxf>
    <dxf>
      <numFmt numFmtId="168" formatCode="_-[$$-409]* #,##0.00_ ;_-[$$-409]* \-#,##0.00\ ;_-[$$-409]* &quot;-&quot;??_ ;_-@_ "/>
    </dxf>
    <dxf>
      <numFmt numFmtId="14" formatCode="0.00%"/>
    </dxf>
    <dxf>
      <numFmt numFmtId="2" formatCode="0.00"/>
    </dxf>
    <dxf>
      <numFmt numFmtId="168" formatCode="_-[$$-409]* #,##0.00_ ;_-[$$-409]* \-#,##0.00\ ;_-[$$-409]* &quot;-&quot;??_ ;_-@_ "/>
    </dxf>
    <dxf>
      <numFmt numFmtId="168" formatCode="_-[$$-409]* #,##0.00_ ;_-[$$-409]* \-#,##0.00\ ;_-[$$-409]* &quot;-&quot;??_ ;_-@_ "/>
    </dxf>
    <dxf>
      <numFmt numFmtId="167" formatCode="&quot;₹&quot;\ #,##0.00"/>
    </dxf>
    <dxf>
      <numFmt numFmtId="168" formatCode="_-[$$-409]* #,##0.00_ ;_-[$$-409]* \-#,##0.00\ ;_-[$$-409]* &quot;-&quot;??_ ;_-@_ "/>
    </dxf>
    <dxf>
      <numFmt numFmtId="167" formatCode="&quot;₹&quot;\ #,##0.00"/>
    </dxf>
    <dxf>
      <numFmt numFmtId="168" formatCode="_-[$$-409]* #,##0.00_ ;_-[$$-409]* \-#,##0.00\ ;_-[$$-409]* &quot;-&quot;??_ ;_-@_ "/>
    </dxf>
    <dxf>
      <numFmt numFmtId="167" formatCode="&quot;₹&quot;\ #,##0.00"/>
    </dxf>
    <dxf>
      <numFmt numFmtId="167" formatCode="&quot;₹&quot;\ #,##0.00"/>
    </dxf>
    <dxf>
      <numFmt numFmtId="2" formatCode="0.00"/>
    </dxf>
    <dxf>
      <numFmt numFmtId="2" formatCode="0.00"/>
    </dxf>
    <dxf>
      <numFmt numFmtId="2" formatCode="0.0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numFmt numFmtId="2" formatCode="0.0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'Anamoly in Data'!$O$4:$O$303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'Anamoly in Data'!$P$4:$P$303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341460072"/>
        <c:axId val="224234064"/>
      </c:scatterChart>
      <c:valAx>
        <c:axId val="3414600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34064"/>
        <c:crosses val="autoZero"/>
        <c:crossBetween val="midCat"/>
      </c:valAx>
      <c:valAx>
        <c:axId val="224234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60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28575</xdr:colOff>
      <xdr:row>1</xdr:row>
      <xdr:rowOff>19051</xdr:rowOff>
    </xdr:from>
    <xdr:to>
      <xdr:col>5</xdr:col>
      <xdr:colOff>600075</xdr:colOff>
      <xdr:row>11</xdr:row>
      <xdr:rowOff>57151</xdr:rowOff>
    </xdr:to>
    <mc:AlternateContent xmlns:mc="http://schemas.openxmlformats.org/markup-compatibility/2006">
      <mc:Choice xmlns:a14="http://schemas.microsoft.com/office/drawing/2010/main"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248025" y="209551"/>
              <a:ext cx="20193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9525</xdr:colOff>
      <xdr:row>1</xdr:row>
      <xdr:rowOff>19050</xdr:rowOff>
    </xdr:from>
    <xdr:to>
      <xdr:col>5</xdr:col>
      <xdr:colOff>1514475</xdr:colOff>
      <xdr:row>9</xdr:row>
      <xdr:rowOff>152399</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305175" y="209550"/>
              <a:ext cx="2857500" cy="1657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dhe shyam" refreshedDate="45282.696186458335" createdVersion="5" refreshedVersion="5" minRefreshableVersion="3" recordCount="300">
  <cacheSource type="worksheet">
    <worksheetSource name="Data"/>
  </cacheSource>
  <cacheFields count="10">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Sales Per Unit" numFmtId="2">
      <sharedItems containsMixedTypes="1" containsNumber="1" minValue="0" maxValue="2037"/>
    </cacheField>
    <cacheField name="Cost Per Unit" numFmtId="2">
      <sharedItems containsSemiMixedTypes="0" containsString="0" containsNumber="1" minValue="3.11" maxValue="16.73"/>
    </cacheField>
    <cacheField name="Cost" numFmtId="2">
      <sharedItems containsSemiMixedTypes="0" containsString="0" containsNumber="1" minValue="0" maxValue="8682.8700000000008"/>
    </cacheField>
    <cacheField name="Profit" numFmtId="2">
      <sharedItems containsSemiMixedTypes="0" containsString="0" containsNumber="1" minValue="-7884.8700000000008" maxValue="15841.19"/>
    </cacheField>
    <cacheField name="Profit %" numFmtId="10">
      <sharedItems containsMixedTypes="1" containsNumber="1" minValue="-69.319999999999993"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n v="14.245614035087719"/>
    <n v="14.49"/>
    <n v="1651.8600000000001"/>
    <n v="-27.860000000000127"/>
    <n v="-1.7155172413793184E-2"/>
  </r>
  <r>
    <x v="1"/>
    <x v="1"/>
    <x v="1"/>
    <n v="6706"/>
    <n v="459"/>
    <n v="14.610021786492375"/>
    <n v="8.65"/>
    <n v="3970.3500000000004"/>
    <n v="2735.6499999999996"/>
    <n v="0.40794065016403214"/>
  </r>
  <r>
    <x v="2"/>
    <x v="1"/>
    <x v="2"/>
    <n v="959"/>
    <n v="147"/>
    <n v="6.5238095238095237"/>
    <n v="11.88"/>
    <n v="1746.3600000000001"/>
    <n v="-787.36000000000013"/>
    <n v="-0.82102189781021906"/>
  </r>
  <r>
    <x v="3"/>
    <x v="2"/>
    <x v="3"/>
    <n v="9632"/>
    <n v="288"/>
    <n v="33.444444444444443"/>
    <n v="6.47"/>
    <n v="1863.36"/>
    <n v="7768.64"/>
    <n v="0.80654485049833891"/>
  </r>
  <r>
    <x v="4"/>
    <x v="3"/>
    <x v="4"/>
    <n v="2100"/>
    <n v="414"/>
    <n v="5.0724637681159424"/>
    <n v="13.15"/>
    <n v="5444.1"/>
    <n v="-3344.1000000000004"/>
    <n v="-1.5924285714285715"/>
  </r>
  <r>
    <x v="0"/>
    <x v="1"/>
    <x v="5"/>
    <n v="8869"/>
    <n v="432"/>
    <n v="20.530092592592592"/>
    <n v="12.37"/>
    <n v="5343.8399999999992"/>
    <n v="3525.1600000000008"/>
    <n v="0.39746983876423508"/>
  </r>
  <r>
    <x v="4"/>
    <x v="4"/>
    <x v="6"/>
    <n v="2681"/>
    <n v="54"/>
    <n v="49.648148148148145"/>
    <n v="5.79"/>
    <n v="312.66000000000003"/>
    <n v="2368.34"/>
    <n v="0.88337933606863117"/>
  </r>
  <r>
    <x v="1"/>
    <x v="1"/>
    <x v="7"/>
    <n v="5012"/>
    <n v="210"/>
    <n v="23.866666666666667"/>
    <n v="9.77"/>
    <n v="2051.6999999999998"/>
    <n v="2960.3"/>
    <n v="0.59064245810055871"/>
  </r>
  <r>
    <x v="5"/>
    <x v="4"/>
    <x v="8"/>
    <n v="1281"/>
    <n v="75"/>
    <n v="17.079999999999998"/>
    <n v="11.7"/>
    <n v="877.5"/>
    <n v="403.5"/>
    <n v="0.31498829039812648"/>
  </r>
  <r>
    <x v="6"/>
    <x v="0"/>
    <x v="8"/>
    <n v="4991"/>
    <n v="12"/>
    <n v="415.91666666666669"/>
    <n v="11.7"/>
    <n v="140.39999999999998"/>
    <n v="4850.6000000000004"/>
    <n v="0.97186936485674225"/>
  </r>
  <r>
    <x v="7"/>
    <x v="3"/>
    <x v="4"/>
    <n v="1785"/>
    <n v="462"/>
    <n v="3.8636363636363638"/>
    <n v="13.15"/>
    <n v="6075.3"/>
    <n v="-4290.3"/>
    <n v="-2.4035294117647061"/>
  </r>
  <r>
    <x v="8"/>
    <x v="0"/>
    <x v="9"/>
    <n v="3983"/>
    <n v="144"/>
    <n v="27.659722222222221"/>
    <n v="3.11"/>
    <n v="447.84"/>
    <n v="3535.16"/>
    <n v="0.88756213909113735"/>
  </r>
  <r>
    <x v="2"/>
    <x v="4"/>
    <x v="10"/>
    <n v="2646"/>
    <n v="120"/>
    <n v="22.05"/>
    <n v="8.7899999999999991"/>
    <n v="1054.8"/>
    <n v="1591.2"/>
    <n v="0.60136054421768714"/>
  </r>
  <r>
    <x v="7"/>
    <x v="5"/>
    <x v="11"/>
    <n v="252"/>
    <n v="54"/>
    <n v="4.666666666666667"/>
    <n v="9.33"/>
    <n v="503.82"/>
    <n v="-251.82"/>
    <n v="-0.99928571428571422"/>
  </r>
  <r>
    <x v="8"/>
    <x v="1"/>
    <x v="4"/>
    <n v="2464"/>
    <n v="234"/>
    <n v="10.52991452991453"/>
    <n v="13.15"/>
    <n v="3077.1"/>
    <n v="-613.09999999999991"/>
    <n v="-0.2488230519480519"/>
  </r>
  <r>
    <x v="8"/>
    <x v="1"/>
    <x v="12"/>
    <n v="2114"/>
    <n v="66"/>
    <n v="32.030303030303031"/>
    <n v="7.16"/>
    <n v="472.56"/>
    <n v="1641.44"/>
    <n v="0.77646168401135296"/>
  </r>
  <r>
    <x v="4"/>
    <x v="0"/>
    <x v="6"/>
    <n v="7693"/>
    <n v="87"/>
    <n v="88.425287356321846"/>
    <n v="5.79"/>
    <n v="503.73"/>
    <n v="7189.27"/>
    <n v="0.93452099311062009"/>
  </r>
  <r>
    <x v="6"/>
    <x v="5"/>
    <x v="13"/>
    <n v="15610"/>
    <n v="339"/>
    <n v="46.047197640117993"/>
    <n v="10.62"/>
    <n v="3600.18"/>
    <n v="12009.82"/>
    <n v="0.76936707238949387"/>
  </r>
  <r>
    <x v="3"/>
    <x v="5"/>
    <x v="7"/>
    <n v="336"/>
    <n v="144"/>
    <n v="2.3333333333333335"/>
    <n v="9.77"/>
    <n v="1406.8799999999999"/>
    <n v="-1070.8799999999999"/>
    <n v="-3.1871428571428568"/>
  </r>
  <r>
    <x v="7"/>
    <x v="3"/>
    <x v="13"/>
    <n v="9443"/>
    <n v="162"/>
    <n v="58.290123456790127"/>
    <n v="10.62"/>
    <n v="1720.4399999999998"/>
    <n v="7722.56"/>
    <n v="0.81780790003176962"/>
  </r>
  <r>
    <x v="2"/>
    <x v="5"/>
    <x v="14"/>
    <n v="8155"/>
    <n v="90"/>
    <n v="90.611111111111114"/>
    <n v="6.49"/>
    <n v="584.1"/>
    <n v="7570.9"/>
    <n v="0.9283752299202942"/>
  </r>
  <r>
    <x v="1"/>
    <x v="4"/>
    <x v="14"/>
    <n v="1701"/>
    <n v="234"/>
    <n v="7.2692307692307692"/>
    <n v="6.49"/>
    <n v="1518.66"/>
    <n v="182.33999999999992"/>
    <n v="0.10719576719576715"/>
  </r>
  <r>
    <x v="9"/>
    <x v="4"/>
    <x v="7"/>
    <n v="2205"/>
    <n v="141"/>
    <n v="15.638297872340425"/>
    <n v="9.77"/>
    <n v="1377.57"/>
    <n v="827.43000000000006"/>
    <n v="0.37525170068027214"/>
  </r>
  <r>
    <x v="1"/>
    <x v="0"/>
    <x v="15"/>
    <n v="1771"/>
    <n v="204"/>
    <n v="8.6813725490196081"/>
    <n v="7.64"/>
    <n v="1558.56"/>
    <n v="212.44000000000005"/>
    <n v="0.11995482778091476"/>
  </r>
  <r>
    <x v="3"/>
    <x v="1"/>
    <x v="16"/>
    <n v="2114"/>
    <n v="186"/>
    <n v="11.365591397849462"/>
    <n v="11.73"/>
    <n v="2181.7800000000002"/>
    <n v="-67.7800000000002"/>
    <n v="-3.2062440870387982E-2"/>
  </r>
  <r>
    <x v="3"/>
    <x v="2"/>
    <x v="11"/>
    <n v="10311"/>
    <n v="231"/>
    <n v="44.636363636363633"/>
    <n v="9.33"/>
    <n v="2155.23"/>
    <n v="8155.77"/>
    <n v="0.79097759674134427"/>
  </r>
  <r>
    <x v="8"/>
    <x v="3"/>
    <x v="10"/>
    <n v="21"/>
    <n v="168"/>
    <n v="0.125"/>
    <n v="8.7899999999999991"/>
    <n v="1476.7199999999998"/>
    <n v="-1455.7199999999998"/>
    <n v="-69.319999999999993"/>
  </r>
  <r>
    <x v="9"/>
    <x v="1"/>
    <x v="13"/>
    <n v="1974"/>
    <n v="195"/>
    <n v="10.123076923076923"/>
    <n v="10.62"/>
    <n v="2070.8999999999996"/>
    <n v="-96.899999999999636"/>
    <n v="-4.9088145896656353E-2"/>
  </r>
  <r>
    <x v="6"/>
    <x v="2"/>
    <x v="14"/>
    <n v="6314"/>
    <n v="15"/>
    <n v="420.93333333333334"/>
    <n v="6.49"/>
    <n v="97.350000000000009"/>
    <n v="6216.65"/>
    <n v="0.984581881533101"/>
  </r>
  <r>
    <x v="9"/>
    <x v="0"/>
    <x v="14"/>
    <n v="4683"/>
    <n v="30"/>
    <n v="156.1"/>
    <n v="6.49"/>
    <n v="194.70000000000002"/>
    <n v="4488.3"/>
    <n v="0.95842408712363869"/>
  </r>
  <r>
    <x v="3"/>
    <x v="0"/>
    <x v="17"/>
    <n v="6398"/>
    <n v="102"/>
    <n v="62.725490196078432"/>
    <n v="4.97"/>
    <n v="506.94"/>
    <n v="5891.06"/>
    <n v="0.92076586433260399"/>
  </r>
  <r>
    <x v="7"/>
    <x v="1"/>
    <x v="15"/>
    <n v="553"/>
    <n v="15"/>
    <n v="36.866666666666667"/>
    <n v="7.64"/>
    <n v="114.6"/>
    <n v="438.4"/>
    <n v="0.79276672694394212"/>
  </r>
  <r>
    <x v="1"/>
    <x v="3"/>
    <x v="0"/>
    <n v="7021"/>
    <n v="183"/>
    <n v="38.366120218579233"/>
    <n v="14.49"/>
    <n v="2651.67"/>
    <n v="4369.33"/>
    <n v="0.62232303090727814"/>
  </r>
  <r>
    <x v="0"/>
    <x v="3"/>
    <x v="7"/>
    <n v="5817"/>
    <n v="12"/>
    <n v="484.75"/>
    <n v="9.77"/>
    <n v="117.24"/>
    <n v="5699.76"/>
    <n v="0.97984528107271796"/>
  </r>
  <r>
    <x v="3"/>
    <x v="3"/>
    <x v="8"/>
    <n v="3976"/>
    <n v="72"/>
    <n v="55.222222222222221"/>
    <n v="11.7"/>
    <n v="842.4"/>
    <n v="3133.6"/>
    <n v="0.78812877263581482"/>
  </r>
  <r>
    <x v="4"/>
    <x v="4"/>
    <x v="18"/>
    <n v="1134"/>
    <n v="282"/>
    <n v="4.0212765957446805"/>
    <n v="16.73"/>
    <n v="4717.8599999999997"/>
    <n v="-3583.8599999999997"/>
    <n v="-3.1603703703703703"/>
  </r>
  <r>
    <x v="7"/>
    <x v="3"/>
    <x v="19"/>
    <n v="6027"/>
    <n v="144"/>
    <n v="41.854166666666664"/>
    <n v="10.38"/>
    <n v="1494.72"/>
    <n v="4532.28"/>
    <n v="0.75199601791936288"/>
  </r>
  <r>
    <x v="4"/>
    <x v="0"/>
    <x v="10"/>
    <n v="1904"/>
    <n v="405"/>
    <n v="4.7012345679012348"/>
    <n v="8.7899999999999991"/>
    <n v="3559.95"/>
    <n v="-1655.9499999999998"/>
    <n v="-0.86972163865546204"/>
  </r>
  <r>
    <x v="5"/>
    <x v="5"/>
    <x v="1"/>
    <n v="3262"/>
    <n v="75"/>
    <n v="43.493333333333332"/>
    <n v="8.65"/>
    <n v="648.75"/>
    <n v="2613.25"/>
    <n v="0.80111894543225015"/>
  </r>
  <r>
    <x v="0"/>
    <x v="5"/>
    <x v="18"/>
    <n v="2289"/>
    <n v="135"/>
    <n v="16.955555555555556"/>
    <n v="16.73"/>
    <n v="2258.5500000000002"/>
    <n v="30.449999999999818"/>
    <n v="1.3302752293577903E-2"/>
  </r>
  <r>
    <x v="6"/>
    <x v="5"/>
    <x v="18"/>
    <n v="6986"/>
    <n v="21"/>
    <n v="332.66666666666669"/>
    <n v="16.73"/>
    <n v="351.33"/>
    <n v="6634.67"/>
    <n v="0.94970941883767535"/>
  </r>
  <r>
    <x v="7"/>
    <x v="4"/>
    <x v="14"/>
    <n v="4417"/>
    <n v="153"/>
    <n v="28.869281045751634"/>
    <n v="6.49"/>
    <n v="992.97"/>
    <n v="3424.0299999999997"/>
    <n v="0.77519357029658131"/>
  </r>
  <r>
    <x v="4"/>
    <x v="5"/>
    <x v="16"/>
    <n v="1442"/>
    <n v="15"/>
    <n v="96.13333333333334"/>
    <n v="11.73"/>
    <n v="175.95000000000002"/>
    <n v="1266.05"/>
    <n v="0.87798196948682383"/>
  </r>
  <r>
    <x v="8"/>
    <x v="1"/>
    <x v="8"/>
    <n v="2415"/>
    <n v="255"/>
    <n v="9.4705882352941178"/>
    <n v="11.7"/>
    <n v="2983.5"/>
    <n v="-568.5"/>
    <n v="-0.23540372670807452"/>
  </r>
  <r>
    <x v="7"/>
    <x v="0"/>
    <x v="15"/>
    <n v="238"/>
    <n v="18"/>
    <n v="13.222222222222221"/>
    <n v="7.64"/>
    <n v="137.51999999999998"/>
    <n v="100.48000000000002"/>
    <n v="0.42218487394957993"/>
  </r>
  <r>
    <x v="4"/>
    <x v="0"/>
    <x v="14"/>
    <n v="4949"/>
    <n v="189"/>
    <n v="26.185185185185187"/>
    <n v="6.49"/>
    <n v="1226.6100000000001"/>
    <n v="3722.39"/>
    <n v="0.7521499292786421"/>
  </r>
  <r>
    <x v="6"/>
    <x v="4"/>
    <x v="1"/>
    <n v="5075"/>
    <n v="21"/>
    <n v="241.66666666666666"/>
    <n v="8.65"/>
    <n v="181.65"/>
    <n v="4893.3500000000004"/>
    <n v="0.9642068965517242"/>
  </r>
  <r>
    <x v="8"/>
    <x v="2"/>
    <x v="10"/>
    <n v="9198"/>
    <n v="36"/>
    <n v="255.5"/>
    <n v="8.7899999999999991"/>
    <n v="316.43999999999994"/>
    <n v="8881.56"/>
    <n v="0.9655968688845401"/>
  </r>
  <r>
    <x v="4"/>
    <x v="5"/>
    <x v="12"/>
    <n v="3339"/>
    <n v="75"/>
    <n v="44.52"/>
    <n v="7.16"/>
    <n v="537"/>
    <n v="2802"/>
    <n v="0.83917340521114103"/>
  </r>
  <r>
    <x v="0"/>
    <x v="5"/>
    <x v="9"/>
    <n v="5019"/>
    <n v="156"/>
    <n v="32.17307692307692"/>
    <n v="3.11"/>
    <n v="485.15999999999997"/>
    <n v="4533.84"/>
    <n v="0.90333532576210407"/>
  </r>
  <r>
    <x v="6"/>
    <x v="2"/>
    <x v="10"/>
    <n v="16184"/>
    <n v="39"/>
    <n v="414.97435897435895"/>
    <n v="8.7899999999999991"/>
    <n v="342.80999999999995"/>
    <n v="15841.19"/>
    <n v="0.97881796836381618"/>
  </r>
  <r>
    <x v="4"/>
    <x v="2"/>
    <x v="20"/>
    <n v="497"/>
    <n v="63"/>
    <n v="7.8888888888888893"/>
    <n v="9"/>
    <n v="567"/>
    <n v="-70"/>
    <n v="-0.14084507042253522"/>
  </r>
  <r>
    <x v="7"/>
    <x v="2"/>
    <x v="12"/>
    <n v="8211"/>
    <n v="75"/>
    <n v="109.48"/>
    <n v="7.16"/>
    <n v="537"/>
    <n v="7674"/>
    <n v="0.93459992692729266"/>
  </r>
  <r>
    <x v="7"/>
    <x v="4"/>
    <x v="19"/>
    <n v="6580"/>
    <n v="183"/>
    <n v="35.956284153005463"/>
    <n v="10.38"/>
    <n v="1899.5400000000002"/>
    <n v="4680.46"/>
    <n v="0.71131610942249246"/>
  </r>
  <r>
    <x v="3"/>
    <x v="1"/>
    <x v="11"/>
    <n v="4760"/>
    <n v="69"/>
    <n v="68.985507246376812"/>
    <n v="9.33"/>
    <n v="643.77"/>
    <n v="4116.2299999999996"/>
    <n v="0.86475420168067219"/>
  </r>
  <r>
    <x v="0"/>
    <x v="2"/>
    <x v="4"/>
    <n v="5439"/>
    <n v="30"/>
    <n v="181.3"/>
    <n v="13.15"/>
    <n v="394.5"/>
    <n v="5044.5"/>
    <n v="0.92746828461114172"/>
  </r>
  <r>
    <x v="3"/>
    <x v="5"/>
    <x v="9"/>
    <n v="1463"/>
    <n v="39"/>
    <n v="37.512820512820511"/>
    <n v="3.11"/>
    <n v="121.28999999999999"/>
    <n v="1341.71"/>
    <n v="0.91709501025290496"/>
  </r>
  <r>
    <x v="8"/>
    <x v="5"/>
    <x v="1"/>
    <n v="7777"/>
    <n v="504"/>
    <n v="15.430555555555555"/>
    <n v="8.65"/>
    <n v="4359.6000000000004"/>
    <n v="3417.3999999999996"/>
    <n v="0.43942394239423938"/>
  </r>
  <r>
    <x v="2"/>
    <x v="0"/>
    <x v="12"/>
    <n v="1085"/>
    <n v="273"/>
    <n v="3.9743589743589745"/>
    <n v="7.16"/>
    <n v="1954.68"/>
    <n v="-869.68000000000006"/>
    <n v="-0.80154838709677423"/>
  </r>
  <r>
    <x v="6"/>
    <x v="0"/>
    <x v="6"/>
    <n v="182"/>
    <n v="48"/>
    <n v="3.7916666666666665"/>
    <n v="5.79"/>
    <n v="277.92"/>
    <n v="-95.920000000000016"/>
    <n v="-0.52703296703296709"/>
  </r>
  <r>
    <x v="4"/>
    <x v="5"/>
    <x v="18"/>
    <n v="4242"/>
    <n v="207"/>
    <n v="20.492753623188406"/>
    <n v="16.73"/>
    <n v="3463.11"/>
    <n v="778.88999999999987"/>
    <n v="0.18361386138613858"/>
  </r>
  <r>
    <x v="4"/>
    <x v="2"/>
    <x v="1"/>
    <n v="6118"/>
    <n v="9"/>
    <n v="679.77777777777783"/>
    <n v="8.65"/>
    <n v="77.850000000000009"/>
    <n v="6040.15"/>
    <n v="0.98727525335076816"/>
  </r>
  <r>
    <x v="9"/>
    <x v="2"/>
    <x v="14"/>
    <n v="2317"/>
    <n v="261"/>
    <n v="8.8773946360153264"/>
    <n v="6.49"/>
    <n v="1693.89"/>
    <n v="623.1099999999999"/>
    <n v="0.26892965041001288"/>
  </r>
  <r>
    <x v="4"/>
    <x v="4"/>
    <x v="10"/>
    <n v="938"/>
    <n v="6"/>
    <n v="156.33333333333334"/>
    <n v="8.7899999999999991"/>
    <n v="52.739999999999995"/>
    <n v="885.26"/>
    <n v="0.94377398720682304"/>
  </r>
  <r>
    <x v="1"/>
    <x v="0"/>
    <x v="16"/>
    <n v="9709"/>
    <n v="30"/>
    <n v="323.63333333333333"/>
    <n v="11.73"/>
    <n v="351.90000000000003"/>
    <n v="9357.1"/>
    <n v="0.96375527860747767"/>
  </r>
  <r>
    <x v="5"/>
    <x v="5"/>
    <x v="13"/>
    <n v="2205"/>
    <n v="138"/>
    <n v="15.978260869565217"/>
    <n v="10.62"/>
    <n v="1465.56"/>
    <n v="739.44"/>
    <n v="0.33534693877551025"/>
  </r>
  <r>
    <x v="5"/>
    <x v="0"/>
    <x v="9"/>
    <n v="4487"/>
    <n v="111"/>
    <n v="40.423423423423422"/>
    <n v="3.11"/>
    <n v="345.21"/>
    <n v="4141.79"/>
    <n v="0.92306440829061731"/>
  </r>
  <r>
    <x v="6"/>
    <x v="1"/>
    <x v="3"/>
    <n v="2415"/>
    <n v="15"/>
    <n v="161"/>
    <n v="6.47"/>
    <n v="97.05"/>
    <n v="2317.9499999999998"/>
    <n v="0.95981366459627326"/>
  </r>
  <r>
    <x v="0"/>
    <x v="5"/>
    <x v="15"/>
    <n v="4018"/>
    <n v="162"/>
    <n v="24.802469135802468"/>
    <n v="7.64"/>
    <n v="1237.6799999999998"/>
    <n v="2780.32"/>
    <n v="0.69196615231458436"/>
  </r>
  <r>
    <x v="6"/>
    <x v="5"/>
    <x v="15"/>
    <n v="861"/>
    <n v="195"/>
    <n v="4.4153846153846157"/>
    <n v="7.64"/>
    <n v="1489.8"/>
    <n v="-628.79999999999995"/>
    <n v="-0.73031358885017417"/>
  </r>
  <r>
    <x v="9"/>
    <x v="4"/>
    <x v="8"/>
    <n v="5586"/>
    <n v="525"/>
    <n v="10.64"/>
    <n v="11.7"/>
    <n v="6142.5"/>
    <n v="-556.5"/>
    <n v="-9.9624060150375934E-2"/>
  </r>
  <r>
    <x v="5"/>
    <x v="5"/>
    <x v="5"/>
    <n v="2226"/>
    <n v="48"/>
    <n v="46.375"/>
    <n v="12.37"/>
    <n v="593.76"/>
    <n v="1632.24"/>
    <n v="0.73326145552560651"/>
  </r>
  <r>
    <x v="2"/>
    <x v="5"/>
    <x v="19"/>
    <n v="14329"/>
    <n v="150"/>
    <n v="95.526666666666671"/>
    <n v="10.38"/>
    <n v="1557.0000000000002"/>
    <n v="12772"/>
    <n v="0.89133924209644777"/>
  </r>
  <r>
    <x v="2"/>
    <x v="5"/>
    <x v="13"/>
    <n v="8463"/>
    <n v="492"/>
    <n v="17.201219512195124"/>
    <n v="10.62"/>
    <n v="5225.04"/>
    <n v="3237.96"/>
    <n v="0.38260191421481743"/>
  </r>
  <r>
    <x v="6"/>
    <x v="5"/>
    <x v="12"/>
    <n v="2891"/>
    <n v="102"/>
    <n v="28.343137254901961"/>
    <n v="7.16"/>
    <n v="730.32"/>
    <n v="2160.6799999999998"/>
    <n v="0.74738152888273945"/>
  </r>
  <r>
    <x v="8"/>
    <x v="2"/>
    <x v="14"/>
    <n v="3773"/>
    <n v="165"/>
    <n v="22.866666666666667"/>
    <n v="6.49"/>
    <n v="1070.8500000000001"/>
    <n v="2702.1499999999996"/>
    <n v="0.71618075801749259"/>
  </r>
  <r>
    <x v="3"/>
    <x v="2"/>
    <x v="19"/>
    <n v="854"/>
    <n v="309"/>
    <n v="2.7637540453074432"/>
    <n v="10.38"/>
    <n v="3207.42"/>
    <n v="-2353.42"/>
    <n v="-2.7557611241217801"/>
  </r>
  <r>
    <x v="4"/>
    <x v="2"/>
    <x v="9"/>
    <n v="4970"/>
    <n v="156"/>
    <n v="31.858974358974358"/>
    <n v="3.11"/>
    <n v="485.15999999999997"/>
    <n v="4484.84"/>
    <n v="0.9023822937625755"/>
  </r>
  <r>
    <x v="2"/>
    <x v="1"/>
    <x v="21"/>
    <n v="98"/>
    <n v="159"/>
    <n v="0.61635220125786161"/>
    <n v="5.6"/>
    <n v="890.4"/>
    <n v="-792.4"/>
    <n v="-8.0857142857142854"/>
  </r>
  <r>
    <x v="6"/>
    <x v="1"/>
    <x v="16"/>
    <n v="13391"/>
    <n v="201"/>
    <n v="66.621890547263675"/>
    <n v="11.73"/>
    <n v="2357.73"/>
    <n v="11033.27"/>
    <n v="0.82393174520200141"/>
  </r>
  <r>
    <x v="1"/>
    <x v="3"/>
    <x v="6"/>
    <n v="8890"/>
    <n v="210"/>
    <n v="42.333333333333336"/>
    <n v="5.79"/>
    <n v="1215.9000000000001"/>
    <n v="7674.1"/>
    <n v="0.863228346456693"/>
  </r>
  <r>
    <x v="7"/>
    <x v="4"/>
    <x v="11"/>
    <n v="56"/>
    <n v="51"/>
    <n v="1.0980392156862746"/>
    <n v="9.33"/>
    <n v="475.83"/>
    <n v="-419.83"/>
    <n v="-7.4969642857142853"/>
  </r>
  <r>
    <x v="8"/>
    <x v="2"/>
    <x v="4"/>
    <n v="3339"/>
    <n v="39"/>
    <n v="85.615384615384613"/>
    <n v="13.15"/>
    <n v="512.85"/>
    <n v="2826.15"/>
    <n v="0.84640610961365681"/>
  </r>
  <r>
    <x v="9"/>
    <x v="1"/>
    <x v="3"/>
    <n v="3808"/>
    <n v="279"/>
    <n v="13.648745519713261"/>
    <n v="6.47"/>
    <n v="1805.1299999999999"/>
    <n v="2002.8700000000001"/>
    <n v="0.52596376050420168"/>
  </r>
  <r>
    <x v="9"/>
    <x v="4"/>
    <x v="11"/>
    <n v="63"/>
    <n v="123"/>
    <n v="0.51219512195121952"/>
    <n v="9.33"/>
    <n v="1147.5899999999999"/>
    <n v="-1084.5899999999999"/>
    <n v="-17.215714285714284"/>
  </r>
  <r>
    <x v="7"/>
    <x v="3"/>
    <x v="18"/>
    <n v="7812"/>
    <n v="81"/>
    <n v="96.444444444444443"/>
    <n v="16.73"/>
    <n v="1355.13"/>
    <n v="6456.87"/>
    <n v="0.82653225806451613"/>
  </r>
  <r>
    <x v="0"/>
    <x v="0"/>
    <x v="15"/>
    <n v="7693"/>
    <n v="21"/>
    <n v="366.33333333333331"/>
    <n v="7.64"/>
    <n v="160.44"/>
    <n v="7532.56"/>
    <n v="0.97914467697907193"/>
  </r>
  <r>
    <x v="8"/>
    <x v="2"/>
    <x v="19"/>
    <n v="973"/>
    <n v="162"/>
    <n v="6.0061728395061724"/>
    <n v="10.38"/>
    <n v="1681.5600000000002"/>
    <n v="-708.56000000000017"/>
    <n v="-0.72822199383350483"/>
  </r>
  <r>
    <x v="9"/>
    <x v="1"/>
    <x v="20"/>
    <n v="567"/>
    <n v="228"/>
    <n v="2.486842105263158"/>
    <n v="9"/>
    <n v="2052"/>
    <n v="-1485"/>
    <n v="-2.6190476190476191"/>
  </r>
  <r>
    <x v="9"/>
    <x v="2"/>
    <x v="12"/>
    <n v="2471"/>
    <n v="342"/>
    <n v="7.2251461988304095"/>
    <n v="7.16"/>
    <n v="2448.7200000000003"/>
    <n v="22.279999999999745"/>
    <n v="9.0165924726830216E-3"/>
  </r>
  <r>
    <x v="6"/>
    <x v="4"/>
    <x v="11"/>
    <n v="7189"/>
    <n v="54"/>
    <n v="133.12962962962962"/>
    <n v="9.33"/>
    <n v="503.82"/>
    <n v="6685.18"/>
    <n v="0.92991793017109481"/>
  </r>
  <r>
    <x v="3"/>
    <x v="1"/>
    <x v="19"/>
    <n v="7455"/>
    <n v="216"/>
    <n v="34.513888888888886"/>
    <n v="10.38"/>
    <n v="2242.0800000000004"/>
    <n v="5212.92"/>
    <n v="0.69925150905432598"/>
  </r>
  <r>
    <x v="8"/>
    <x v="5"/>
    <x v="21"/>
    <n v="3108"/>
    <n v="54"/>
    <n v="57.555555555555557"/>
    <n v="5.6"/>
    <n v="302.39999999999998"/>
    <n v="2805.6"/>
    <n v="0.9027027027027027"/>
  </r>
  <r>
    <x v="4"/>
    <x v="4"/>
    <x v="4"/>
    <n v="469"/>
    <n v="75"/>
    <n v="6.253333333333333"/>
    <n v="13.15"/>
    <n v="986.25"/>
    <n v="-517.25"/>
    <n v="-1.1028784648187633"/>
  </r>
  <r>
    <x v="2"/>
    <x v="0"/>
    <x v="14"/>
    <n v="2737"/>
    <n v="93"/>
    <n v="29.43010752688172"/>
    <n v="6.49"/>
    <n v="603.57000000000005"/>
    <n v="2133.4299999999998"/>
    <n v="0.77947753014249177"/>
  </r>
  <r>
    <x v="2"/>
    <x v="0"/>
    <x v="4"/>
    <n v="4305"/>
    <n v="156"/>
    <n v="27.596153846153847"/>
    <n v="13.15"/>
    <n v="2051.4"/>
    <n v="2253.6"/>
    <n v="0.52348432055749128"/>
  </r>
  <r>
    <x v="2"/>
    <x v="4"/>
    <x v="9"/>
    <n v="2408"/>
    <n v="9"/>
    <n v="267.55555555555554"/>
    <n v="3.11"/>
    <n v="27.99"/>
    <n v="2380.0100000000002"/>
    <n v="0.9883762458471762"/>
  </r>
  <r>
    <x v="8"/>
    <x v="2"/>
    <x v="15"/>
    <n v="1281"/>
    <n v="18"/>
    <n v="71.166666666666671"/>
    <n v="7.64"/>
    <n v="137.51999999999998"/>
    <n v="1143.48"/>
    <n v="0.89264637002341918"/>
  </r>
  <r>
    <x v="0"/>
    <x v="1"/>
    <x v="1"/>
    <n v="12348"/>
    <n v="234"/>
    <n v="52.769230769230766"/>
    <n v="8.65"/>
    <n v="2024.1000000000001"/>
    <n v="10323.9"/>
    <n v="0.83607871720116611"/>
  </r>
  <r>
    <x v="8"/>
    <x v="5"/>
    <x v="19"/>
    <n v="3689"/>
    <n v="312"/>
    <n v="11.823717948717949"/>
    <n v="10.38"/>
    <n v="3238.5600000000004"/>
    <n v="450.4399999999996"/>
    <n v="0.12210355109785839"/>
  </r>
  <r>
    <x v="5"/>
    <x v="2"/>
    <x v="15"/>
    <n v="2870"/>
    <n v="300"/>
    <n v="9.5666666666666664"/>
    <n v="7.64"/>
    <n v="2292"/>
    <n v="578"/>
    <n v="0.2013937282229965"/>
  </r>
  <r>
    <x v="7"/>
    <x v="2"/>
    <x v="18"/>
    <n v="798"/>
    <n v="519"/>
    <n v="1.5375722543352601"/>
    <n v="16.73"/>
    <n v="8682.8700000000008"/>
    <n v="-7884.8700000000008"/>
    <n v="-9.8807894736842119"/>
  </r>
  <r>
    <x v="3"/>
    <x v="0"/>
    <x v="20"/>
    <n v="2933"/>
    <n v="9"/>
    <n v="325.88888888888891"/>
    <n v="9"/>
    <n v="81"/>
    <n v="2852"/>
    <n v="0.97238322536651889"/>
  </r>
  <r>
    <x v="6"/>
    <x v="1"/>
    <x v="2"/>
    <n v="2744"/>
    <n v="9"/>
    <n v="304.88888888888891"/>
    <n v="11.88"/>
    <n v="106.92"/>
    <n v="2637.08"/>
    <n v="0.96103498542274046"/>
  </r>
  <r>
    <x v="0"/>
    <x v="2"/>
    <x v="5"/>
    <n v="9772"/>
    <n v="90"/>
    <n v="108.57777777777778"/>
    <n v="12.37"/>
    <n v="1113.3"/>
    <n v="8658.7000000000007"/>
    <n v="0.88607245190339756"/>
  </r>
  <r>
    <x v="5"/>
    <x v="5"/>
    <x v="4"/>
    <n v="1568"/>
    <n v="96"/>
    <n v="16.333333333333332"/>
    <n v="13.15"/>
    <n v="1262.4000000000001"/>
    <n v="305.59999999999991"/>
    <n v="0.19489795918367342"/>
  </r>
  <r>
    <x v="7"/>
    <x v="2"/>
    <x v="10"/>
    <n v="11417"/>
    <n v="21"/>
    <n v="543.66666666666663"/>
    <n v="8.7899999999999991"/>
    <n v="184.58999999999997"/>
    <n v="11232.41"/>
    <n v="0.98383200490496625"/>
  </r>
  <r>
    <x v="0"/>
    <x v="5"/>
    <x v="21"/>
    <n v="6748"/>
    <n v="48"/>
    <n v="140.58333333333334"/>
    <n v="5.6"/>
    <n v="268.79999999999995"/>
    <n v="6479.2"/>
    <n v="0.96016597510373436"/>
  </r>
  <r>
    <x v="9"/>
    <x v="2"/>
    <x v="18"/>
    <n v="1407"/>
    <n v="72"/>
    <n v="19.541666666666668"/>
    <n v="16.73"/>
    <n v="1204.56"/>
    <n v="202.44000000000005"/>
    <n v="0.14388059701492542"/>
  </r>
  <r>
    <x v="1"/>
    <x v="1"/>
    <x v="12"/>
    <n v="2023"/>
    <n v="168"/>
    <n v="12.041666666666666"/>
    <n v="7.16"/>
    <n v="1202.8800000000001"/>
    <n v="820.11999999999989"/>
    <n v="0.4053979238754325"/>
  </r>
  <r>
    <x v="6"/>
    <x v="3"/>
    <x v="21"/>
    <n v="5236"/>
    <n v="51"/>
    <n v="102.66666666666667"/>
    <n v="5.6"/>
    <n v="285.59999999999997"/>
    <n v="4950.3999999999996"/>
    <n v="0.94545454545454544"/>
  </r>
  <r>
    <x v="3"/>
    <x v="2"/>
    <x v="15"/>
    <n v="1925"/>
    <n v="192"/>
    <n v="10.026041666666666"/>
    <n v="7.64"/>
    <n v="1466.8799999999999"/>
    <n v="458.12000000000012"/>
    <n v="0.23798441558441566"/>
  </r>
  <r>
    <x v="5"/>
    <x v="0"/>
    <x v="8"/>
    <n v="6608"/>
    <n v="225"/>
    <n v="29.36888888888889"/>
    <n v="11.7"/>
    <n v="2632.5"/>
    <n v="3975.5"/>
    <n v="0.60161924939467315"/>
  </r>
  <r>
    <x v="4"/>
    <x v="5"/>
    <x v="21"/>
    <n v="8008"/>
    <n v="456"/>
    <n v="17.561403508771932"/>
    <n v="5.6"/>
    <n v="2553.6"/>
    <n v="5454.4"/>
    <n v="0.68111888111888108"/>
  </r>
  <r>
    <x v="9"/>
    <x v="5"/>
    <x v="4"/>
    <n v="1428"/>
    <n v="93"/>
    <n v="15.35483870967742"/>
    <n v="13.15"/>
    <n v="1222.95"/>
    <n v="205.04999999999995"/>
    <n v="0.14359243697478988"/>
  </r>
  <r>
    <x v="4"/>
    <x v="5"/>
    <x v="2"/>
    <n v="525"/>
    <n v="48"/>
    <n v="10.9375"/>
    <n v="11.88"/>
    <n v="570.24"/>
    <n v="-45.240000000000009"/>
    <n v="-8.6171428571428593E-2"/>
  </r>
  <r>
    <x v="4"/>
    <x v="0"/>
    <x v="3"/>
    <n v="1505"/>
    <n v="102"/>
    <n v="14.754901960784315"/>
    <n v="6.47"/>
    <n v="659.93999999999994"/>
    <n v="845.06000000000006"/>
    <n v="0.56150166112956812"/>
  </r>
  <r>
    <x v="5"/>
    <x v="1"/>
    <x v="0"/>
    <n v="6755"/>
    <n v="252"/>
    <n v="26.805555555555557"/>
    <n v="14.49"/>
    <n v="3651.48"/>
    <n v="3103.52"/>
    <n v="0.45944041450777201"/>
  </r>
  <r>
    <x v="7"/>
    <x v="0"/>
    <x v="3"/>
    <n v="11571"/>
    <n v="138"/>
    <n v="83.847826086956516"/>
    <n v="6.47"/>
    <n v="892.86"/>
    <n v="10678.14"/>
    <n v="0.922836401348198"/>
  </r>
  <r>
    <x v="0"/>
    <x v="4"/>
    <x v="4"/>
    <n v="2541"/>
    <n v="90"/>
    <n v="28.233333333333334"/>
    <n v="13.15"/>
    <n v="1183.5"/>
    <n v="1357.5"/>
    <n v="0.53423848878394331"/>
  </r>
  <r>
    <x v="3"/>
    <x v="0"/>
    <x v="0"/>
    <n v="1526"/>
    <n v="240"/>
    <n v="6.3583333333333334"/>
    <n v="14.49"/>
    <n v="3477.6"/>
    <n v="-1951.6"/>
    <n v="-1.2788990825688074"/>
  </r>
  <r>
    <x v="0"/>
    <x v="4"/>
    <x v="2"/>
    <n v="6125"/>
    <n v="102"/>
    <n v="60.049019607843135"/>
    <n v="11.88"/>
    <n v="1211.76"/>
    <n v="4913.24"/>
    <n v="0.80216163265306117"/>
  </r>
  <r>
    <x v="3"/>
    <x v="1"/>
    <x v="18"/>
    <n v="847"/>
    <n v="129"/>
    <n v="6.5658914728682172"/>
    <n v="16.73"/>
    <n v="2158.17"/>
    <n v="-1311.17"/>
    <n v="-1.54801652892562"/>
  </r>
  <r>
    <x v="1"/>
    <x v="1"/>
    <x v="18"/>
    <n v="4753"/>
    <n v="300"/>
    <n v="15.843333333333334"/>
    <n v="16.73"/>
    <n v="5019"/>
    <n v="-266"/>
    <n v="-5.5964653902798235E-2"/>
  </r>
  <r>
    <x v="4"/>
    <x v="4"/>
    <x v="5"/>
    <n v="959"/>
    <n v="135"/>
    <n v="7.1037037037037036"/>
    <n v="12.37"/>
    <n v="1669.9499999999998"/>
    <n v="-710.94999999999982"/>
    <n v="-0.74134515119916555"/>
  </r>
  <r>
    <x v="5"/>
    <x v="1"/>
    <x v="17"/>
    <n v="2793"/>
    <n v="114"/>
    <n v="24.5"/>
    <n v="4.97"/>
    <n v="566.57999999999993"/>
    <n v="2226.42"/>
    <n v="0.79714285714285715"/>
  </r>
  <r>
    <x v="5"/>
    <x v="1"/>
    <x v="8"/>
    <n v="4606"/>
    <n v="63"/>
    <n v="73.111111111111114"/>
    <n v="11.7"/>
    <n v="737.09999999999991"/>
    <n v="3868.9"/>
    <n v="0.83996960486322192"/>
  </r>
  <r>
    <x v="5"/>
    <x v="2"/>
    <x v="12"/>
    <n v="5551"/>
    <n v="252"/>
    <n v="22.027777777777779"/>
    <n v="7.16"/>
    <n v="1804.32"/>
    <n v="3746.6800000000003"/>
    <n v="0.67495586380832284"/>
  </r>
  <r>
    <x v="9"/>
    <x v="2"/>
    <x v="1"/>
    <n v="6657"/>
    <n v="303"/>
    <n v="21.970297029702969"/>
    <n v="8.65"/>
    <n v="2620.9500000000003"/>
    <n v="4036.0499999999997"/>
    <n v="0.60628661559260921"/>
  </r>
  <r>
    <x v="5"/>
    <x v="3"/>
    <x v="9"/>
    <n v="4438"/>
    <n v="246"/>
    <n v="18.040650406504064"/>
    <n v="3.11"/>
    <n v="765.06"/>
    <n v="3672.94"/>
    <n v="0.82761153672825594"/>
  </r>
  <r>
    <x v="1"/>
    <x v="4"/>
    <x v="7"/>
    <n v="168"/>
    <n v="84"/>
    <n v="2"/>
    <n v="9.77"/>
    <n v="820.68"/>
    <n v="-652.67999999999995"/>
    <n v="-3.8849999999999998"/>
  </r>
  <r>
    <x v="5"/>
    <x v="5"/>
    <x v="9"/>
    <n v="7777"/>
    <n v="39"/>
    <n v="199.41025641025641"/>
    <n v="3.11"/>
    <n v="121.28999999999999"/>
    <n v="7655.71"/>
    <n v="0.98440401182975446"/>
  </r>
  <r>
    <x v="6"/>
    <x v="2"/>
    <x v="9"/>
    <n v="3339"/>
    <n v="348"/>
    <n v="9.5948275862068968"/>
    <n v="3.11"/>
    <n v="1082.28"/>
    <n v="2256.7200000000003"/>
    <n v="0.67586702605570537"/>
  </r>
  <r>
    <x v="5"/>
    <x v="0"/>
    <x v="5"/>
    <n v="6391"/>
    <n v="48"/>
    <n v="133.14583333333334"/>
    <n v="12.37"/>
    <n v="593.76"/>
    <n v="5797.24"/>
    <n v="0.90709435143170081"/>
  </r>
  <r>
    <x v="6"/>
    <x v="0"/>
    <x v="7"/>
    <n v="518"/>
    <n v="75"/>
    <n v="6.9066666666666663"/>
    <n v="9.77"/>
    <n v="732.75"/>
    <n v="-214.75"/>
    <n v="-0.41457528957528955"/>
  </r>
  <r>
    <x v="5"/>
    <x v="4"/>
    <x v="19"/>
    <n v="5677"/>
    <n v="258"/>
    <n v="22.003875968992247"/>
    <n v="10.38"/>
    <n v="2678.0400000000004"/>
    <n v="2998.9599999999996"/>
    <n v="0.52826492865950314"/>
  </r>
  <r>
    <x v="4"/>
    <x v="3"/>
    <x v="9"/>
    <n v="6048"/>
    <n v="27"/>
    <n v="224"/>
    <n v="3.11"/>
    <n v="83.97"/>
    <n v="5964.03"/>
    <n v="0.98611607142857138"/>
  </r>
  <r>
    <x v="1"/>
    <x v="4"/>
    <x v="1"/>
    <n v="3752"/>
    <n v="213"/>
    <n v="17.615023474178404"/>
    <n v="8.65"/>
    <n v="1842.45"/>
    <n v="1909.55"/>
    <n v="0.5089418976545842"/>
  </r>
  <r>
    <x v="6"/>
    <x v="1"/>
    <x v="12"/>
    <n v="4480"/>
    <n v="357"/>
    <n v="12.549019607843137"/>
    <n v="7.16"/>
    <n v="2556.12"/>
    <n v="1923.88"/>
    <n v="0.42943750000000003"/>
  </r>
  <r>
    <x v="2"/>
    <x v="0"/>
    <x v="2"/>
    <n v="259"/>
    <n v="207"/>
    <n v="1.251207729468599"/>
    <n v="11.88"/>
    <n v="2459.1600000000003"/>
    <n v="-2200.1600000000003"/>
    <n v="-8.4948262548262559"/>
  </r>
  <r>
    <x v="1"/>
    <x v="0"/>
    <x v="0"/>
    <n v="42"/>
    <n v="150"/>
    <n v="0.28000000000000003"/>
    <n v="14.49"/>
    <n v="2173.5"/>
    <n v="-2131.5"/>
    <n v="-50.75"/>
  </r>
  <r>
    <x v="3"/>
    <x v="2"/>
    <x v="21"/>
    <n v="98"/>
    <n v="204"/>
    <n v="0.48039215686274511"/>
    <n v="5.6"/>
    <n v="1142.3999999999999"/>
    <n v="-1044.3999999999999"/>
    <n v="-10.657142857142857"/>
  </r>
  <r>
    <x v="5"/>
    <x v="1"/>
    <x v="18"/>
    <n v="2478"/>
    <n v="21"/>
    <n v="118"/>
    <n v="16.73"/>
    <n v="351.33"/>
    <n v="2126.67"/>
    <n v="0.85822033898305083"/>
  </r>
  <r>
    <x v="3"/>
    <x v="5"/>
    <x v="5"/>
    <n v="7847"/>
    <n v="174"/>
    <n v="45.097701149425291"/>
    <n v="12.37"/>
    <n v="2152.3799999999997"/>
    <n v="5694.6200000000008"/>
    <n v="0.7257066394800562"/>
  </r>
  <r>
    <x v="7"/>
    <x v="0"/>
    <x v="9"/>
    <n v="9926"/>
    <n v="201"/>
    <n v="49.383084577114431"/>
    <n v="3.11"/>
    <n v="625.11"/>
    <n v="9300.89"/>
    <n v="0.93702296997783596"/>
  </r>
  <r>
    <x v="1"/>
    <x v="4"/>
    <x v="11"/>
    <n v="819"/>
    <n v="510"/>
    <n v="1.6058823529411765"/>
    <n v="9.33"/>
    <n v="4758.3"/>
    <n v="-3939.3"/>
    <n v="-4.8098901098901097"/>
  </r>
  <r>
    <x v="4"/>
    <x v="3"/>
    <x v="12"/>
    <n v="3052"/>
    <n v="378"/>
    <n v="8.0740740740740744"/>
    <n v="7.16"/>
    <n v="2706.48"/>
    <n v="345.52"/>
    <n v="0.11321100917431193"/>
  </r>
  <r>
    <x v="2"/>
    <x v="5"/>
    <x v="20"/>
    <n v="6832"/>
    <n v="27"/>
    <n v="253.03703703703704"/>
    <n v="9"/>
    <n v="243"/>
    <n v="6589"/>
    <n v="0.96443208430913352"/>
  </r>
  <r>
    <x v="7"/>
    <x v="3"/>
    <x v="10"/>
    <n v="2016"/>
    <n v="117"/>
    <n v="17.23076923076923"/>
    <n v="8.7899999999999991"/>
    <n v="1028.4299999999998"/>
    <n v="987.57000000000016"/>
    <n v="0.48986607142857153"/>
  </r>
  <r>
    <x v="4"/>
    <x v="4"/>
    <x v="20"/>
    <n v="7322"/>
    <n v="36"/>
    <n v="203.38888888888889"/>
    <n v="9"/>
    <n v="324"/>
    <n v="6998"/>
    <n v="0.95574979513794045"/>
  </r>
  <r>
    <x v="1"/>
    <x v="1"/>
    <x v="5"/>
    <n v="357"/>
    <n v="126"/>
    <n v="2.8333333333333335"/>
    <n v="12.37"/>
    <n v="1558.62"/>
    <n v="-1201.6199999999999"/>
    <n v="-3.3658823529411763"/>
  </r>
  <r>
    <x v="2"/>
    <x v="3"/>
    <x v="4"/>
    <n v="3192"/>
    <n v="72"/>
    <n v="44.333333333333336"/>
    <n v="13.15"/>
    <n v="946.80000000000007"/>
    <n v="2245.1999999999998"/>
    <n v="0.70338345864661644"/>
  </r>
  <r>
    <x v="5"/>
    <x v="2"/>
    <x v="7"/>
    <n v="8435"/>
    <n v="42"/>
    <n v="200.83333333333334"/>
    <n v="9.77"/>
    <n v="410.34"/>
    <n v="8024.66"/>
    <n v="0.95135269709543568"/>
  </r>
  <r>
    <x v="0"/>
    <x v="3"/>
    <x v="12"/>
    <n v="0"/>
    <n v="135"/>
    <n v="0"/>
    <n v="7.16"/>
    <n v="966.6"/>
    <n v="-966.6"/>
    <e v="#DIV/0!"/>
  </r>
  <r>
    <x v="5"/>
    <x v="5"/>
    <x v="17"/>
    <n v="8862"/>
    <n v="189"/>
    <n v="46.888888888888886"/>
    <n v="4.97"/>
    <n v="939.32999999999993"/>
    <n v="7922.67"/>
    <n v="0.89400473933649294"/>
  </r>
  <r>
    <x v="4"/>
    <x v="0"/>
    <x v="19"/>
    <n v="3556"/>
    <n v="459"/>
    <n v="7.7472766884531588"/>
    <n v="10.38"/>
    <n v="4764.42"/>
    <n v="-1208.42"/>
    <n v="-0.33982564679415073"/>
  </r>
  <r>
    <x v="6"/>
    <x v="5"/>
    <x v="16"/>
    <n v="7280"/>
    <n v="201"/>
    <n v="36.218905472636813"/>
    <n v="11.73"/>
    <n v="2357.73"/>
    <n v="4922.2700000000004"/>
    <n v="0.67613598901098904"/>
  </r>
  <r>
    <x v="4"/>
    <x v="5"/>
    <x v="0"/>
    <n v="3402"/>
    <n v="366"/>
    <n v="9.2950819672131146"/>
    <n v="14.49"/>
    <n v="5303.34"/>
    <n v="-1901.3400000000001"/>
    <n v="-0.55888888888888888"/>
  </r>
  <r>
    <x v="8"/>
    <x v="0"/>
    <x v="12"/>
    <n v="4592"/>
    <n v="324"/>
    <n v="14.17283950617284"/>
    <n v="7.16"/>
    <n v="2319.84"/>
    <n v="2272.16"/>
    <n v="0.49480836236933795"/>
  </r>
  <r>
    <x v="2"/>
    <x v="1"/>
    <x v="16"/>
    <n v="7833"/>
    <n v="243"/>
    <n v="32.23456790123457"/>
    <n v="11.73"/>
    <n v="2850.3900000000003"/>
    <n v="4982.6099999999997"/>
    <n v="0.63610494063577172"/>
  </r>
  <r>
    <x v="7"/>
    <x v="3"/>
    <x v="20"/>
    <n v="7651"/>
    <n v="213"/>
    <n v="35.920187793427232"/>
    <n v="9"/>
    <n v="1917"/>
    <n v="5734"/>
    <n v="0.74944451705659387"/>
  </r>
  <r>
    <x v="0"/>
    <x v="1"/>
    <x v="0"/>
    <n v="2275"/>
    <n v="447"/>
    <n v="5.089485458612975"/>
    <n v="14.49"/>
    <n v="6477.03"/>
    <n v="-4202.03"/>
    <n v="-1.8470461538461538"/>
  </r>
  <r>
    <x v="0"/>
    <x v="4"/>
    <x v="11"/>
    <n v="5670"/>
    <n v="297"/>
    <n v="19.09090909090909"/>
    <n v="9.33"/>
    <n v="2771.01"/>
    <n v="2898.99"/>
    <n v="0.51128571428571423"/>
  </r>
  <r>
    <x v="5"/>
    <x v="1"/>
    <x v="10"/>
    <n v="2135"/>
    <n v="27"/>
    <n v="79.074074074074076"/>
    <n v="8.7899999999999991"/>
    <n v="237.32999999999998"/>
    <n v="1897.67"/>
    <n v="0.88883840749414522"/>
  </r>
  <r>
    <x v="0"/>
    <x v="5"/>
    <x v="14"/>
    <n v="2779"/>
    <n v="75"/>
    <n v="37.053333333333335"/>
    <n v="6.49"/>
    <n v="486.75"/>
    <n v="2292.25"/>
    <n v="0.82484706729039226"/>
  </r>
  <r>
    <x v="9"/>
    <x v="3"/>
    <x v="5"/>
    <n v="12950"/>
    <n v="30"/>
    <n v="431.66666666666669"/>
    <n v="12.37"/>
    <n v="371.09999999999997"/>
    <n v="12578.9"/>
    <n v="0.97134362934362928"/>
  </r>
  <r>
    <x v="5"/>
    <x v="2"/>
    <x v="3"/>
    <n v="2646"/>
    <n v="177"/>
    <n v="14.949152542372881"/>
    <n v="6.47"/>
    <n v="1145.19"/>
    <n v="1500.81"/>
    <n v="0.56719954648526072"/>
  </r>
  <r>
    <x v="0"/>
    <x v="5"/>
    <x v="5"/>
    <n v="3794"/>
    <n v="159"/>
    <n v="23.861635220125788"/>
    <n v="12.37"/>
    <n v="1966.83"/>
    <n v="1827.17"/>
    <n v="0.48159462308908807"/>
  </r>
  <r>
    <x v="8"/>
    <x v="1"/>
    <x v="5"/>
    <n v="819"/>
    <n v="306"/>
    <n v="2.6764705882352939"/>
    <n v="12.37"/>
    <n v="3785.22"/>
    <n v="-2966.22"/>
    <n v="-3.6217582417582417"/>
  </r>
  <r>
    <x v="8"/>
    <x v="5"/>
    <x v="13"/>
    <n v="2583"/>
    <n v="18"/>
    <n v="143.5"/>
    <n v="10.62"/>
    <n v="191.16"/>
    <n v="2391.84"/>
    <n v="0.92599303135888511"/>
  </r>
  <r>
    <x v="5"/>
    <x v="1"/>
    <x v="15"/>
    <n v="4585"/>
    <n v="240"/>
    <n v="19.104166666666668"/>
    <n v="7.64"/>
    <n v="1833.6"/>
    <n v="2751.4"/>
    <n v="0.6000872410032716"/>
  </r>
  <r>
    <x v="6"/>
    <x v="5"/>
    <x v="5"/>
    <n v="1652"/>
    <n v="93"/>
    <n v="17.763440860215052"/>
    <n v="12.37"/>
    <n v="1150.4099999999999"/>
    <n v="501.59000000000015"/>
    <n v="0.30362590799031486"/>
  </r>
  <r>
    <x v="9"/>
    <x v="5"/>
    <x v="21"/>
    <n v="4991"/>
    <n v="9"/>
    <n v="554.55555555555554"/>
    <n v="5.6"/>
    <n v="50.4"/>
    <n v="4940.6000000000004"/>
    <n v="0.98990182328190746"/>
  </r>
  <r>
    <x v="1"/>
    <x v="5"/>
    <x v="10"/>
    <n v="2009"/>
    <n v="219"/>
    <n v="9.173515981735159"/>
    <n v="8.7899999999999991"/>
    <n v="1925.0099999999998"/>
    <n v="83.990000000000236"/>
    <n v="4.1806869089099169E-2"/>
  </r>
  <r>
    <x v="7"/>
    <x v="3"/>
    <x v="7"/>
    <n v="1568"/>
    <n v="141"/>
    <n v="11.120567375886525"/>
    <n v="9.77"/>
    <n v="1377.57"/>
    <n v="190.43000000000006"/>
    <n v="0.12144770408163269"/>
  </r>
  <r>
    <x v="3"/>
    <x v="0"/>
    <x v="13"/>
    <n v="3388"/>
    <n v="123"/>
    <n v="27.54471544715447"/>
    <n v="10.62"/>
    <n v="1306.26"/>
    <n v="2081.7399999999998"/>
    <n v="0.6144451003541912"/>
  </r>
  <r>
    <x v="0"/>
    <x v="4"/>
    <x v="17"/>
    <n v="623"/>
    <n v="51"/>
    <n v="12.215686274509803"/>
    <n v="4.97"/>
    <n v="253.47"/>
    <n v="369.53"/>
    <n v="0.59314606741573028"/>
  </r>
  <r>
    <x v="4"/>
    <x v="2"/>
    <x v="2"/>
    <n v="10073"/>
    <n v="120"/>
    <n v="83.941666666666663"/>
    <n v="11.88"/>
    <n v="1425.6000000000001"/>
    <n v="8647.4"/>
    <n v="0.85847314603395208"/>
  </r>
  <r>
    <x v="1"/>
    <x v="3"/>
    <x v="21"/>
    <n v="1561"/>
    <n v="27"/>
    <n v="57.814814814814817"/>
    <n v="5.6"/>
    <n v="151.19999999999999"/>
    <n v="1409.8"/>
    <n v="0.90313901345291481"/>
  </r>
  <r>
    <x v="2"/>
    <x v="2"/>
    <x v="18"/>
    <n v="11522"/>
    <n v="204"/>
    <n v="56.480392156862742"/>
    <n v="16.73"/>
    <n v="3412.92"/>
    <n v="8109.08"/>
    <n v="0.70379100850546783"/>
  </r>
  <r>
    <x v="4"/>
    <x v="4"/>
    <x v="11"/>
    <n v="2317"/>
    <n v="123"/>
    <n v="18.837398373983739"/>
    <n v="9.33"/>
    <n v="1147.5899999999999"/>
    <n v="1169.4100000000001"/>
    <n v="0.50470867501078986"/>
  </r>
  <r>
    <x v="9"/>
    <x v="0"/>
    <x v="19"/>
    <n v="3059"/>
    <n v="27"/>
    <n v="113.29629629629629"/>
    <n v="10.38"/>
    <n v="280.26000000000005"/>
    <n v="2778.74"/>
    <n v="0.90838182412553115"/>
  </r>
  <r>
    <x v="3"/>
    <x v="0"/>
    <x v="21"/>
    <n v="2324"/>
    <n v="177"/>
    <n v="13.129943502824858"/>
    <n v="5.6"/>
    <n v="991.19999999999993"/>
    <n v="1332.8000000000002"/>
    <n v="0.57349397590361451"/>
  </r>
  <r>
    <x v="8"/>
    <x v="3"/>
    <x v="21"/>
    <n v="4956"/>
    <n v="171"/>
    <n v="28.982456140350877"/>
    <n v="5.6"/>
    <n v="957.59999999999991"/>
    <n v="3998.4"/>
    <n v="0.8067796610169492"/>
  </r>
  <r>
    <x v="9"/>
    <x v="5"/>
    <x v="15"/>
    <n v="5355"/>
    <n v="204"/>
    <n v="26.25"/>
    <n v="7.64"/>
    <n v="1558.56"/>
    <n v="3796.44"/>
    <n v="0.708952380952381"/>
  </r>
  <r>
    <x v="8"/>
    <x v="5"/>
    <x v="8"/>
    <n v="7259"/>
    <n v="276"/>
    <n v="26.30072463768116"/>
    <n v="11.7"/>
    <n v="3229.2"/>
    <n v="4029.8"/>
    <n v="0.55514533682325395"/>
  </r>
  <r>
    <x v="1"/>
    <x v="0"/>
    <x v="21"/>
    <n v="6279"/>
    <n v="45"/>
    <n v="139.53333333333333"/>
    <n v="5.6"/>
    <n v="251.99999999999997"/>
    <n v="6027"/>
    <n v="0.95986622073578598"/>
  </r>
  <r>
    <x v="0"/>
    <x v="4"/>
    <x v="12"/>
    <n v="2541"/>
    <n v="45"/>
    <n v="56.466666666666669"/>
    <n v="7.16"/>
    <n v="322.2"/>
    <n v="2218.8000000000002"/>
    <n v="0.87319952774498233"/>
  </r>
  <r>
    <x v="4"/>
    <x v="1"/>
    <x v="18"/>
    <n v="3864"/>
    <n v="177"/>
    <n v="21.83050847457627"/>
    <n v="16.73"/>
    <n v="2961.21"/>
    <n v="902.79"/>
    <n v="0.23364130434782607"/>
  </r>
  <r>
    <x v="6"/>
    <x v="2"/>
    <x v="11"/>
    <n v="6146"/>
    <n v="63"/>
    <n v="97.555555555555557"/>
    <n v="9.33"/>
    <n v="587.79"/>
    <n v="5558.21"/>
    <n v="0.90436218678815494"/>
  </r>
  <r>
    <x v="2"/>
    <x v="3"/>
    <x v="3"/>
    <n v="2639"/>
    <n v="204"/>
    <n v="12.936274509803921"/>
    <n v="6.47"/>
    <n v="1319.8799999999999"/>
    <n v="1319.1200000000001"/>
    <n v="0.49985600606290265"/>
  </r>
  <r>
    <x v="1"/>
    <x v="0"/>
    <x v="7"/>
    <n v="1890"/>
    <n v="195"/>
    <n v="9.6923076923076916"/>
    <n v="9.77"/>
    <n v="1905.1499999999999"/>
    <n v="-15.149999999999864"/>
    <n v="-8.0158730158729433E-3"/>
  </r>
  <r>
    <x v="5"/>
    <x v="5"/>
    <x v="8"/>
    <n v="1932"/>
    <n v="369"/>
    <n v="5.2357723577235769"/>
    <n v="11.7"/>
    <n v="4317.3"/>
    <n v="-2385.3000000000002"/>
    <n v="-1.2346273291925467"/>
  </r>
  <r>
    <x v="8"/>
    <x v="5"/>
    <x v="4"/>
    <n v="6300"/>
    <n v="42"/>
    <n v="150"/>
    <n v="13.15"/>
    <n v="552.30000000000007"/>
    <n v="5747.7"/>
    <n v="0.91233333333333333"/>
  </r>
  <r>
    <x v="4"/>
    <x v="0"/>
    <x v="0"/>
    <n v="560"/>
    <n v="81"/>
    <n v="6.9135802469135799"/>
    <n v="14.49"/>
    <n v="1173.69"/>
    <n v="-613.69000000000005"/>
    <n v="-1.0958750000000002"/>
  </r>
  <r>
    <x v="2"/>
    <x v="0"/>
    <x v="21"/>
    <n v="2856"/>
    <n v="246"/>
    <n v="11.609756097560975"/>
    <n v="5.6"/>
    <n v="1377.6"/>
    <n v="1478.4"/>
    <n v="0.51764705882352946"/>
  </r>
  <r>
    <x v="2"/>
    <x v="5"/>
    <x v="9"/>
    <n v="707"/>
    <n v="174"/>
    <n v="4.0632183908045976"/>
    <n v="3.11"/>
    <n v="541.14"/>
    <n v="165.86"/>
    <n v="0.23459688826025463"/>
  </r>
  <r>
    <x v="1"/>
    <x v="1"/>
    <x v="0"/>
    <n v="3598"/>
    <n v="81"/>
    <n v="44.419753086419753"/>
    <n v="14.49"/>
    <n v="1173.69"/>
    <n v="2424.31"/>
    <n v="0.67379377431906617"/>
  </r>
  <r>
    <x v="0"/>
    <x v="1"/>
    <x v="7"/>
    <n v="6853"/>
    <n v="372"/>
    <n v="18.422043010752688"/>
    <n v="9.77"/>
    <n v="3634.44"/>
    <n v="3218.56"/>
    <n v="0.46965708448854515"/>
  </r>
  <r>
    <x v="0"/>
    <x v="1"/>
    <x v="10"/>
    <n v="4725"/>
    <n v="174"/>
    <n v="27.155172413793103"/>
    <n v="8.7899999999999991"/>
    <n v="1529.4599999999998"/>
    <n v="3195.54"/>
    <n v="0.67630476190476185"/>
  </r>
  <r>
    <x v="3"/>
    <x v="2"/>
    <x v="1"/>
    <n v="10304"/>
    <n v="84"/>
    <n v="122.66666666666667"/>
    <n v="8.65"/>
    <n v="726.6"/>
    <n v="9577.4"/>
    <n v="0.92948369565217392"/>
  </r>
  <r>
    <x v="3"/>
    <x v="5"/>
    <x v="10"/>
    <n v="1274"/>
    <n v="225"/>
    <n v="5.6622222222222218"/>
    <n v="8.7899999999999991"/>
    <n v="1977.7499999999998"/>
    <n v="-703.74999999999977"/>
    <n v="-0.55239403453689151"/>
  </r>
  <r>
    <x v="6"/>
    <x v="2"/>
    <x v="0"/>
    <n v="1526"/>
    <n v="105"/>
    <n v="14.533333333333333"/>
    <n v="14.49"/>
    <n v="1521.45"/>
    <n v="4.5499999999999545"/>
    <n v="2.9816513761467592E-3"/>
  </r>
  <r>
    <x v="0"/>
    <x v="3"/>
    <x v="19"/>
    <n v="3101"/>
    <n v="225"/>
    <n v="13.782222222222222"/>
    <n v="10.38"/>
    <n v="2335.5"/>
    <n v="765.5"/>
    <n v="0.24685585295066106"/>
  </r>
  <r>
    <x v="7"/>
    <x v="0"/>
    <x v="8"/>
    <n v="1057"/>
    <n v="54"/>
    <n v="19.574074074074073"/>
    <n v="11.7"/>
    <n v="631.79999999999995"/>
    <n v="425.20000000000005"/>
    <n v="0.40227057710501424"/>
  </r>
  <r>
    <x v="5"/>
    <x v="0"/>
    <x v="21"/>
    <n v="5306"/>
    <n v="0"/>
    <e v="#DIV/0!"/>
    <n v="5.6"/>
    <n v="0"/>
    <n v="5306"/>
    <n v="1"/>
  </r>
  <r>
    <x v="6"/>
    <x v="3"/>
    <x v="17"/>
    <n v="4018"/>
    <n v="171"/>
    <n v="23.497076023391813"/>
    <n v="4.97"/>
    <n v="849.87"/>
    <n v="3168.13"/>
    <n v="0.78848432055749129"/>
  </r>
  <r>
    <x v="2"/>
    <x v="5"/>
    <x v="10"/>
    <n v="938"/>
    <n v="189"/>
    <n v="4.9629629629629628"/>
    <n v="8.7899999999999991"/>
    <n v="1661.31"/>
    <n v="-723.31"/>
    <n v="-0.77111940298507453"/>
  </r>
  <r>
    <x v="5"/>
    <x v="4"/>
    <x v="3"/>
    <n v="1778"/>
    <n v="270"/>
    <n v="6.5851851851851855"/>
    <n v="6.47"/>
    <n v="1746.8999999999999"/>
    <n v="31.100000000000136"/>
    <n v="1.7491563554555757E-2"/>
  </r>
  <r>
    <x v="4"/>
    <x v="3"/>
    <x v="0"/>
    <n v="1638"/>
    <n v="63"/>
    <n v="26"/>
    <n v="14.49"/>
    <n v="912.87"/>
    <n v="725.13"/>
    <n v="0.44269230769230766"/>
  </r>
  <r>
    <x v="3"/>
    <x v="4"/>
    <x v="4"/>
    <n v="154"/>
    <n v="21"/>
    <n v="7.333333333333333"/>
    <n v="13.15"/>
    <n v="276.15000000000003"/>
    <n v="-122.15000000000003"/>
    <n v="-0.79318181818181843"/>
  </r>
  <r>
    <x v="5"/>
    <x v="0"/>
    <x v="7"/>
    <n v="9835"/>
    <n v="207"/>
    <n v="47.512077294685987"/>
    <n v="9.77"/>
    <n v="2022.3899999999999"/>
    <n v="7812.6100000000006"/>
    <n v="0.7943680732079309"/>
  </r>
  <r>
    <x v="2"/>
    <x v="0"/>
    <x v="13"/>
    <n v="7273"/>
    <n v="96"/>
    <n v="75.760416666666671"/>
    <n v="10.62"/>
    <n v="1019.52"/>
    <n v="6253.48"/>
    <n v="0.85982125670287357"/>
  </r>
  <r>
    <x v="6"/>
    <x v="3"/>
    <x v="7"/>
    <n v="6909"/>
    <n v="81"/>
    <n v="85.296296296296291"/>
    <n v="9.77"/>
    <n v="791.37"/>
    <n v="6117.63"/>
    <n v="0.88545809813287013"/>
  </r>
  <r>
    <x v="2"/>
    <x v="3"/>
    <x v="17"/>
    <n v="3920"/>
    <n v="306"/>
    <n v="12.81045751633987"/>
    <n v="4.97"/>
    <n v="1520.82"/>
    <n v="2399.1800000000003"/>
    <n v="0.61203571428571435"/>
  </r>
  <r>
    <x v="9"/>
    <x v="3"/>
    <x v="20"/>
    <n v="4858"/>
    <n v="279"/>
    <n v="17.412186379928315"/>
    <n v="9"/>
    <n v="2511"/>
    <n v="2347"/>
    <n v="0.48312062577192261"/>
  </r>
  <r>
    <x v="7"/>
    <x v="4"/>
    <x v="2"/>
    <n v="3549"/>
    <n v="3"/>
    <n v="1183"/>
    <n v="11.88"/>
    <n v="35.64"/>
    <n v="3513.36"/>
    <n v="0.9899577345731192"/>
  </r>
  <r>
    <x v="5"/>
    <x v="3"/>
    <x v="18"/>
    <n v="966"/>
    <n v="198"/>
    <n v="4.8787878787878789"/>
    <n v="16.73"/>
    <n v="3312.54"/>
    <n v="-2346.54"/>
    <n v="-2.4291304347826088"/>
  </r>
  <r>
    <x v="6"/>
    <x v="3"/>
    <x v="3"/>
    <n v="385"/>
    <n v="249"/>
    <n v="1.5461847389558232"/>
    <n v="6.47"/>
    <n v="1611.03"/>
    <n v="-1226.03"/>
    <n v="-3.1844935064935065"/>
  </r>
  <r>
    <x v="4"/>
    <x v="5"/>
    <x v="10"/>
    <n v="2219"/>
    <n v="75"/>
    <n v="29.586666666666666"/>
    <n v="8.7899999999999991"/>
    <n v="659.24999999999989"/>
    <n v="1559.75"/>
    <n v="0.70290671473636779"/>
  </r>
  <r>
    <x v="2"/>
    <x v="2"/>
    <x v="1"/>
    <n v="2954"/>
    <n v="189"/>
    <n v="15.62962962962963"/>
    <n v="8.65"/>
    <n v="1634.8500000000001"/>
    <n v="1319.1499999999999"/>
    <n v="0.44656398104265399"/>
  </r>
  <r>
    <x v="5"/>
    <x v="2"/>
    <x v="1"/>
    <n v="280"/>
    <n v="87"/>
    <n v="3.2183908045977012"/>
    <n v="8.65"/>
    <n v="752.55000000000007"/>
    <n v="-472.55000000000007"/>
    <n v="-1.6876785714285716"/>
  </r>
  <r>
    <x v="3"/>
    <x v="2"/>
    <x v="0"/>
    <n v="6118"/>
    <n v="174"/>
    <n v="35.160919540229884"/>
    <n v="14.49"/>
    <n v="2521.2600000000002"/>
    <n v="3596.74"/>
    <n v="0.58789473684210525"/>
  </r>
  <r>
    <x v="7"/>
    <x v="3"/>
    <x v="16"/>
    <n v="4802"/>
    <n v="36"/>
    <n v="133.38888888888889"/>
    <n v="11.73"/>
    <n v="422.28000000000003"/>
    <n v="4379.72"/>
    <n v="0.91206164098292386"/>
  </r>
  <r>
    <x v="2"/>
    <x v="4"/>
    <x v="17"/>
    <n v="4137"/>
    <n v="60"/>
    <n v="68.95"/>
    <n v="4.97"/>
    <n v="298.2"/>
    <n v="3838.8"/>
    <n v="0.92791878172588838"/>
  </r>
  <r>
    <x v="8"/>
    <x v="1"/>
    <x v="14"/>
    <n v="2023"/>
    <n v="78"/>
    <n v="25.935897435897434"/>
    <n v="6.49"/>
    <n v="506.22"/>
    <n v="1516.78"/>
    <n v="0.74976767177459214"/>
  </r>
  <r>
    <x v="2"/>
    <x v="2"/>
    <x v="0"/>
    <n v="9051"/>
    <n v="57"/>
    <n v="158.78947368421052"/>
    <n v="14.49"/>
    <n v="825.93000000000006"/>
    <n v="8225.07"/>
    <n v="0.9087470997679814"/>
  </r>
  <r>
    <x v="2"/>
    <x v="0"/>
    <x v="19"/>
    <n v="2919"/>
    <n v="45"/>
    <n v="64.86666666666666"/>
    <n v="10.38"/>
    <n v="467.1"/>
    <n v="2451.9"/>
    <n v="0.83997944501541622"/>
  </r>
  <r>
    <x v="3"/>
    <x v="4"/>
    <x v="7"/>
    <n v="5915"/>
    <n v="3"/>
    <n v="1971.6666666666667"/>
    <n v="9.77"/>
    <n v="29.31"/>
    <n v="5885.69"/>
    <n v="0.99504480135249362"/>
  </r>
  <r>
    <x v="9"/>
    <x v="1"/>
    <x v="16"/>
    <n v="2562"/>
    <n v="6"/>
    <n v="427"/>
    <n v="11.73"/>
    <n v="70.38"/>
    <n v="2491.62"/>
    <n v="0.97252927400468381"/>
  </r>
  <r>
    <x v="6"/>
    <x v="0"/>
    <x v="4"/>
    <n v="8813"/>
    <n v="21"/>
    <n v="419.66666666666669"/>
    <n v="13.15"/>
    <n v="276.15000000000003"/>
    <n v="8536.85"/>
    <n v="0.96866560762509935"/>
  </r>
  <r>
    <x v="6"/>
    <x v="2"/>
    <x v="3"/>
    <n v="6111"/>
    <n v="3"/>
    <n v="2037"/>
    <n v="6.47"/>
    <n v="19.41"/>
    <n v="6091.59"/>
    <n v="0.99682376043200793"/>
  </r>
  <r>
    <x v="1"/>
    <x v="5"/>
    <x v="6"/>
    <n v="3507"/>
    <n v="288"/>
    <n v="12.177083333333334"/>
    <n v="5.79"/>
    <n v="1667.52"/>
    <n v="1839.48"/>
    <n v="0.52451668092386661"/>
  </r>
  <r>
    <x v="4"/>
    <x v="2"/>
    <x v="11"/>
    <n v="4319"/>
    <n v="30"/>
    <n v="143.96666666666667"/>
    <n v="9.33"/>
    <n v="279.89999999999998"/>
    <n v="4039.1"/>
    <n v="0.93519333178976616"/>
  </r>
  <r>
    <x v="0"/>
    <x v="4"/>
    <x v="21"/>
    <n v="609"/>
    <n v="87"/>
    <n v="7"/>
    <n v="5.6"/>
    <n v="487.2"/>
    <n v="121.80000000000001"/>
    <n v="0.2"/>
  </r>
  <r>
    <x v="0"/>
    <x v="3"/>
    <x v="18"/>
    <n v="6370"/>
    <n v="30"/>
    <n v="212.33333333333334"/>
    <n v="16.73"/>
    <n v="501.90000000000003"/>
    <n v="5868.1"/>
    <n v="0.92120879120879129"/>
  </r>
  <r>
    <x v="6"/>
    <x v="4"/>
    <x v="15"/>
    <n v="5474"/>
    <n v="168"/>
    <n v="32.583333333333336"/>
    <n v="7.64"/>
    <n v="1283.52"/>
    <n v="4190.4799999999996"/>
    <n v="0.76552429667519173"/>
  </r>
  <r>
    <x v="0"/>
    <x v="2"/>
    <x v="18"/>
    <n v="3164"/>
    <n v="306"/>
    <n v="10.339869281045752"/>
    <n v="16.73"/>
    <n v="5119.38"/>
    <n v="-1955.38"/>
    <n v="-0.61800884955752211"/>
  </r>
  <r>
    <x v="4"/>
    <x v="1"/>
    <x v="2"/>
    <n v="1302"/>
    <n v="402"/>
    <n v="3.2388059701492535"/>
    <n v="11.88"/>
    <n v="4775.76"/>
    <n v="-3473.76"/>
    <n v="-2.6680184331797236"/>
  </r>
  <r>
    <x v="8"/>
    <x v="0"/>
    <x v="19"/>
    <n v="7308"/>
    <n v="327"/>
    <n v="22.348623853211009"/>
    <n v="10.38"/>
    <n v="3394.26"/>
    <n v="3913.74"/>
    <n v="0.53554187192118219"/>
  </r>
  <r>
    <x v="0"/>
    <x v="0"/>
    <x v="18"/>
    <n v="6132"/>
    <n v="93"/>
    <n v="65.935483870967744"/>
    <n v="16.73"/>
    <n v="1555.89"/>
    <n v="4576.1099999999997"/>
    <n v="0.7462671232876712"/>
  </r>
  <r>
    <x v="9"/>
    <x v="1"/>
    <x v="8"/>
    <n v="3472"/>
    <n v="96"/>
    <n v="36.166666666666664"/>
    <n v="11.7"/>
    <n v="1123.1999999999998"/>
    <n v="2348.8000000000002"/>
    <n v="0.67649769585253461"/>
  </r>
  <r>
    <x v="1"/>
    <x v="3"/>
    <x v="3"/>
    <n v="9660"/>
    <n v="27"/>
    <n v="357.77777777777777"/>
    <n v="6.47"/>
    <n v="174.69"/>
    <n v="9485.31"/>
    <n v="0.98191614906832292"/>
  </r>
  <r>
    <x v="2"/>
    <x v="4"/>
    <x v="21"/>
    <n v="2436"/>
    <n v="99"/>
    <n v="24.606060606060606"/>
    <n v="5.6"/>
    <n v="554.4"/>
    <n v="1881.6"/>
    <n v="0.77241379310344827"/>
  </r>
  <r>
    <x v="2"/>
    <x v="4"/>
    <x v="5"/>
    <n v="9506"/>
    <n v="87"/>
    <n v="109.26436781609195"/>
    <n v="12.37"/>
    <n v="1076.1899999999998"/>
    <n v="8429.81"/>
    <n v="0.88678834420366082"/>
  </r>
  <r>
    <x v="9"/>
    <x v="0"/>
    <x v="20"/>
    <n v="245"/>
    <n v="288"/>
    <n v="0.85069444444444442"/>
    <n v="9"/>
    <n v="2592"/>
    <n v="-2347"/>
    <n v="-9.5795918367346946"/>
  </r>
  <r>
    <x v="1"/>
    <x v="1"/>
    <x v="13"/>
    <n v="2702"/>
    <n v="363"/>
    <n v="7.443526170798898"/>
    <n v="10.62"/>
    <n v="3855.0599999999995"/>
    <n v="-1153.0599999999995"/>
    <n v="-0.42674315321983697"/>
  </r>
  <r>
    <x v="9"/>
    <x v="5"/>
    <x v="9"/>
    <n v="700"/>
    <n v="87"/>
    <n v="8.0459770114942533"/>
    <n v="3.11"/>
    <n v="270.57"/>
    <n v="429.43"/>
    <n v="0.61347142857142856"/>
  </r>
  <r>
    <x v="4"/>
    <x v="5"/>
    <x v="9"/>
    <n v="3759"/>
    <n v="150"/>
    <n v="25.06"/>
    <n v="3.11"/>
    <n v="466.5"/>
    <n v="3292.5"/>
    <n v="0.8758978451715882"/>
  </r>
  <r>
    <x v="7"/>
    <x v="1"/>
    <x v="9"/>
    <n v="1589"/>
    <n v="303"/>
    <n v="5.2442244224422438"/>
    <n v="3.11"/>
    <n v="942.32999999999993"/>
    <n v="646.67000000000007"/>
    <n v="0.40696664568911267"/>
  </r>
  <r>
    <x v="5"/>
    <x v="1"/>
    <x v="19"/>
    <n v="5194"/>
    <n v="288"/>
    <n v="18.034722222222221"/>
    <n v="10.38"/>
    <n v="2989.44"/>
    <n v="2204.56"/>
    <n v="0.42444358875625721"/>
  </r>
  <r>
    <x v="9"/>
    <x v="2"/>
    <x v="11"/>
    <n v="945"/>
    <n v="75"/>
    <n v="12.6"/>
    <n v="9.33"/>
    <n v="699.75"/>
    <n v="245.25"/>
    <n v="0.25952380952380955"/>
  </r>
  <r>
    <x v="0"/>
    <x v="4"/>
    <x v="6"/>
    <n v="1988"/>
    <n v="39"/>
    <n v="50.974358974358971"/>
    <n v="5.79"/>
    <n v="225.81"/>
    <n v="1762.19"/>
    <n v="0.88641348088531191"/>
  </r>
  <r>
    <x v="4"/>
    <x v="5"/>
    <x v="1"/>
    <n v="6734"/>
    <n v="123"/>
    <n v="54.747967479674799"/>
    <n v="8.65"/>
    <n v="1063.95"/>
    <n v="5670.05"/>
    <n v="0.842003267003267"/>
  </r>
  <r>
    <x v="0"/>
    <x v="2"/>
    <x v="2"/>
    <n v="217"/>
    <n v="36"/>
    <n v="6.0277777777777777"/>
    <n v="11.88"/>
    <n v="427.68"/>
    <n v="-210.68"/>
    <n v="-0.97087557603686636"/>
  </r>
  <r>
    <x v="6"/>
    <x v="5"/>
    <x v="7"/>
    <n v="6279"/>
    <n v="237"/>
    <n v="26.49367088607595"/>
    <n v="9.77"/>
    <n v="2315.4899999999998"/>
    <n v="3963.51"/>
    <n v="0.6312326803631152"/>
  </r>
  <r>
    <x v="0"/>
    <x v="2"/>
    <x v="11"/>
    <n v="4424"/>
    <n v="201"/>
    <n v="22.009950248756219"/>
    <n v="9.33"/>
    <n v="1875.33"/>
    <n v="2548.67"/>
    <n v="0.57610081374321886"/>
  </r>
  <r>
    <x v="7"/>
    <x v="2"/>
    <x v="9"/>
    <n v="189"/>
    <n v="48"/>
    <n v="3.9375"/>
    <n v="3.11"/>
    <n v="149.28"/>
    <n v="39.72"/>
    <n v="0.21015873015873016"/>
  </r>
  <r>
    <x v="6"/>
    <x v="1"/>
    <x v="7"/>
    <n v="490"/>
    <n v="84"/>
    <n v="5.833333333333333"/>
    <n v="9.77"/>
    <n v="820.68"/>
    <n v="-330.67999999999995"/>
    <n v="-0.67485714285714271"/>
  </r>
  <r>
    <x v="1"/>
    <x v="0"/>
    <x v="20"/>
    <n v="434"/>
    <n v="87"/>
    <n v="4.9885057471264371"/>
    <n v="9"/>
    <n v="783"/>
    <n v="-349"/>
    <n v="-0.80414746543778803"/>
  </r>
  <r>
    <x v="5"/>
    <x v="4"/>
    <x v="0"/>
    <n v="10129"/>
    <n v="312"/>
    <n v="32.464743589743591"/>
    <n v="14.49"/>
    <n v="4520.88"/>
    <n v="5608.12"/>
    <n v="0.55366966136834828"/>
  </r>
  <r>
    <x v="8"/>
    <x v="3"/>
    <x v="19"/>
    <n v="1652"/>
    <n v="102"/>
    <n v="16.196078431372548"/>
    <n v="10.38"/>
    <n v="1058.76"/>
    <n v="593.24"/>
    <n v="0.35910411622276028"/>
  </r>
  <r>
    <x v="1"/>
    <x v="4"/>
    <x v="20"/>
    <n v="6433"/>
    <n v="78"/>
    <n v="82.474358974358978"/>
    <n v="9"/>
    <n v="702"/>
    <n v="5731"/>
    <n v="0.89087517487952739"/>
  </r>
  <r>
    <x v="8"/>
    <x v="5"/>
    <x v="14"/>
    <n v="2212"/>
    <n v="117"/>
    <n v="18.905982905982906"/>
    <n v="6.49"/>
    <n v="759.33"/>
    <n v="1452.67"/>
    <n v="0.65672242314647378"/>
  </r>
  <r>
    <x v="3"/>
    <x v="1"/>
    <x v="15"/>
    <n v="609"/>
    <n v="99"/>
    <n v="6.1515151515151514"/>
    <n v="7.64"/>
    <n v="756.36"/>
    <n v="-147.36000000000001"/>
    <n v="-0.24197044334975371"/>
  </r>
  <r>
    <x v="0"/>
    <x v="1"/>
    <x v="17"/>
    <n v="1638"/>
    <n v="48"/>
    <n v="34.125"/>
    <n v="4.97"/>
    <n v="238.56"/>
    <n v="1399.44"/>
    <n v="0.85435897435897434"/>
  </r>
  <r>
    <x v="5"/>
    <x v="5"/>
    <x v="16"/>
    <n v="3829"/>
    <n v="24"/>
    <n v="159.54166666666666"/>
    <n v="11.73"/>
    <n v="281.52"/>
    <n v="3547.48"/>
    <n v="0.92647688691564378"/>
  </r>
  <r>
    <x v="0"/>
    <x v="3"/>
    <x v="16"/>
    <n v="5775"/>
    <n v="42"/>
    <n v="137.5"/>
    <n v="11.73"/>
    <n v="492.66"/>
    <n v="5282.34"/>
    <n v="0.91469090909090911"/>
  </r>
  <r>
    <x v="4"/>
    <x v="1"/>
    <x v="13"/>
    <n v="1071"/>
    <n v="270"/>
    <n v="3.9666666666666668"/>
    <n v="10.62"/>
    <n v="2867.3999999999996"/>
    <n v="-1796.3999999999996"/>
    <n v="-1.6773109243697475"/>
  </r>
  <r>
    <x v="1"/>
    <x v="2"/>
    <x v="14"/>
    <n v="5019"/>
    <n v="150"/>
    <n v="33.46"/>
    <n v="6.49"/>
    <n v="973.5"/>
    <n v="4045.5"/>
    <n v="0.80603705917513446"/>
  </r>
  <r>
    <x v="7"/>
    <x v="0"/>
    <x v="16"/>
    <n v="2863"/>
    <n v="42"/>
    <n v="68.166666666666671"/>
    <n v="11.73"/>
    <n v="492.66"/>
    <n v="2370.34"/>
    <n v="0.82792176039119814"/>
  </r>
  <r>
    <x v="0"/>
    <x v="1"/>
    <x v="12"/>
    <n v="1617"/>
    <n v="126"/>
    <n v="12.833333333333334"/>
    <n v="7.16"/>
    <n v="902.16"/>
    <n v="714.84"/>
    <n v="0.44207792207792213"/>
  </r>
  <r>
    <x v="4"/>
    <x v="0"/>
    <x v="21"/>
    <n v="6818"/>
    <n v="6"/>
    <n v="1136.3333333333333"/>
    <n v="5.6"/>
    <n v="33.599999999999994"/>
    <n v="6784.4"/>
    <n v="0.99507186858316221"/>
  </r>
  <r>
    <x v="8"/>
    <x v="1"/>
    <x v="16"/>
    <n v="6657"/>
    <n v="276"/>
    <n v="24.119565217391305"/>
    <n v="11.73"/>
    <n v="3237.48"/>
    <n v="3419.52"/>
    <n v="0.5136728255971158"/>
  </r>
  <r>
    <x v="8"/>
    <x v="5"/>
    <x v="9"/>
    <n v="2919"/>
    <n v="93"/>
    <n v="31.387096774193548"/>
    <n v="3.11"/>
    <n v="289.22999999999996"/>
    <n v="2629.77"/>
    <n v="0.9009146968139774"/>
  </r>
  <r>
    <x v="7"/>
    <x v="2"/>
    <x v="6"/>
    <n v="3094"/>
    <n v="246"/>
    <n v="12.577235772357724"/>
    <n v="5.79"/>
    <n v="1424.34"/>
    <n v="1669.66"/>
    <n v="0.53964447317388498"/>
  </r>
  <r>
    <x v="4"/>
    <x v="3"/>
    <x v="17"/>
    <n v="2989"/>
    <n v="3"/>
    <n v="996.33333333333337"/>
    <n v="4.97"/>
    <n v="14.91"/>
    <n v="2974.09"/>
    <n v="0.99501170960187357"/>
  </r>
  <r>
    <x v="1"/>
    <x v="4"/>
    <x v="18"/>
    <n v="2268"/>
    <n v="63"/>
    <n v="36"/>
    <n v="16.73"/>
    <n v="1053.99"/>
    <n v="1214.01"/>
    <n v="0.53527777777777774"/>
  </r>
  <r>
    <x v="6"/>
    <x v="1"/>
    <x v="6"/>
    <n v="4753"/>
    <n v="246"/>
    <n v="19.321138211382113"/>
    <n v="5.79"/>
    <n v="1424.34"/>
    <n v="3328.66"/>
    <n v="0.70032821375973064"/>
  </r>
  <r>
    <x v="7"/>
    <x v="5"/>
    <x v="15"/>
    <n v="7511"/>
    <n v="120"/>
    <n v="62.591666666666669"/>
    <n v="7.64"/>
    <n v="916.8"/>
    <n v="6594.2"/>
    <n v="0.87793902276660896"/>
  </r>
  <r>
    <x v="7"/>
    <x v="4"/>
    <x v="6"/>
    <n v="4326"/>
    <n v="348"/>
    <n v="12.431034482758621"/>
    <n v="5.79"/>
    <n v="2014.92"/>
    <n v="2311.08"/>
    <n v="0.53423023578363382"/>
  </r>
  <r>
    <x v="3"/>
    <x v="5"/>
    <x v="14"/>
    <n v="4935"/>
    <n v="126"/>
    <n v="39.166666666666664"/>
    <n v="6.49"/>
    <n v="817.74"/>
    <n v="4117.26"/>
    <n v="0.83429787234042563"/>
  </r>
  <r>
    <x v="4"/>
    <x v="1"/>
    <x v="0"/>
    <n v="4781"/>
    <n v="123"/>
    <n v="38.869918699186989"/>
    <n v="14.49"/>
    <n v="1782.27"/>
    <n v="2998.73"/>
    <n v="0.62721815519765745"/>
  </r>
  <r>
    <x v="6"/>
    <x v="4"/>
    <x v="4"/>
    <n v="7483"/>
    <n v="45"/>
    <n v="166.28888888888889"/>
    <n v="13.15"/>
    <n v="591.75"/>
    <n v="6891.25"/>
    <n v="0.92092075370840576"/>
  </r>
  <r>
    <x v="9"/>
    <x v="4"/>
    <x v="2"/>
    <n v="6860"/>
    <n v="126"/>
    <n v="54.444444444444443"/>
    <n v="11.88"/>
    <n v="1496.88"/>
    <n v="5363.12"/>
    <n v="0.78179591836734696"/>
  </r>
  <r>
    <x v="0"/>
    <x v="0"/>
    <x v="12"/>
    <n v="9002"/>
    <n v="72"/>
    <n v="125.02777777777777"/>
    <n v="7.16"/>
    <n v="515.52"/>
    <n v="8486.48"/>
    <n v="0.94273272606087533"/>
  </r>
  <r>
    <x v="4"/>
    <x v="2"/>
    <x v="12"/>
    <n v="1400"/>
    <n v="135"/>
    <n v="10.37037037037037"/>
    <n v="7.16"/>
    <n v="966.6"/>
    <n v="433.4"/>
    <n v="0.30957142857142855"/>
  </r>
  <r>
    <x v="9"/>
    <x v="5"/>
    <x v="7"/>
    <n v="4053"/>
    <n v="24"/>
    <n v="168.875"/>
    <n v="9.77"/>
    <n v="234.48"/>
    <n v="3818.52"/>
    <n v="0.94214655810510728"/>
  </r>
  <r>
    <x v="5"/>
    <x v="2"/>
    <x v="6"/>
    <n v="2149"/>
    <n v="117"/>
    <n v="18.367521367521366"/>
    <n v="5.79"/>
    <n v="677.43"/>
    <n v="1471.5700000000002"/>
    <n v="0.68476966030711972"/>
  </r>
  <r>
    <x v="8"/>
    <x v="3"/>
    <x v="12"/>
    <n v="3640"/>
    <n v="51"/>
    <n v="71.372549019607845"/>
    <n v="7.16"/>
    <n v="365.16"/>
    <n v="3274.84"/>
    <n v="0.89968131868131873"/>
  </r>
  <r>
    <x v="7"/>
    <x v="3"/>
    <x v="14"/>
    <n v="630"/>
    <n v="36"/>
    <n v="17.5"/>
    <n v="6.49"/>
    <n v="233.64000000000001"/>
    <n v="396.36"/>
    <n v="0.62914285714285711"/>
  </r>
  <r>
    <x v="2"/>
    <x v="1"/>
    <x v="18"/>
    <n v="2429"/>
    <n v="144"/>
    <n v="16.868055555555557"/>
    <n v="16.73"/>
    <n v="2409.12"/>
    <n v="19.880000000000109"/>
    <n v="8.184438040345866E-3"/>
  </r>
  <r>
    <x v="2"/>
    <x v="2"/>
    <x v="4"/>
    <n v="2142"/>
    <n v="114"/>
    <n v="18.789473684210527"/>
    <n v="13.15"/>
    <n v="1499.1000000000001"/>
    <n v="642.89999999999986"/>
    <n v="0.3001400560224089"/>
  </r>
  <r>
    <x v="5"/>
    <x v="0"/>
    <x v="0"/>
    <n v="6454"/>
    <n v="54"/>
    <n v="119.51851851851852"/>
    <n v="14.49"/>
    <n v="782.46"/>
    <n v="5671.54"/>
    <n v="0.87876355748373103"/>
  </r>
  <r>
    <x v="5"/>
    <x v="0"/>
    <x v="10"/>
    <n v="4487"/>
    <n v="333"/>
    <n v="13.474474474474475"/>
    <n v="8.7899999999999991"/>
    <n v="2927.0699999999997"/>
    <n v="1559.9300000000003"/>
    <n v="0.34765544907510593"/>
  </r>
  <r>
    <x v="8"/>
    <x v="0"/>
    <x v="2"/>
    <n v="938"/>
    <n v="366"/>
    <n v="2.5628415300546448"/>
    <n v="11.88"/>
    <n v="4348.08"/>
    <n v="-3410.08"/>
    <n v="-3.6354797441364606"/>
  </r>
  <r>
    <x v="8"/>
    <x v="4"/>
    <x v="21"/>
    <n v="8841"/>
    <n v="303"/>
    <n v="29.178217821782177"/>
    <n v="5.6"/>
    <n v="1696.8"/>
    <n v="7144.2"/>
    <n v="0.80807600950118763"/>
  </r>
  <r>
    <x v="7"/>
    <x v="3"/>
    <x v="5"/>
    <n v="4018"/>
    <n v="126"/>
    <n v="31.888888888888889"/>
    <n v="12.37"/>
    <n v="1558.62"/>
    <n v="2459.38"/>
    <n v="0.61209059233449481"/>
  </r>
  <r>
    <x v="3"/>
    <x v="0"/>
    <x v="16"/>
    <n v="714"/>
    <n v="231"/>
    <n v="3.0909090909090908"/>
    <n v="11.73"/>
    <n v="2709.63"/>
    <n v="-1995.63"/>
    <n v="-2.7950000000000004"/>
  </r>
  <r>
    <x v="2"/>
    <x v="4"/>
    <x v="4"/>
    <n v="3850"/>
    <n v="102"/>
    <n v="37.745098039215684"/>
    <n v="13.15"/>
    <n v="1341.3"/>
    <n v="2508.6999999999998"/>
    <n v="0.65161038961038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6" firstHeaderRow="1" firstDataRow="1" firstDataCol="1"/>
  <pivotFields count="10">
    <pivotField showAll="0"/>
    <pivotField showAll="0">
      <items count="7">
        <item x="4"/>
        <item x="2"/>
        <item x="5"/>
        <item x="0"/>
        <item x="3"/>
        <item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numFmtId="3" showAll="0"/>
    <pivotField showAll="0"/>
    <pivotField numFmtId="2" showAll="0" defaultSubtotal="0"/>
    <pivotField numFmtId="2" showAll="0" defaultSubtotal="0"/>
    <pivotField dataField="1" numFmtId="2" showAll="0" defaultSubtotal="0"/>
    <pivotField showAll="0" defaultSubtota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Sum of Profit" fld="8" baseField="0" baseItem="0" numFmtId="168"/>
  </dataFields>
  <formats count="2">
    <format dxfId="10">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E27" firstHeaderRow="0" firstDataRow="1" firstDataCol="1"/>
  <pivotFields count="10">
    <pivotField showAll="0"/>
    <pivotField showAll="0"/>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1"/>
            </reference>
          </references>
        </pivotArea>
      </autoSortScope>
    </pivotField>
    <pivotField dataField="1" numFmtId="164" showAll="0"/>
    <pivotField dataField="1" numFmtId="3" showAll="0"/>
    <pivotField showAll="0"/>
    <pivotField numFmtId="2" showAll="0"/>
    <pivotField numFmtId="2" showAll="0"/>
    <pivotField dataField="1" numFmtId="2" showAll="0"/>
    <pivotField dataField="1" showAll="0" defaultSubtotal="0"/>
  </pivotFields>
  <rowFields count="1">
    <field x="2"/>
  </rowFields>
  <rowItems count="23">
    <i>
      <x v="2"/>
    </i>
    <i>
      <x v="20"/>
    </i>
    <i>
      <x v="18"/>
    </i>
    <i>
      <x v="5"/>
    </i>
    <i>
      <x v="19"/>
    </i>
    <i>
      <x v="9"/>
    </i>
    <i>
      <x v="11"/>
    </i>
    <i>
      <x v="17"/>
    </i>
    <i>
      <x v="13"/>
    </i>
    <i>
      <x v="3"/>
    </i>
    <i>
      <x/>
    </i>
    <i>
      <x v="4"/>
    </i>
    <i>
      <x v="21"/>
    </i>
    <i>
      <x v="6"/>
    </i>
    <i>
      <x v="14"/>
    </i>
    <i>
      <x v="15"/>
    </i>
    <i>
      <x v="8"/>
    </i>
    <i>
      <x v="10"/>
    </i>
    <i>
      <x v="1"/>
    </i>
    <i>
      <x v="12"/>
    </i>
    <i>
      <x v="16"/>
    </i>
    <i>
      <x v="7"/>
    </i>
    <i t="grand">
      <x/>
    </i>
  </rowItems>
  <colFields count="1">
    <field x="-2"/>
  </colFields>
  <colItems count="4">
    <i>
      <x/>
    </i>
    <i i="1">
      <x v="1"/>
    </i>
    <i i="2">
      <x v="2"/>
    </i>
    <i i="3">
      <x v="3"/>
    </i>
  </colItems>
  <dataFields count="4">
    <dataField name="Sum of Amount" fld="3" baseField="0" baseItem="0"/>
    <dataField name="Sum of Units" fld="4" baseField="0" baseItem="0"/>
    <dataField name="Sum of Profit" fld="8" baseField="0" baseItem="0"/>
    <dataField name="Average of Profit %" fld="9" subtotal="average" baseField="2" baseItem="2"/>
  </dataFields>
  <formats count="1">
    <format dxfId="0">
      <pivotArea dataOnly="0" outline="0" fieldPosition="0">
        <references count="1">
          <reference field="4294967294" count="1">
            <x v="3"/>
          </reference>
        </references>
      </pivotArea>
    </format>
  </formats>
  <conditionalFormats count="1">
    <conditionalFormat priority="1">
      <pivotAreas count="1">
        <pivotArea outline="0" fieldPosition="0">
          <references count="1">
            <reference field="4294967294" count="1">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3:C9" firstHeaderRow="0" firstDataRow="1" firstDataCol="1"/>
  <pivotFields count="10">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defaultSubtotal="0"/>
    <pivotField numFmtId="2" showAll="0" defaultSubtotal="0"/>
    <pivotField numFmtId="2" showAll="0" defaultSubtotal="0"/>
    <pivotField numFmtId="2" showAll="0" defaultSubtotal="0"/>
    <pivotField showAll="0" defaultSubtotal="0"/>
  </pivotFields>
  <rowFields count="1">
    <field x="1"/>
  </rowFields>
  <rowItems count="6">
    <i>
      <x v="2"/>
    </i>
    <i>
      <x v="1"/>
    </i>
    <i>
      <x v="3"/>
    </i>
    <i>
      <x v="5"/>
    </i>
    <i>
      <x v="4"/>
    </i>
    <i>
      <x/>
    </i>
  </rowItems>
  <colFields count="1">
    <field x="-2"/>
  </colFields>
  <colItems count="2">
    <i>
      <x/>
    </i>
    <i i="1">
      <x v="1"/>
    </i>
  </colItems>
  <dataFields count="2">
    <dataField name="Sum of Amount" fld="3" baseField="0" baseItem="0"/>
    <dataField name="Sum of Units" fld="4" baseField="0" baseItem="0"/>
  </dataFields>
  <conditionalFormats count="1">
    <conditionalFormat priority="1">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4:C9" firstHeaderRow="1" firstDataRow="1" firstDataCol="1"/>
  <pivotFields count="10">
    <pivotField showAll="0"/>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numFmtId="164" showAll="0"/>
    <pivotField numFmtId="3" showAll="0"/>
    <pivotField dataField="1" showAll="0" defaultSubtotal="0"/>
    <pivotField numFmtId="2" showAll="0" defaultSubtotal="0"/>
    <pivotField numFmtId="2" showAll="0" defaultSubtotal="0"/>
    <pivotField numFmtId="2" showAll="0" defaultSubtotal="0"/>
    <pivotField showAll="0" defaultSubtotal="0"/>
  </pivotFields>
  <rowFields count="1">
    <field x="2"/>
  </rowFields>
  <rowItems count="5">
    <i>
      <x v="6"/>
    </i>
    <i>
      <x v="10"/>
    </i>
    <i>
      <x v="12"/>
    </i>
    <i>
      <x v="16"/>
    </i>
    <i>
      <x v="21"/>
    </i>
  </rowItems>
  <colItems count="1">
    <i/>
  </colItems>
  <dataFields count="1">
    <dataField name="Count of Sales Per Unit" fld="5" subtotal="count" baseField="0" baseItem="0"/>
  </dataField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2:F15" firstHeaderRow="1" firstDataRow="1" firstDataCol="1"/>
  <pivotFields count="10">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 showAll="0"/>
    <pivotField numFmtId="2" showAll="0" defaultSubtotal="0"/>
    <pivotField numFmtId="2" showAll="0" defaultSubtotal="0"/>
    <pivotField numFmtId="2" showAll="0" defaultSubtotal="0"/>
    <pivotField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B15" firstHeaderRow="1" firstDataRow="1" firstDataCol="1"/>
  <pivotFields count="10">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 showAll="0"/>
    <pivotField numFmtId="2" showAll="0" defaultSubtotal="0"/>
    <pivotField numFmtId="2" showAll="0" defaultSubtotal="0"/>
    <pivotField numFmtId="2" showAll="0" defaultSubtotal="0"/>
    <pivotField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9" name="PivotTable1"/>
  </pivotTables>
  <data>
    <tabular pivotCacheId="1">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41300"/>
</slicers>
</file>

<file path=xl/tables/table1.xml><?xml version="1.0" encoding="utf-8"?>
<table xmlns="http://schemas.openxmlformats.org/spreadsheetml/2006/main" id="1" name="products" displayName="products" ref="AC11:AD33" totalsRowShown="0">
  <autoFilter ref="AC11:AD33"/>
  <tableColumns count="2">
    <tableColumn id="1" name="Product"/>
    <tableColumn id="2" name="Cost per unit" dataDxfId="26"/>
  </tableColumns>
  <tableStyleInfo name="TableStyleMedium2" showFirstColumn="0" showLastColumn="0" showRowStripes="1" showColumnStripes="0"/>
</table>
</file>

<file path=xl/tables/table2.xml><?xml version="1.0" encoding="utf-8"?>
<table xmlns="http://schemas.openxmlformats.org/spreadsheetml/2006/main" id="2" name="Data" displayName="Data" ref="C11:L311" totalsRowShown="0" headerRowDxfId="25">
  <autoFilter ref="C11:L311"/>
  <tableColumns count="10">
    <tableColumn id="1" name="Sales Person"/>
    <tableColumn id="2" name="Geography"/>
    <tableColumn id="3" name="Product"/>
    <tableColumn id="4" name="Amount" dataDxfId="24"/>
    <tableColumn id="5" name="Units" dataDxfId="23"/>
    <tableColumn id="6" name="Sales Per Unit" dataDxfId="22">
      <calculatedColumnFormula>Data[[#This Row],[Amount]]/Data[[#This Row],[Units]]</calculatedColumnFormula>
    </tableColumn>
    <tableColumn id="7" name="Cost Per Unit" dataDxfId="14">
      <calculatedColumnFormula>VLOOKUP(Data[[#This Row],[Product]],products[],2,FALSE)</calculatedColumnFormula>
    </tableColumn>
    <tableColumn id="8" name="Cost" dataDxfId="13">
      <calculatedColumnFormula>Data[[#This Row],[Cost Per Unit]]*Data[[#This Row],[Units]]</calculatedColumnFormula>
    </tableColumn>
    <tableColumn id="9" name="Profit" dataDxfId="4">
      <calculatedColumnFormula>Data[[#This Row],[Amount]]-Data[[#This Row],[Cost]]</calculatedColumnFormula>
    </tableColumn>
    <tableColumn id="10" name="Profit %" dataDxfId="3" dataCellStyle="Percent">
      <calculatedColumnFormula>Data[[#This Row],[Profit]]/Data[[#This Row],[Amount]]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Data4" displayName="Data4" ref="B4:F304" totalsRowShown="0" headerRowDxfId="21">
  <autoFilter ref="B4:F304"/>
  <sortState ref="B5:F304">
    <sortCondition descending="1" ref="E4:E304"/>
  </sortState>
  <tableColumns count="5">
    <tableColumn id="1" name="Sales Person"/>
    <tableColumn id="2" name="Geography"/>
    <tableColumn id="3" name="Product"/>
    <tableColumn id="4" name="Amount" dataDxfId="20"/>
    <tableColumn id="5" name="Units" dataDxfId="19"/>
  </tableColumns>
  <tableStyleInfo name="TableStyleMedium2" showFirstColumn="0" showLastColumn="0" showRowStripes="1" showColumnStripes="0"/>
</table>
</file>

<file path=xl/tables/table4.xml><?xml version="1.0" encoding="utf-8"?>
<table xmlns="http://schemas.openxmlformats.org/spreadsheetml/2006/main" id="4" name="Data5" displayName="Data5" ref="L3:Q303" totalsRowShown="0" headerRowDxfId="18">
  <autoFilter ref="L3:Q303"/>
  <tableColumns count="6">
    <tableColumn id="1" name="Sales Person"/>
    <tableColumn id="2" name="Geography"/>
    <tableColumn id="3" name="Product"/>
    <tableColumn id="4" name="Amount" dataDxfId="17"/>
    <tableColumn id="5" name="Units" dataDxfId="16"/>
    <tableColumn id="6" name="Sales Per Unit" dataDxfId="15">
      <calculatedColumnFormula>Data5[[#This Row],[Amount]]/Data5[[#This Row],[Units]]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G6" sqref="G6"/>
    </sheetView>
  </sheetViews>
  <sheetFormatPr defaultRowHeight="15" x14ac:dyDescent="0.25"/>
  <cols>
    <col min="1" max="1" width="21.85546875" bestFit="1" customWidth="1"/>
    <col min="2" max="2" width="13.85546875" style="30" bestFit="1" customWidth="1"/>
    <col min="3" max="4" width="12.5703125" bestFit="1" customWidth="1"/>
  </cols>
  <sheetData>
    <row r="3" spans="1:2" x14ac:dyDescent="0.25">
      <c r="A3" s="20" t="s">
        <v>66</v>
      </c>
      <c r="B3" s="30" t="s">
        <v>76</v>
      </c>
    </row>
    <row r="4" spans="1:2" x14ac:dyDescent="0.25">
      <c r="A4" s="21" t="s">
        <v>26</v>
      </c>
      <c r="B4" s="30">
        <v>58277.799999999996</v>
      </c>
    </row>
    <row r="5" spans="1:2" x14ac:dyDescent="0.25">
      <c r="A5" s="21" t="s">
        <v>17</v>
      </c>
      <c r="B5" s="30">
        <v>56471.589999999989</v>
      </c>
    </row>
    <row r="6" spans="1:2" x14ac:dyDescent="0.25">
      <c r="A6" s="21" t="s">
        <v>32</v>
      </c>
      <c r="B6" s="30">
        <v>52063.350000000006</v>
      </c>
    </row>
    <row r="7" spans="1:2" x14ac:dyDescent="0.25">
      <c r="A7" s="21" t="s">
        <v>15</v>
      </c>
      <c r="B7" s="30">
        <v>50988.91</v>
      </c>
    </row>
    <row r="8" spans="1:2" x14ac:dyDescent="0.25">
      <c r="A8" s="21" t="s">
        <v>22</v>
      </c>
      <c r="B8" s="30">
        <v>46234.96</v>
      </c>
    </row>
    <row r="9" spans="1:2" x14ac:dyDescent="0.25">
      <c r="A9" s="21" t="s">
        <v>33</v>
      </c>
      <c r="B9" s="30">
        <v>46226.02</v>
      </c>
    </row>
    <row r="10" spans="1:2" x14ac:dyDescent="0.25">
      <c r="A10" s="21" t="s">
        <v>23</v>
      </c>
      <c r="B10" s="30">
        <v>44884.119999999995</v>
      </c>
    </row>
    <row r="11" spans="1:2" x14ac:dyDescent="0.25">
      <c r="A11" s="21" t="s">
        <v>16</v>
      </c>
      <c r="B11" s="30">
        <v>43177.34</v>
      </c>
    </row>
    <row r="12" spans="1:2" x14ac:dyDescent="0.25">
      <c r="A12" s="21" t="s">
        <v>18</v>
      </c>
      <c r="B12" s="30">
        <v>40814.559999999998</v>
      </c>
    </row>
    <row r="13" spans="1:2" x14ac:dyDescent="0.25">
      <c r="A13" s="21" t="s">
        <v>28</v>
      </c>
      <c r="B13" s="30">
        <v>39084.339999999989</v>
      </c>
    </row>
    <row r="14" spans="1:2" x14ac:dyDescent="0.25">
      <c r="A14" s="21" t="s">
        <v>29</v>
      </c>
      <c r="B14" s="30">
        <v>36700.840000000011</v>
      </c>
    </row>
    <row r="15" spans="1:2" x14ac:dyDescent="0.25">
      <c r="A15" s="21" t="s">
        <v>20</v>
      </c>
      <c r="B15" s="30">
        <v>31390.480000000003</v>
      </c>
    </row>
    <row r="16" spans="1:2" x14ac:dyDescent="0.25">
      <c r="A16" s="21" t="s">
        <v>24</v>
      </c>
      <c r="B16" s="30">
        <v>30189.32</v>
      </c>
    </row>
    <row r="17" spans="1:2" x14ac:dyDescent="0.25">
      <c r="A17" s="21" t="s">
        <v>19</v>
      </c>
      <c r="B17" s="30">
        <v>29800.16</v>
      </c>
    </row>
    <row r="18" spans="1:2" x14ac:dyDescent="0.25">
      <c r="A18" s="21" t="s">
        <v>13</v>
      </c>
      <c r="B18" s="30">
        <v>29721.270000000004</v>
      </c>
    </row>
    <row r="19" spans="1:2" x14ac:dyDescent="0.25">
      <c r="A19" s="21" t="s">
        <v>25</v>
      </c>
      <c r="B19" s="30">
        <v>29678.100000000002</v>
      </c>
    </row>
    <row r="20" spans="1:2" x14ac:dyDescent="0.25">
      <c r="A20" s="21" t="s">
        <v>31</v>
      </c>
      <c r="B20" s="30">
        <v>29518.43</v>
      </c>
    </row>
    <row r="21" spans="1:2" x14ac:dyDescent="0.25">
      <c r="A21" s="21" t="s">
        <v>21</v>
      </c>
      <c r="B21" s="30">
        <v>26000</v>
      </c>
    </row>
    <row r="22" spans="1:2" x14ac:dyDescent="0.25">
      <c r="A22" s="21" t="s">
        <v>30</v>
      </c>
      <c r="B22" s="30">
        <v>25899.02</v>
      </c>
    </row>
    <row r="23" spans="1:2" x14ac:dyDescent="0.25">
      <c r="A23" s="21" t="s">
        <v>27</v>
      </c>
      <c r="B23" s="30">
        <v>19572.14</v>
      </c>
    </row>
    <row r="24" spans="1:2" x14ac:dyDescent="0.25">
      <c r="A24" s="21" t="s">
        <v>14</v>
      </c>
      <c r="B24" s="30">
        <v>19525.600000000002</v>
      </c>
    </row>
    <row r="25" spans="1:2" x14ac:dyDescent="0.25">
      <c r="A25" s="21" t="s">
        <v>4</v>
      </c>
      <c r="B25" s="30">
        <v>14946.92</v>
      </c>
    </row>
    <row r="26" spans="1:2" x14ac:dyDescent="0.25">
      <c r="A26" s="21" t="s">
        <v>67</v>
      </c>
      <c r="B26" s="30">
        <v>801165.27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303"/>
  <sheetViews>
    <sheetView showGridLines="0" workbookViewId="0">
      <selection activeCell="A18" sqref="A18"/>
    </sheetView>
  </sheetViews>
  <sheetFormatPr defaultRowHeight="15" x14ac:dyDescent="0.25"/>
  <sheetData>
    <row r="3" spans="12:17" x14ac:dyDescent="0.25">
      <c r="L3" s="6" t="s">
        <v>11</v>
      </c>
      <c r="M3" s="6" t="s">
        <v>12</v>
      </c>
      <c r="N3" s="6" t="s">
        <v>0</v>
      </c>
      <c r="O3" s="10" t="s">
        <v>1</v>
      </c>
      <c r="P3" s="10" t="s">
        <v>50</v>
      </c>
      <c r="Q3" s="6" t="s">
        <v>70</v>
      </c>
    </row>
    <row r="4" spans="12:17" x14ac:dyDescent="0.25">
      <c r="L4" t="s">
        <v>40</v>
      </c>
      <c r="M4" t="s">
        <v>37</v>
      </c>
      <c r="N4" t="s">
        <v>30</v>
      </c>
      <c r="O4" s="4">
        <v>1624</v>
      </c>
      <c r="P4" s="5">
        <v>114</v>
      </c>
      <c r="Q4" s="23">
        <f>Data5[[#This Row],[Amount]]/Data5[[#This Row],[Units]]</f>
        <v>14.245614035087719</v>
      </c>
    </row>
    <row r="5" spans="12:17" x14ac:dyDescent="0.25">
      <c r="L5" t="s">
        <v>8</v>
      </c>
      <c r="M5" t="s">
        <v>35</v>
      </c>
      <c r="N5" t="s">
        <v>32</v>
      </c>
      <c r="O5" s="4">
        <v>6706</v>
      </c>
      <c r="P5" s="5">
        <v>459</v>
      </c>
      <c r="Q5" s="23">
        <f>Data5[[#This Row],[Amount]]/Data5[[#This Row],[Units]]</f>
        <v>14.610021786492375</v>
      </c>
    </row>
    <row r="6" spans="12:17" x14ac:dyDescent="0.25">
      <c r="L6" t="s">
        <v>9</v>
      </c>
      <c r="M6" t="s">
        <v>35</v>
      </c>
      <c r="N6" t="s">
        <v>4</v>
      </c>
      <c r="O6" s="4">
        <v>959</v>
      </c>
      <c r="P6" s="5">
        <v>147</v>
      </c>
      <c r="Q6" s="23">
        <f>Data5[[#This Row],[Amount]]/Data5[[#This Row],[Units]]</f>
        <v>6.5238095238095237</v>
      </c>
    </row>
    <row r="7" spans="12:17" x14ac:dyDescent="0.25">
      <c r="L7" t="s">
        <v>41</v>
      </c>
      <c r="M7" t="s">
        <v>36</v>
      </c>
      <c r="N7" t="s">
        <v>18</v>
      </c>
      <c r="O7" s="4">
        <v>9632</v>
      </c>
      <c r="P7" s="5">
        <v>288</v>
      </c>
      <c r="Q7" s="23">
        <f>Data5[[#This Row],[Amount]]/Data5[[#This Row],[Units]]</f>
        <v>33.444444444444443</v>
      </c>
    </row>
    <row r="8" spans="12:17" x14ac:dyDescent="0.25">
      <c r="L8" t="s">
        <v>6</v>
      </c>
      <c r="M8" t="s">
        <v>39</v>
      </c>
      <c r="N8" t="s">
        <v>25</v>
      </c>
      <c r="O8" s="4">
        <v>2100</v>
      </c>
      <c r="P8" s="5">
        <v>414</v>
      </c>
      <c r="Q8" s="23">
        <f>Data5[[#This Row],[Amount]]/Data5[[#This Row],[Units]]</f>
        <v>5.0724637681159424</v>
      </c>
    </row>
    <row r="9" spans="12:17" x14ac:dyDescent="0.25">
      <c r="L9" t="s">
        <v>40</v>
      </c>
      <c r="M9" t="s">
        <v>35</v>
      </c>
      <c r="N9" t="s">
        <v>33</v>
      </c>
      <c r="O9" s="4">
        <v>8869</v>
      </c>
      <c r="P9" s="5">
        <v>432</v>
      </c>
      <c r="Q9" s="23">
        <f>Data5[[#This Row],[Amount]]/Data5[[#This Row],[Units]]</f>
        <v>20.530092592592592</v>
      </c>
    </row>
    <row r="10" spans="12:17" x14ac:dyDescent="0.25">
      <c r="L10" t="s">
        <v>6</v>
      </c>
      <c r="M10" t="s">
        <v>38</v>
      </c>
      <c r="N10" t="s">
        <v>31</v>
      </c>
      <c r="O10" s="4">
        <v>2681</v>
      </c>
      <c r="P10" s="5">
        <v>54</v>
      </c>
      <c r="Q10" s="23">
        <f>Data5[[#This Row],[Amount]]/Data5[[#This Row],[Units]]</f>
        <v>49.648148148148145</v>
      </c>
    </row>
    <row r="11" spans="12:17" x14ac:dyDescent="0.25">
      <c r="L11" t="s">
        <v>8</v>
      </c>
      <c r="M11" t="s">
        <v>35</v>
      </c>
      <c r="N11" t="s">
        <v>22</v>
      </c>
      <c r="O11" s="4">
        <v>5012</v>
      </c>
      <c r="P11" s="5">
        <v>210</v>
      </c>
      <c r="Q11" s="23">
        <f>Data5[[#This Row],[Amount]]/Data5[[#This Row],[Units]]</f>
        <v>23.866666666666667</v>
      </c>
    </row>
    <row r="12" spans="12:17" x14ac:dyDescent="0.25">
      <c r="L12" t="s">
        <v>7</v>
      </c>
      <c r="M12" t="s">
        <v>38</v>
      </c>
      <c r="N12" t="s">
        <v>14</v>
      </c>
      <c r="O12" s="4">
        <v>1281</v>
      </c>
      <c r="P12" s="5">
        <v>75</v>
      </c>
      <c r="Q12" s="23">
        <f>Data5[[#This Row],[Amount]]/Data5[[#This Row],[Units]]</f>
        <v>17.079999999999998</v>
      </c>
    </row>
    <row r="13" spans="12:17" x14ac:dyDescent="0.25">
      <c r="L13" t="s">
        <v>5</v>
      </c>
      <c r="M13" t="s">
        <v>37</v>
      </c>
      <c r="N13" t="s">
        <v>14</v>
      </c>
      <c r="O13" s="4">
        <v>4991</v>
      </c>
      <c r="P13" s="5">
        <v>12</v>
      </c>
      <c r="Q13" s="23">
        <f>Data5[[#This Row],[Amount]]/Data5[[#This Row],[Units]]</f>
        <v>415.91666666666669</v>
      </c>
    </row>
    <row r="14" spans="12:17" x14ac:dyDescent="0.25">
      <c r="L14" t="s">
        <v>2</v>
      </c>
      <c r="M14" t="s">
        <v>39</v>
      </c>
      <c r="N14" t="s">
        <v>25</v>
      </c>
      <c r="O14" s="4">
        <v>1785</v>
      </c>
      <c r="P14" s="5">
        <v>462</v>
      </c>
      <c r="Q14" s="23">
        <f>Data5[[#This Row],[Amount]]/Data5[[#This Row],[Units]]</f>
        <v>3.8636363636363638</v>
      </c>
    </row>
    <row r="15" spans="12:17" x14ac:dyDescent="0.25">
      <c r="L15" t="s">
        <v>3</v>
      </c>
      <c r="M15" t="s">
        <v>37</v>
      </c>
      <c r="N15" t="s">
        <v>17</v>
      </c>
      <c r="O15" s="4">
        <v>3983</v>
      </c>
      <c r="P15" s="5">
        <v>144</v>
      </c>
      <c r="Q15" s="23">
        <f>Data5[[#This Row],[Amount]]/Data5[[#This Row],[Units]]</f>
        <v>27.659722222222221</v>
      </c>
    </row>
    <row r="16" spans="12:17" x14ac:dyDescent="0.25">
      <c r="L16" t="s">
        <v>9</v>
      </c>
      <c r="M16" t="s">
        <v>38</v>
      </c>
      <c r="N16" t="s">
        <v>16</v>
      </c>
      <c r="O16" s="4">
        <v>2646</v>
      </c>
      <c r="P16" s="5">
        <v>120</v>
      </c>
      <c r="Q16" s="23">
        <f>Data5[[#This Row],[Amount]]/Data5[[#This Row],[Units]]</f>
        <v>22.05</v>
      </c>
    </row>
    <row r="17" spans="1:17" x14ac:dyDescent="0.25">
      <c r="A17" t="s">
        <v>72</v>
      </c>
      <c r="L17" t="s">
        <v>2</v>
      </c>
      <c r="M17" t="s">
        <v>34</v>
      </c>
      <c r="N17" t="s">
        <v>13</v>
      </c>
      <c r="O17" s="4">
        <v>252</v>
      </c>
      <c r="P17" s="5">
        <v>54</v>
      </c>
      <c r="Q17" s="23">
        <f>Data5[[#This Row],[Amount]]/Data5[[#This Row],[Units]]</f>
        <v>4.666666666666667</v>
      </c>
    </row>
    <row r="18" spans="1:17" x14ac:dyDescent="0.25">
      <c r="L18" t="s">
        <v>3</v>
      </c>
      <c r="M18" t="s">
        <v>35</v>
      </c>
      <c r="N18" t="s">
        <v>25</v>
      </c>
      <c r="O18" s="4">
        <v>2464</v>
      </c>
      <c r="P18" s="5">
        <v>234</v>
      </c>
      <c r="Q18" s="23">
        <f>Data5[[#This Row],[Amount]]/Data5[[#This Row],[Units]]</f>
        <v>10.52991452991453</v>
      </c>
    </row>
    <row r="19" spans="1:17" x14ac:dyDescent="0.25">
      <c r="L19" t="s">
        <v>3</v>
      </c>
      <c r="M19" t="s">
        <v>35</v>
      </c>
      <c r="N19" t="s">
        <v>29</v>
      </c>
      <c r="O19" s="4">
        <v>2114</v>
      </c>
      <c r="P19" s="5">
        <v>66</v>
      </c>
      <c r="Q19" s="23">
        <f>Data5[[#This Row],[Amount]]/Data5[[#This Row],[Units]]</f>
        <v>32.030303030303031</v>
      </c>
    </row>
    <row r="20" spans="1:17" x14ac:dyDescent="0.25">
      <c r="L20" t="s">
        <v>6</v>
      </c>
      <c r="M20" t="s">
        <v>37</v>
      </c>
      <c r="N20" t="s">
        <v>31</v>
      </c>
      <c r="O20" s="4">
        <v>7693</v>
      </c>
      <c r="P20" s="5">
        <v>87</v>
      </c>
      <c r="Q20" s="23">
        <f>Data5[[#This Row],[Amount]]/Data5[[#This Row],[Units]]</f>
        <v>88.425287356321846</v>
      </c>
    </row>
    <row r="21" spans="1:17" x14ac:dyDescent="0.25">
      <c r="L21" t="s">
        <v>5</v>
      </c>
      <c r="M21" t="s">
        <v>34</v>
      </c>
      <c r="N21" t="s">
        <v>20</v>
      </c>
      <c r="O21" s="4">
        <v>15610</v>
      </c>
      <c r="P21" s="5">
        <v>339</v>
      </c>
      <c r="Q21" s="23">
        <f>Data5[[#This Row],[Amount]]/Data5[[#This Row],[Units]]</f>
        <v>46.047197640117993</v>
      </c>
    </row>
    <row r="22" spans="1:17" x14ac:dyDescent="0.25">
      <c r="L22" t="s">
        <v>41</v>
      </c>
      <c r="M22" t="s">
        <v>34</v>
      </c>
      <c r="N22" t="s">
        <v>22</v>
      </c>
      <c r="O22" s="4">
        <v>336</v>
      </c>
      <c r="P22" s="5">
        <v>144</v>
      </c>
      <c r="Q22" s="23">
        <f>Data5[[#This Row],[Amount]]/Data5[[#This Row],[Units]]</f>
        <v>2.3333333333333335</v>
      </c>
    </row>
    <row r="23" spans="1:17" x14ac:dyDescent="0.25">
      <c r="L23" t="s">
        <v>2</v>
      </c>
      <c r="M23" t="s">
        <v>39</v>
      </c>
      <c r="N23" t="s">
        <v>20</v>
      </c>
      <c r="O23" s="4">
        <v>9443</v>
      </c>
      <c r="P23" s="5">
        <v>162</v>
      </c>
      <c r="Q23" s="23">
        <f>Data5[[#This Row],[Amount]]/Data5[[#This Row],[Units]]</f>
        <v>58.290123456790127</v>
      </c>
    </row>
    <row r="24" spans="1:17" x14ac:dyDescent="0.25">
      <c r="L24" t="s">
        <v>9</v>
      </c>
      <c r="M24" t="s">
        <v>34</v>
      </c>
      <c r="N24" t="s">
        <v>23</v>
      </c>
      <c r="O24" s="4">
        <v>8155</v>
      </c>
      <c r="P24" s="5">
        <v>90</v>
      </c>
      <c r="Q24" s="23">
        <f>Data5[[#This Row],[Amount]]/Data5[[#This Row],[Units]]</f>
        <v>90.611111111111114</v>
      </c>
    </row>
    <row r="25" spans="1:17" x14ac:dyDescent="0.25">
      <c r="L25" t="s">
        <v>8</v>
      </c>
      <c r="M25" t="s">
        <v>38</v>
      </c>
      <c r="N25" t="s">
        <v>23</v>
      </c>
      <c r="O25" s="4">
        <v>1701</v>
      </c>
      <c r="P25" s="5">
        <v>234</v>
      </c>
      <c r="Q25" s="23">
        <f>Data5[[#This Row],[Amount]]/Data5[[#This Row],[Units]]</f>
        <v>7.2692307692307692</v>
      </c>
    </row>
    <row r="26" spans="1:17" x14ac:dyDescent="0.25">
      <c r="L26" t="s">
        <v>10</v>
      </c>
      <c r="M26" t="s">
        <v>38</v>
      </c>
      <c r="N26" t="s">
        <v>22</v>
      </c>
      <c r="O26" s="4">
        <v>2205</v>
      </c>
      <c r="P26" s="5">
        <v>141</v>
      </c>
      <c r="Q26" s="23">
        <f>Data5[[#This Row],[Amount]]/Data5[[#This Row],[Units]]</f>
        <v>15.638297872340425</v>
      </c>
    </row>
    <row r="27" spans="1:17" x14ac:dyDescent="0.25">
      <c r="L27" t="s">
        <v>8</v>
      </c>
      <c r="M27" t="s">
        <v>37</v>
      </c>
      <c r="N27" t="s">
        <v>19</v>
      </c>
      <c r="O27" s="4">
        <v>1771</v>
      </c>
      <c r="P27" s="5">
        <v>204</v>
      </c>
      <c r="Q27" s="23">
        <f>Data5[[#This Row],[Amount]]/Data5[[#This Row],[Units]]</f>
        <v>8.6813725490196081</v>
      </c>
    </row>
    <row r="28" spans="1:17" x14ac:dyDescent="0.25">
      <c r="L28" t="s">
        <v>41</v>
      </c>
      <c r="M28" t="s">
        <v>35</v>
      </c>
      <c r="N28" t="s">
        <v>15</v>
      </c>
      <c r="O28" s="4">
        <v>2114</v>
      </c>
      <c r="P28" s="5">
        <v>186</v>
      </c>
      <c r="Q28" s="23">
        <f>Data5[[#This Row],[Amount]]/Data5[[#This Row],[Units]]</f>
        <v>11.365591397849462</v>
      </c>
    </row>
    <row r="29" spans="1:17" x14ac:dyDescent="0.25">
      <c r="L29" t="s">
        <v>41</v>
      </c>
      <c r="M29" t="s">
        <v>36</v>
      </c>
      <c r="N29" t="s">
        <v>13</v>
      </c>
      <c r="O29" s="4">
        <v>10311</v>
      </c>
      <c r="P29" s="5">
        <v>231</v>
      </c>
      <c r="Q29" s="23">
        <f>Data5[[#This Row],[Amount]]/Data5[[#This Row],[Units]]</f>
        <v>44.636363636363633</v>
      </c>
    </row>
    <row r="30" spans="1:17" x14ac:dyDescent="0.25">
      <c r="L30" t="s">
        <v>3</v>
      </c>
      <c r="M30" t="s">
        <v>39</v>
      </c>
      <c r="N30" t="s">
        <v>16</v>
      </c>
      <c r="O30" s="4">
        <v>21</v>
      </c>
      <c r="P30" s="5">
        <v>168</v>
      </c>
      <c r="Q30" s="23">
        <f>Data5[[#This Row],[Amount]]/Data5[[#This Row],[Units]]</f>
        <v>0.125</v>
      </c>
    </row>
    <row r="31" spans="1:17" x14ac:dyDescent="0.25">
      <c r="L31" t="s">
        <v>10</v>
      </c>
      <c r="M31" t="s">
        <v>35</v>
      </c>
      <c r="N31" t="s">
        <v>20</v>
      </c>
      <c r="O31" s="4">
        <v>1974</v>
      </c>
      <c r="P31" s="5">
        <v>195</v>
      </c>
      <c r="Q31" s="23">
        <f>Data5[[#This Row],[Amount]]/Data5[[#This Row],[Units]]</f>
        <v>10.123076923076923</v>
      </c>
    </row>
    <row r="32" spans="1:17" x14ac:dyDescent="0.25">
      <c r="L32" t="s">
        <v>5</v>
      </c>
      <c r="M32" t="s">
        <v>36</v>
      </c>
      <c r="N32" t="s">
        <v>23</v>
      </c>
      <c r="O32" s="4">
        <v>6314</v>
      </c>
      <c r="P32" s="5">
        <v>15</v>
      </c>
      <c r="Q32" s="23">
        <f>Data5[[#This Row],[Amount]]/Data5[[#This Row],[Units]]</f>
        <v>420.93333333333334</v>
      </c>
    </row>
    <row r="33" spans="12:17" x14ac:dyDescent="0.25">
      <c r="L33" t="s">
        <v>10</v>
      </c>
      <c r="M33" t="s">
        <v>37</v>
      </c>
      <c r="N33" t="s">
        <v>23</v>
      </c>
      <c r="O33" s="4">
        <v>4683</v>
      </c>
      <c r="P33" s="5">
        <v>30</v>
      </c>
      <c r="Q33" s="23">
        <f>Data5[[#This Row],[Amount]]/Data5[[#This Row],[Units]]</f>
        <v>156.1</v>
      </c>
    </row>
    <row r="34" spans="12:17" x14ac:dyDescent="0.25">
      <c r="L34" t="s">
        <v>41</v>
      </c>
      <c r="M34" t="s">
        <v>37</v>
      </c>
      <c r="N34" t="s">
        <v>24</v>
      </c>
      <c r="O34" s="4">
        <v>6398</v>
      </c>
      <c r="P34" s="5">
        <v>102</v>
      </c>
      <c r="Q34" s="23">
        <f>Data5[[#This Row],[Amount]]/Data5[[#This Row],[Units]]</f>
        <v>62.725490196078432</v>
      </c>
    </row>
    <row r="35" spans="12:17" x14ac:dyDescent="0.25">
      <c r="L35" t="s">
        <v>2</v>
      </c>
      <c r="M35" t="s">
        <v>35</v>
      </c>
      <c r="N35" t="s">
        <v>19</v>
      </c>
      <c r="O35" s="4">
        <v>553</v>
      </c>
      <c r="P35" s="5">
        <v>15</v>
      </c>
      <c r="Q35" s="23">
        <f>Data5[[#This Row],[Amount]]/Data5[[#This Row],[Units]]</f>
        <v>36.866666666666667</v>
      </c>
    </row>
    <row r="36" spans="12:17" x14ac:dyDescent="0.25">
      <c r="L36" t="s">
        <v>8</v>
      </c>
      <c r="M36" t="s">
        <v>39</v>
      </c>
      <c r="N36" t="s">
        <v>30</v>
      </c>
      <c r="O36" s="4">
        <v>7021</v>
      </c>
      <c r="P36" s="5">
        <v>183</v>
      </c>
      <c r="Q36" s="23">
        <f>Data5[[#This Row],[Amount]]/Data5[[#This Row],[Units]]</f>
        <v>38.366120218579233</v>
      </c>
    </row>
    <row r="37" spans="12:17" x14ac:dyDescent="0.25">
      <c r="L37" t="s">
        <v>40</v>
      </c>
      <c r="M37" t="s">
        <v>39</v>
      </c>
      <c r="N37" t="s">
        <v>22</v>
      </c>
      <c r="O37" s="4">
        <v>5817</v>
      </c>
      <c r="P37" s="5">
        <v>12</v>
      </c>
      <c r="Q37" s="23">
        <f>Data5[[#This Row],[Amount]]/Data5[[#This Row],[Units]]</f>
        <v>484.75</v>
      </c>
    </row>
    <row r="38" spans="12:17" x14ac:dyDescent="0.25">
      <c r="L38" t="s">
        <v>41</v>
      </c>
      <c r="M38" t="s">
        <v>39</v>
      </c>
      <c r="N38" t="s">
        <v>14</v>
      </c>
      <c r="O38" s="4">
        <v>3976</v>
      </c>
      <c r="P38" s="5">
        <v>72</v>
      </c>
      <c r="Q38" s="23">
        <f>Data5[[#This Row],[Amount]]/Data5[[#This Row],[Units]]</f>
        <v>55.222222222222221</v>
      </c>
    </row>
    <row r="39" spans="12:17" x14ac:dyDescent="0.25">
      <c r="L39" t="s">
        <v>6</v>
      </c>
      <c r="M39" t="s">
        <v>38</v>
      </c>
      <c r="N39" t="s">
        <v>27</v>
      </c>
      <c r="O39" s="4">
        <v>1134</v>
      </c>
      <c r="P39" s="5">
        <v>282</v>
      </c>
      <c r="Q39" s="23">
        <f>Data5[[#This Row],[Amount]]/Data5[[#This Row],[Units]]</f>
        <v>4.0212765957446805</v>
      </c>
    </row>
    <row r="40" spans="12:17" x14ac:dyDescent="0.25">
      <c r="L40" t="s">
        <v>2</v>
      </c>
      <c r="M40" t="s">
        <v>39</v>
      </c>
      <c r="N40" t="s">
        <v>28</v>
      </c>
      <c r="O40" s="4">
        <v>6027</v>
      </c>
      <c r="P40" s="5">
        <v>144</v>
      </c>
      <c r="Q40" s="23">
        <f>Data5[[#This Row],[Amount]]/Data5[[#This Row],[Units]]</f>
        <v>41.854166666666664</v>
      </c>
    </row>
    <row r="41" spans="12:17" x14ac:dyDescent="0.25">
      <c r="L41" t="s">
        <v>6</v>
      </c>
      <c r="M41" t="s">
        <v>37</v>
      </c>
      <c r="N41" t="s">
        <v>16</v>
      </c>
      <c r="O41" s="4">
        <v>1904</v>
      </c>
      <c r="P41" s="5">
        <v>405</v>
      </c>
      <c r="Q41" s="23">
        <f>Data5[[#This Row],[Amount]]/Data5[[#This Row],[Units]]</f>
        <v>4.7012345679012348</v>
      </c>
    </row>
    <row r="42" spans="12:17" x14ac:dyDescent="0.25">
      <c r="L42" t="s">
        <v>7</v>
      </c>
      <c r="M42" t="s">
        <v>34</v>
      </c>
      <c r="N42" t="s">
        <v>32</v>
      </c>
      <c r="O42" s="4">
        <v>3262</v>
      </c>
      <c r="P42" s="5">
        <v>75</v>
      </c>
      <c r="Q42" s="23">
        <f>Data5[[#This Row],[Amount]]/Data5[[#This Row],[Units]]</f>
        <v>43.493333333333332</v>
      </c>
    </row>
    <row r="43" spans="12:17" x14ac:dyDescent="0.25">
      <c r="L43" t="s">
        <v>40</v>
      </c>
      <c r="M43" t="s">
        <v>34</v>
      </c>
      <c r="N43" t="s">
        <v>27</v>
      </c>
      <c r="O43" s="4">
        <v>2289</v>
      </c>
      <c r="P43" s="5">
        <v>135</v>
      </c>
      <c r="Q43" s="23">
        <f>Data5[[#This Row],[Amount]]/Data5[[#This Row],[Units]]</f>
        <v>16.955555555555556</v>
      </c>
    </row>
    <row r="44" spans="12:17" x14ac:dyDescent="0.25">
      <c r="L44" t="s">
        <v>5</v>
      </c>
      <c r="M44" t="s">
        <v>34</v>
      </c>
      <c r="N44" t="s">
        <v>27</v>
      </c>
      <c r="O44" s="4">
        <v>6986</v>
      </c>
      <c r="P44" s="5">
        <v>21</v>
      </c>
      <c r="Q44" s="23">
        <f>Data5[[#This Row],[Amount]]/Data5[[#This Row],[Units]]</f>
        <v>332.66666666666669</v>
      </c>
    </row>
    <row r="45" spans="12:17" x14ac:dyDescent="0.25">
      <c r="L45" t="s">
        <v>2</v>
      </c>
      <c r="M45" t="s">
        <v>38</v>
      </c>
      <c r="N45" t="s">
        <v>23</v>
      </c>
      <c r="O45" s="4">
        <v>4417</v>
      </c>
      <c r="P45" s="5">
        <v>153</v>
      </c>
      <c r="Q45" s="23">
        <f>Data5[[#This Row],[Amount]]/Data5[[#This Row],[Units]]</f>
        <v>28.869281045751634</v>
      </c>
    </row>
    <row r="46" spans="12:17" x14ac:dyDescent="0.25">
      <c r="L46" t="s">
        <v>6</v>
      </c>
      <c r="M46" t="s">
        <v>34</v>
      </c>
      <c r="N46" t="s">
        <v>15</v>
      </c>
      <c r="O46" s="4">
        <v>1442</v>
      </c>
      <c r="P46" s="5">
        <v>15</v>
      </c>
      <c r="Q46" s="23">
        <f>Data5[[#This Row],[Amount]]/Data5[[#This Row],[Units]]</f>
        <v>96.13333333333334</v>
      </c>
    </row>
    <row r="47" spans="12:17" x14ac:dyDescent="0.25">
      <c r="L47" t="s">
        <v>3</v>
      </c>
      <c r="M47" t="s">
        <v>35</v>
      </c>
      <c r="N47" t="s">
        <v>14</v>
      </c>
      <c r="O47" s="4">
        <v>2415</v>
      </c>
      <c r="P47" s="5">
        <v>255</v>
      </c>
      <c r="Q47" s="23">
        <f>Data5[[#This Row],[Amount]]/Data5[[#This Row],[Units]]</f>
        <v>9.4705882352941178</v>
      </c>
    </row>
    <row r="48" spans="12:17" x14ac:dyDescent="0.25">
      <c r="L48" t="s">
        <v>2</v>
      </c>
      <c r="M48" t="s">
        <v>37</v>
      </c>
      <c r="N48" t="s">
        <v>19</v>
      </c>
      <c r="O48" s="4">
        <v>238</v>
      </c>
      <c r="P48" s="5">
        <v>18</v>
      </c>
      <c r="Q48" s="23">
        <f>Data5[[#This Row],[Amount]]/Data5[[#This Row],[Units]]</f>
        <v>13.222222222222221</v>
      </c>
    </row>
    <row r="49" spans="12:17" x14ac:dyDescent="0.25">
      <c r="L49" t="s">
        <v>6</v>
      </c>
      <c r="M49" t="s">
        <v>37</v>
      </c>
      <c r="N49" t="s">
        <v>23</v>
      </c>
      <c r="O49" s="4">
        <v>4949</v>
      </c>
      <c r="P49" s="5">
        <v>189</v>
      </c>
      <c r="Q49" s="23">
        <f>Data5[[#This Row],[Amount]]/Data5[[#This Row],[Units]]</f>
        <v>26.185185185185187</v>
      </c>
    </row>
    <row r="50" spans="12:17" x14ac:dyDescent="0.25">
      <c r="L50" t="s">
        <v>5</v>
      </c>
      <c r="M50" t="s">
        <v>38</v>
      </c>
      <c r="N50" t="s">
        <v>32</v>
      </c>
      <c r="O50" s="4">
        <v>5075</v>
      </c>
      <c r="P50" s="5">
        <v>21</v>
      </c>
      <c r="Q50" s="23">
        <f>Data5[[#This Row],[Amount]]/Data5[[#This Row],[Units]]</f>
        <v>241.66666666666666</v>
      </c>
    </row>
    <row r="51" spans="12:17" x14ac:dyDescent="0.25">
      <c r="L51" t="s">
        <v>3</v>
      </c>
      <c r="M51" t="s">
        <v>36</v>
      </c>
      <c r="N51" t="s">
        <v>16</v>
      </c>
      <c r="O51" s="4">
        <v>9198</v>
      </c>
      <c r="P51" s="5">
        <v>36</v>
      </c>
      <c r="Q51" s="23">
        <f>Data5[[#This Row],[Amount]]/Data5[[#This Row],[Units]]</f>
        <v>255.5</v>
      </c>
    </row>
    <row r="52" spans="12:17" x14ac:dyDescent="0.25">
      <c r="L52" t="s">
        <v>6</v>
      </c>
      <c r="M52" t="s">
        <v>34</v>
      </c>
      <c r="N52" t="s">
        <v>29</v>
      </c>
      <c r="O52" s="4">
        <v>3339</v>
      </c>
      <c r="P52" s="5">
        <v>75</v>
      </c>
      <c r="Q52" s="23">
        <f>Data5[[#This Row],[Amount]]/Data5[[#This Row],[Units]]</f>
        <v>44.52</v>
      </c>
    </row>
    <row r="53" spans="12:17" x14ac:dyDescent="0.25">
      <c r="L53" t="s">
        <v>40</v>
      </c>
      <c r="M53" t="s">
        <v>34</v>
      </c>
      <c r="N53" t="s">
        <v>17</v>
      </c>
      <c r="O53" s="4">
        <v>5019</v>
      </c>
      <c r="P53" s="5">
        <v>156</v>
      </c>
      <c r="Q53" s="23">
        <f>Data5[[#This Row],[Amount]]/Data5[[#This Row],[Units]]</f>
        <v>32.17307692307692</v>
      </c>
    </row>
    <row r="54" spans="12:17" x14ac:dyDescent="0.25">
      <c r="L54" t="s">
        <v>5</v>
      </c>
      <c r="M54" t="s">
        <v>36</v>
      </c>
      <c r="N54" t="s">
        <v>16</v>
      </c>
      <c r="O54" s="4">
        <v>16184</v>
      </c>
      <c r="P54" s="5">
        <v>39</v>
      </c>
      <c r="Q54" s="23">
        <f>Data5[[#This Row],[Amount]]/Data5[[#This Row],[Units]]</f>
        <v>414.97435897435895</v>
      </c>
    </row>
    <row r="55" spans="12:17" x14ac:dyDescent="0.25">
      <c r="L55" t="s">
        <v>6</v>
      </c>
      <c r="M55" t="s">
        <v>36</v>
      </c>
      <c r="N55" t="s">
        <v>21</v>
      </c>
      <c r="O55" s="4">
        <v>497</v>
      </c>
      <c r="P55" s="5">
        <v>63</v>
      </c>
      <c r="Q55" s="23">
        <f>Data5[[#This Row],[Amount]]/Data5[[#This Row],[Units]]</f>
        <v>7.8888888888888893</v>
      </c>
    </row>
    <row r="56" spans="12:17" x14ac:dyDescent="0.25">
      <c r="L56" t="s">
        <v>2</v>
      </c>
      <c r="M56" t="s">
        <v>36</v>
      </c>
      <c r="N56" t="s">
        <v>29</v>
      </c>
      <c r="O56" s="4">
        <v>8211</v>
      </c>
      <c r="P56" s="5">
        <v>75</v>
      </c>
      <c r="Q56" s="23">
        <f>Data5[[#This Row],[Amount]]/Data5[[#This Row],[Units]]</f>
        <v>109.48</v>
      </c>
    </row>
    <row r="57" spans="12:17" x14ac:dyDescent="0.25">
      <c r="L57" t="s">
        <v>2</v>
      </c>
      <c r="M57" t="s">
        <v>38</v>
      </c>
      <c r="N57" t="s">
        <v>28</v>
      </c>
      <c r="O57" s="4">
        <v>6580</v>
      </c>
      <c r="P57" s="5">
        <v>183</v>
      </c>
      <c r="Q57" s="23">
        <f>Data5[[#This Row],[Amount]]/Data5[[#This Row],[Units]]</f>
        <v>35.956284153005463</v>
      </c>
    </row>
    <row r="58" spans="12:17" x14ac:dyDescent="0.25">
      <c r="L58" t="s">
        <v>41</v>
      </c>
      <c r="M58" t="s">
        <v>35</v>
      </c>
      <c r="N58" t="s">
        <v>13</v>
      </c>
      <c r="O58" s="4">
        <v>4760</v>
      </c>
      <c r="P58" s="5">
        <v>69</v>
      </c>
      <c r="Q58" s="23">
        <f>Data5[[#This Row],[Amount]]/Data5[[#This Row],[Units]]</f>
        <v>68.985507246376812</v>
      </c>
    </row>
    <row r="59" spans="12:17" x14ac:dyDescent="0.25">
      <c r="L59" t="s">
        <v>40</v>
      </c>
      <c r="M59" t="s">
        <v>36</v>
      </c>
      <c r="N59" t="s">
        <v>25</v>
      </c>
      <c r="O59" s="4">
        <v>5439</v>
      </c>
      <c r="P59" s="5">
        <v>30</v>
      </c>
      <c r="Q59" s="23">
        <f>Data5[[#This Row],[Amount]]/Data5[[#This Row],[Units]]</f>
        <v>181.3</v>
      </c>
    </row>
    <row r="60" spans="12:17" x14ac:dyDescent="0.25">
      <c r="L60" t="s">
        <v>41</v>
      </c>
      <c r="M60" t="s">
        <v>34</v>
      </c>
      <c r="N60" t="s">
        <v>17</v>
      </c>
      <c r="O60" s="4">
        <v>1463</v>
      </c>
      <c r="P60" s="5">
        <v>39</v>
      </c>
      <c r="Q60" s="23">
        <f>Data5[[#This Row],[Amount]]/Data5[[#This Row],[Units]]</f>
        <v>37.512820512820511</v>
      </c>
    </row>
    <row r="61" spans="12:17" x14ac:dyDescent="0.25">
      <c r="L61" t="s">
        <v>3</v>
      </c>
      <c r="M61" t="s">
        <v>34</v>
      </c>
      <c r="N61" t="s">
        <v>32</v>
      </c>
      <c r="O61" s="4">
        <v>7777</v>
      </c>
      <c r="P61" s="5">
        <v>504</v>
      </c>
      <c r="Q61" s="23">
        <f>Data5[[#This Row],[Amount]]/Data5[[#This Row],[Units]]</f>
        <v>15.430555555555555</v>
      </c>
    </row>
    <row r="62" spans="12:17" x14ac:dyDescent="0.25">
      <c r="L62" t="s">
        <v>9</v>
      </c>
      <c r="M62" t="s">
        <v>37</v>
      </c>
      <c r="N62" t="s">
        <v>29</v>
      </c>
      <c r="O62" s="4">
        <v>1085</v>
      </c>
      <c r="P62" s="5">
        <v>273</v>
      </c>
      <c r="Q62" s="23">
        <f>Data5[[#This Row],[Amount]]/Data5[[#This Row],[Units]]</f>
        <v>3.9743589743589745</v>
      </c>
    </row>
    <row r="63" spans="12:17" x14ac:dyDescent="0.25">
      <c r="L63" t="s">
        <v>5</v>
      </c>
      <c r="M63" t="s">
        <v>37</v>
      </c>
      <c r="N63" t="s">
        <v>31</v>
      </c>
      <c r="O63" s="4">
        <v>182</v>
      </c>
      <c r="P63" s="5">
        <v>48</v>
      </c>
      <c r="Q63" s="23">
        <f>Data5[[#This Row],[Amount]]/Data5[[#This Row],[Units]]</f>
        <v>3.7916666666666665</v>
      </c>
    </row>
    <row r="64" spans="12:17" x14ac:dyDescent="0.25">
      <c r="L64" t="s">
        <v>6</v>
      </c>
      <c r="M64" t="s">
        <v>34</v>
      </c>
      <c r="N64" t="s">
        <v>27</v>
      </c>
      <c r="O64" s="4">
        <v>4242</v>
      </c>
      <c r="P64" s="5">
        <v>207</v>
      </c>
      <c r="Q64" s="23">
        <f>Data5[[#This Row],[Amount]]/Data5[[#This Row],[Units]]</f>
        <v>20.492753623188406</v>
      </c>
    </row>
    <row r="65" spans="12:17" x14ac:dyDescent="0.25">
      <c r="L65" t="s">
        <v>6</v>
      </c>
      <c r="M65" t="s">
        <v>36</v>
      </c>
      <c r="N65" t="s">
        <v>32</v>
      </c>
      <c r="O65" s="4">
        <v>6118</v>
      </c>
      <c r="P65" s="5">
        <v>9</v>
      </c>
      <c r="Q65" s="23">
        <f>Data5[[#This Row],[Amount]]/Data5[[#This Row],[Units]]</f>
        <v>679.77777777777783</v>
      </c>
    </row>
    <row r="66" spans="12:17" x14ac:dyDescent="0.25">
      <c r="L66" t="s">
        <v>10</v>
      </c>
      <c r="M66" t="s">
        <v>36</v>
      </c>
      <c r="N66" t="s">
        <v>23</v>
      </c>
      <c r="O66" s="4">
        <v>2317</v>
      </c>
      <c r="P66" s="5">
        <v>261</v>
      </c>
      <c r="Q66" s="23">
        <f>Data5[[#This Row],[Amount]]/Data5[[#This Row],[Units]]</f>
        <v>8.8773946360153264</v>
      </c>
    </row>
    <row r="67" spans="12:17" x14ac:dyDescent="0.25">
      <c r="L67" t="s">
        <v>6</v>
      </c>
      <c r="M67" t="s">
        <v>38</v>
      </c>
      <c r="N67" t="s">
        <v>16</v>
      </c>
      <c r="O67" s="4">
        <v>938</v>
      </c>
      <c r="P67" s="5">
        <v>6</v>
      </c>
      <c r="Q67" s="23">
        <f>Data5[[#This Row],[Amount]]/Data5[[#This Row],[Units]]</f>
        <v>156.33333333333334</v>
      </c>
    </row>
    <row r="68" spans="12:17" x14ac:dyDescent="0.25">
      <c r="L68" t="s">
        <v>8</v>
      </c>
      <c r="M68" t="s">
        <v>37</v>
      </c>
      <c r="N68" t="s">
        <v>15</v>
      </c>
      <c r="O68" s="4">
        <v>9709</v>
      </c>
      <c r="P68" s="5">
        <v>30</v>
      </c>
      <c r="Q68" s="23">
        <f>Data5[[#This Row],[Amount]]/Data5[[#This Row],[Units]]</f>
        <v>323.63333333333333</v>
      </c>
    </row>
    <row r="69" spans="12:17" x14ac:dyDescent="0.25">
      <c r="L69" t="s">
        <v>7</v>
      </c>
      <c r="M69" t="s">
        <v>34</v>
      </c>
      <c r="N69" t="s">
        <v>20</v>
      </c>
      <c r="O69" s="4">
        <v>2205</v>
      </c>
      <c r="P69" s="5">
        <v>138</v>
      </c>
      <c r="Q69" s="23">
        <f>Data5[[#This Row],[Amount]]/Data5[[#This Row],[Units]]</f>
        <v>15.978260869565217</v>
      </c>
    </row>
    <row r="70" spans="12:17" x14ac:dyDescent="0.25">
      <c r="L70" t="s">
        <v>7</v>
      </c>
      <c r="M70" t="s">
        <v>37</v>
      </c>
      <c r="N70" t="s">
        <v>17</v>
      </c>
      <c r="O70" s="4">
        <v>4487</v>
      </c>
      <c r="P70" s="5">
        <v>111</v>
      </c>
      <c r="Q70" s="23">
        <f>Data5[[#This Row],[Amount]]/Data5[[#This Row],[Units]]</f>
        <v>40.423423423423422</v>
      </c>
    </row>
    <row r="71" spans="12:17" x14ac:dyDescent="0.25">
      <c r="L71" t="s">
        <v>5</v>
      </c>
      <c r="M71" t="s">
        <v>35</v>
      </c>
      <c r="N71" t="s">
        <v>18</v>
      </c>
      <c r="O71" s="4">
        <v>2415</v>
      </c>
      <c r="P71" s="5">
        <v>15</v>
      </c>
      <c r="Q71" s="23">
        <f>Data5[[#This Row],[Amount]]/Data5[[#This Row],[Units]]</f>
        <v>161</v>
      </c>
    </row>
    <row r="72" spans="12:17" x14ac:dyDescent="0.25">
      <c r="L72" t="s">
        <v>40</v>
      </c>
      <c r="M72" t="s">
        <v>34</v>
      </c>
      <c r="N72" t="s">
        <v>19</v>
      </c>
      <c r="O72" s="4">
        <v>4018</v>
      </c>
      <c r="P72" s="5">
        <v>162</v>
      </c>
      <c r="Q72" s="23">
        <f>Data5[[#This Row],[Amount]]/Data5[[#This Row],[Units]]</f>
        <v>24.802469135802468</v>
      </c>
    </row>
    <row r="73" spans="12:17" x14ac:dyDescent="0.25">
      <c r="L73" t="s">
        <v>5</v>
      </c>
      <c r="M73" t="s">
        <v>34</v>
      </c>
      <c r="N73" t="s">
        <v>19</v>
      </c>
      <c r="O73" s="4">
        <v>861</v>
      </c>
      <c r="P73" s="5">
        <v>195</v>
      </c>
      <c r="Q73" s="23">
        <f>Data5[[#This Row],[Amount]]/Data5[[#This Row],[Units]]</f>
        <v>4.4153846153846157</v>
      </c>
    </row>
    <row r="74" spans="12:17" x14ac:dyDescent="0.25">
      <c r="L74" t="s">
        <v>10</v>
      </c>
      <c r="M74" t="s">
        <v>38</v>
      </c>
      <c r="N74" t="s">
        <v>14</v>
      </c>
      <c r="O74" s="4">
        <v>5586</v>
      </c>
      <c r="P74" s="5">
        <v>525</v>
      </c>
      <c r="Q74" s="23">
        <f>Data5[[#This Row],[Amount]]/Data5[[#This Row],[Units]]</f>
        <v>10.64</v>
      </c>
    </row>
    <row r="75" spans="12:17" x14ac:dyDescent="0.25">
      <c r="L75" t="s">
        <v>7</v>
      </c>
      <c r="M75" t="s">
        <v>34</v>
      </c>
      <c r="N75" t="s">
        <v>33</v>
      </c>
      <c r="O75" s="4">
        <v>2226</v>
      </c>
      <c r="P75" s="5">
        <v>48</v>
      </c>
      <c r="Q75" s="23">
        <f>Data5[[#This Row],[Amount]]/Data5[[#This Row],[Units]]</f>
        <v>46.375</v>
      </c>
    </row>
    <row r="76" spans="12:17" x14ac:dyDescent="0.25">
      <c r="L76" t="s">
        <v>9</v>
      </c>
      <c r="M76" t="s">
        <v>34</v>
      </c>
      <c r="N76" t="s">
        <v>28</v>
      </c>
      <c r="O76" s="4">
        <v>14329</v>
      </c>
      <c r="P76" s="5">
        <v>150</v>
      </c>
      <c r="Q76" s="23">
        <f>Data5[[#This Row],[Amount]]/Data5[[#This Row],[Units]]</f>
        <v>95.526666666666671</v>
      </c>
    </row>
    <row r="77" spans="12:17" x14ac:dyDescent="0.25">
      <c r="L77" t="s">
        <v>9</v>
      </c>
      <c r="M77" t="s">
        <v>34</v>
      </c>
      <c r="N77" t="s">
        <v>20</v>
      </c>
      <c r="O77" s="4">
        <v>8463</v>
      </c>
      <c r="P77" s="5">
        <v>492</v>
      </c>
      <c r="Q77" s="23">
        <f>Data5[[#This Row],[Amount]]/Data5[[#This Row],[Units]]</f>
        <v>17.201219512195124</v>
      </c>
    </row>
    <row r="78" spans="12:17" x14ac:dyDescent="0.25">
      <c r="L78" t="s">
        <v>5</v>
      </c>
      <c r="M78" t="s">
        <v>34</v>
      </c>
      <c r="N78" t="s">
        <v>29</v>
      </c>
      <c r="O78" s="4">
        <v>2891</v>
      </c>
      <c r="P78" s="5">
        <v>102</v>
      </c>
      <c r="Q78" s="23">
        <f>Data5[[#This Row],[Amount]]/Data5[[#This Row],[Units]]</f>
        <v>28.343137254901961</v>
      </c>
    </row>
    <row r="79" spans="12:17" x14ac:dyDescent="0.25">
      <c r="L79" t="s">
        <v>3</v>
      </c>
      <c r="M79" t="s">
        <v>36</v>
      </c>
      <c r="N79" t="s">
        <v>23</v>
      </c>
      <c r="O79" s="4">
        <v>3773</v>
      </c>
      <c r="P79" s="5">
        <v>165</v>
      </c>
      <c r="Q79" s="23">
        <f>Data5[[#This Row],[Amount]]/Data5[[#This Row],[Units]]</f>
        <v>22.866666666666667</v>
      </c>
    </row>
    <row r="80" spans="12:17" x14ac:dyDescent="0.25">
      <c r="L80" t="s">
        <v>41</v>
      </c>
      <c r="M80" t="s">
        <v>36</v>
      </c>
      <c r="N80" t="s">
        <v>28</v>
      </c>
      <c r="O80" s="4">
        <v>854</v>
      </c>
      <c r="P80" s="5">
        <v>309</v>
      </c>
      <c r="Q80" s="23">
        <f>Data5[[#This Row],[Amount]]/Data5[[#This Row],[Units]]</f>
        <v>2.7637540453074432</v>
      </c>
    </row>
    <row r="81" spans="12:17" x14ac:dyDescent="0.25">
      <c r="L81" t="s">
        <v>6</v>
      </c>
      <c r="M81" t="s">
        <v>36</v>
      </c>
      <c r="N81" t="s">
        <v>17</v>
      </c>
      <c r="O81" s="4">
        <v>4970</v>
      </c>
      <c r="P81" s="5">
        <v>156</v>
      </c>
      <c r="Q81" s="23">
        <f>Data5[[#This Row],[Amount]]/Data5[[#This Row],[Units]]</f>
        <v>31.858974358974358</v>
      </c>
    </row>
    <row r="82" spans="12:17" x14ac:dyDescent="0.25">
      <c r="L82" t="s">
        <v>9</v>
      </c>
      <c r="M82" t="s">
        <v>35</v>
      </c>
      <c r="N82" t="s">
        <v>26</v>
      </c>
      <c r="O82" s="4">
        <v>98</v>
      </c>
      <c r="P82" s="5">
        <v>159</v>
      </c>
      <c r="Q82" s="23">
        <f>Data5[[#This Row],[Amount]]/Data5[[#This Row],[Units]]</f>
        <v>0.61635220125786161</v>
      </c>
    </row>
    <row r="83" spans="12:17" x14ac:dyDescent="0.25">
      <c r="L83" t="s">
        <v>5</v>
      </c>
      <c r="M83" t="s">
        <v>35</v>
      </c>
      <c r="N83" t="s">
        <v>15</v>
      </c>
      <c r="O83" s="4">
        <v>13391</v>
      </c>
      <c r="P83" s="5">
        <v>201</v>
      </c>
      <c r="Q83" s="23">
        <f>Data5[[#This Row],[Amount]]/Data5[[#This Row],[Units]]</f>
        <v>66.621890547263675</v>
      </c>
    </row>
    <row r="84" spans="12:17" x14ac:dyDescent="0.25">
      <c r="L84" t="s">
        <v>8</v>
      </c>
      <c r="M84" t="s">
        <v>39</v>
      </c>
      <c r="N84" t="s">
        <v>31</v>
      </c>
      <c r="O84" s="4">
        <v>8890</v>
      </c>
      <c r="P84" s="5">
        <v>210</v>
      </c>
      <c r="Q84" s="23">
        <f>Data5[[#This Row],[Amount]]/Data5[[#This Row],[Units]]</f>
        <v>42.333333333333336</v>
      </c>
    </row>
    <row r="85" spans="12:17" x14ac:dyDescent="0.25">
      <c r="L85" t="s">
        <v>2</v>
      </c>
      <c r="M85" t="s">
        <v>38</v>
      </c>
      <c r="N85" t="s">
        <v>13</v>
      </c>
      <c r="O85" s="4">
        <v>56</v>
      </c>
      <c r="P85" s="5">
        <v>51</v>
      </c>
      <c r="Q85" s="23">
        <f>Data5[[#This Row],[Amount]]/Data5[[#This Row],[Units]]</f>
        <v>1.0980392156862746</v>
      </c>
    </row>
    <row r="86" spans="12:17" x14ac:dyDescent="0.25">
      <c r="L86" t="s">
        <v>3</v>
      </c>
      <c r="M86" t="s">
        <v>36</v>
      </c>
      <c r="N86" t="s">
        <v>25</v>
      </c>
      <c r="O86" s="4">
        <v>3339</v>
      </c>
      <c r="P86" s="5">
        <v>39</v>
      </c>
      <c r="Q86" s="23">
        <f>Data5[[#This Row],[Amount]]/Data5[[#This Row],[Units]]</f>
        <v>85.615384615384613</v>
      </c>
    </row>
    <row r="87" spans="12:17" x14ac:dyDescent="0.25">
      <c r="L87" t="s">
        <v>10</v>
      </c>
      <c r="M87" t="s">
        <v>35</v>
      </c>
      <c r="N87" t="s">
        <v>18</v>
      </c>
      <c r="O87" s="4">
        <v>3808</v>
      </c>
      <c r="P87" s="5">
        <v>279</v>
      </c>
      <c r="Q87" s="23">
        <f>Data5[[#This Row],[Amount]]/Data5[[#This Row],[Units]]</f>
        <v>13.648745519713261</v>
      </c>
    </row>
    <row r="88" spans="12:17" x14ac:dyDescent="0.25">
      <c r="L88" t="s">
        <v>10</v>
      </c>
      <c r="M88" t="s">
        <v>38</v>
      </c>
      <c r="N88" t="s">
        <v>13</v>
      </c>
      <c r="O88" s="4">
        <v>63</v>
      </c>
      <c r="P88" s="5">
        <v>123</v>
      </c>
      <c r="Q88" s="23">
        <f>Data5[[#This Row],[Amount]]/Data5[[#This Row],[Units]]</f>
        <v>0.51219512195121952</v>
      </c>
    </row>
    <row r="89" spans="12:17" x14ac:dyDescent="0.25">
      <c r="L89" t="s">
        <v>2</v>
      </c>
      <c r="M89" t="s">
        <v>39</v>
      </c>
      <c r="N89" t="s">
        <v>27</v>
      </c>
      <c r="O89" s="4">
        <v>7812</v>
      </c>
      <c r="P89" s="5">
        <v>81</v>
      </c>
      <c r="Q89" s="23">
        <f>Data5[[#This Row],[Amount]]/Data5[[#This Row],[Units]]</f>
        <v>96.444444444444443</v>
      </c>
    </row>
    <row r="90" spans="12:17" x14ac:dyDescent="0.25">
      <c r="L90" t="s">
        <v>40</v>
      </c>
      <c r="M90" t="s">
        <v>37</v>
      </c>
      <c r="N90" t="s">
        <v>19</v>
      </c>
      <c r="O90" s="4">
        <v>7693</v>
      </c>
      <c r="P90" s="5">
        <v>21</v>
      </c>
      <c r="Q90" s="23">
        <f>Data5[[#This Row],[Amount]]/Data5[[#This Row],[Units]]</f>
        <v>366.33333333333331</v>
      </c>
    </row>
    <row r="91" spans="12:17" x14ac:dyDescent="0.25">
      <c r="L91" t="s">
        <v>3</v>
      </c>
      <c r="M91" t="s">
        <v>36</v>
      </c>
      <c r="N91" t="s">
        <v>28</v>
      </c>
      <c r="O91" s="4">
        <v>973</v>
      </c>
      <c r="P91" s="5">
        <v>162</v>
      </c>
      <c r="Q91" s="23">
        <f>Data5[[#This Row],[Amount]]/Data5[[#This Row],[Units]]</f>
        <v>6.0061728395061724</v>
      </c>
    </row>
    <row r="92" spans="12:17" x14ac:dyDescent="0.25">
      <c r="L92" t="s">
        <v>10</v>
      </c>
      <c r="M92" t="s">
        <v>35</v>
      </c>
      <c r="N92" t="s">
        <v>21</v>
      </c>
      <c r="O92" s="4">
        <v>567</v>
      </c>
      <c r="P92" s="5">
        <v>228</v>
      </c>
      <c r="Q92" s="23">
        <f>Data5[[#This Row],[Amount]]/Data5[[#This Row],[Units]]</f>
        <v>2.486842105263158</v>
      </c>
    </row>
    <row r="93" spans="12:17" x14ac:dyDescent="0.25">
      <c r="L93" t="s">
        <v>10</v>
      </c>
      <c r="M93" t="s">
        <v>36</v>
      </c>
      <c r="N93" t="s">
        <v>29</v>
      </c>
      <c r="O93" s="4">
        <v>2471</v>
      </c>
      <c r="P93" s="5">
        <v>342</v>
      </c>
      <c r="Q93" s="23">
        <f>Data5[[#This Row],[Amount]]/Data5[[#This Row],[Units]]</f>
        <v>7.2251461988304095</v>
      </c>
    </row>
    <row r="94" spans="12:17" x14ac:dyDescent="0.25">
      <c r="L94" t="s">
        <v>5</v>
      </c>
      <c r="M94" t="s">
        <v>38</v>
      </c>
      <c r="N94" t="s">
        <v>13</v>
      </c>
      <c r="O94" s="4">
        <v>7189</v>
      </c>
      <c r="P94" s="5">
        <v>54</v>
      </c>
      <c r="Q94" s="23">
        <f>Data5[[#This Row],[Amount]]/Data5[[#This Row],[Units]]</f>
        <v>133.12962962962962</v>
      </c>
    </row>
    <row r="95" spans="12:17" x14ac:dyDescent="0.25">
      <c r="L95" t="s">
        <v>41</v>
      </c>
      <c r="M95" t="s">
        <v>35</v>
      </c>
      <c r="N95" t="s">
        <v>28</v>
      </c>
      <c r="O95" s="4">
        <v>7455</v>
      </c>
      <c r="P95" s="5">
        <v>216</v>
      </c>
      <c r="Q95" s="23">
        <f>Data5[[#This Row],[Amount]]/Data5[[#This Row],[Units]]</f>
        <v>34.513888888888886</v>
      </c>
    </row>
    <row r="96" spans="12:17" x14ac:dyDescent="0.25">
      <c r="L96" t="s">
        <v>3</v>
      </c>
      <c r="M96" t="s">
        <v>34</v>
      </c>
      <c r="N96" t="s">
        <v>26</v>
      </c>
      <c r="O96" s="4">
        <v>3108</v>
      </c>
      <c r="P96" s="5">
        <v>54</v>
      </c>
      <c r="Q96" s="23">
        <f>Data5[[#This Row],[Amount]]/Data5[[#This Row],[Units]]</f>
        <v>57.555555555555557</v>
      </c>
    </row>
    <row r="97" spans="12:17" x14ac:dyDescent="0.25">
      <c r="L97" t="s">
        <v>6</v>
      </c>
      <c r="M97" t="s">
        <v>38</v>
      </c>
      <c r="N97" t="s">
        <v>25</v>
      </c>
      <c r="O97" s="4">
        <v>469</v>
      </c>
      <c r="P97" s="5">
        <v>75</v>
      </c>
      <c r="Q97" s="23">
        <f>Data5[[#This Row],[Amount]]/Data5[[#This Row],[Units]]</f>
        <v>6.253333333333333</v>
      </c>
    </row>
    <row r="98" spans="12:17" x14ac:dyDescent="0.25">
      <c r="L98" t="s">
        <v>9</v>
      </c>
      <c r="M98" t="s">
        <v>37</v>
      </c>
      <c r="N98" t="s">
        <v>23</v>
      </c>
      <c r="O98" s="4">
        <v>2737</v>
      </c>
      <c r="P98" s="5">
        <v>93</v>
      </c>
      <c r="Q98" s="23">
        <f>Data5[[#This Row],[Amount]]/Data5[[#This Row],[Units]]</f>
        <v>29.43010752688172</v>
      </c>
    </row>
    <row r="99" spans="12:17" x14ac:dyDescent="0.25">
      <c r="L99" t="s">
        <v>9</v>
      </c>
      <c r="M99" t="s">
        <v>37</v>
      </c>
      <c r="N99" t="s">
        <v>25</v>
      </c>
      <c r="O99" s="4">
        <v>4305</v>
      </c>
      <c r="P99" s="5">
        <v>156</v>
      </c>
      <c r="Q99" s="23">
        <f>Data5[[#This Row],[Amount]]/Data5[[#This Row],[Units]]</f>
        <v>27.596153846153847</v>
      </c>
    </row>
    <row r="100" spans="12:17" x14ac:dyDescent="0.25">
      <c r="L100" t="s">
        <v>9</v>
      </c>
      <c r="M100" t="s">
        <v>38</v>
      </c>
      <c r="N100" t="s">
        <v>17</v>
      </c>
      <c r="O100" s="4">
        <v>2408</v>
      </c>
      <c r="P100" s="5">
        <v>9</v>
      </c>
      <c r="Q100" s="23">
        <f>Data5[[#This Row],[Amount]]/Data5[[#This Row],[Units]]</f>
        <v>267.55555555555554</v>
      </c>
    </row>
    <row r="101" spans="12:17" x14ac:dyDescent="0.25">
      <c r="L101" t="s">
        <v>3</v>
      </c>
      <c r="M101" t="s">
        <v>36</v>
      </c>
      <c r="N101" t="s">
        <v>19</v>
      </c>
      <c r="O101" s="4">
        <v>1281</v>
      </c>
      <c r="P101" s="5">
        <v>18</v>
      </c>
      <c r="Q101" s="23">
        <f>Data5[[#This Row],[Amount]]/Data5[[#This Row],[Units]]</f>
        <v>71.166666666666671</v>
      </c>
    </row>
    <row r="102" spans="12:17" x14ac:dyDescent="0.25">
      <c r="L102" t="s">
        <v>40</v>
      </c>
      <c r="M102" t="s">
        <v>35</v>
      </c>
      <c r="N102" t="s">
        <v>32</v>
      </c>
      <c r="O102" s="4">
        <v>12348</v>
      </c>
      <c r="P102" s="5">
        <v>234</v>
      </c>
      <c r="Q102" s="23">
        <f>Data5[[#This Row],[Amount]]/Data5[[#This Row],[Units]]</f>
        <v>52.769230769230766</v>
      </c>
    </row>
    <row r="103" spans="12:17" x14ac:dyDescent="0.25">
      <c r="L103" t="s">
        <v>3</v>
      </c>
      <c r="M103" t="s">
        <v>34</v>
      </c>
      <c r="N103" t="s">
        <v>28</v>
      </c>
      <c r="O103" s="4">
        <v>3689</v>
      </c>
      <c r="P103" s="5">
        <v>312</v>
      </c>
      <c r="Q103" s="23">
        <f>Data5[[#This Row],[Amount]]/Data5[[#This Row],[Units]]</f>
        <v>11.823717948717949</v>
      </c>
    </row>
    <row r="104" spans="12:17" x14ac:dyDescent="0.25">
      <c r="L104" t="s">
        <v>7</v>
      </c>
      <c r="M104" t="s">
        <v>36</v>
      </c>
      <c r="N104" t="s">
        <v>19</v>
      </c>
      <c r="O104" s="4">
        <v>2870</v>
      </c>
      <c r="P104" s="5">
        <v>300</v>
      </c>
      <c r="Q104" s="23">
        <f>Data5[[#This Row],[Amount]]/Data5[[#This Row],[Units]]</f>
        <v>9.5666666666666664</v>
      </c>
    </row>
    <row r="105" spans="12:17" x14ac:dyDescent="0.25">
      <c r="L105" t="s">
        <v>2</v>
      </c>
      <c r="M105" t="s">
        <v>36</v>
      </c>
      <c r="N105" t="s">
        <v>27</v>
      </c>
      <c r="O105" s="4">
        <v>798</v>
      </c>
      <c r="P105" s="5">
        <v>519</v>
      </c>
      <c r="Q105" s="23">
        <f>Data5[[#This Row],[Amount]]/Data5[[#This Row],[Units]]</f>
        <v>1.5375722543352601</v>
      </c>
    </row>
    <row r="106" spans="12:17" x14ac:dyDescent="0.25">
      <c r="L106" t="s">
        <v>41</v>
      </c>
      <c r="M106" t="s">
        <v>37</v>
      </c>
      <c r="N106" t="s">
        <v>21</v>
      </c>
      <c r="O106" s="4">
        <v>2933</v>
      </c>
      <c r="P106" s="5">
        <v>9</v>
      </c>
      <c r="Q106" s="23">
        <f>Data5[[#This Row],[Amount]]/Data5[[#This Row],[Units]]</f>
        <v>325.88888888888891</v>
      </c>
    </row>
    <row r="107" spans="12:17" x14ac:dyDescent="0.25">
      <c r="L107" t="s">
        <v>5</v>
      </c>
      <c r="M107" t="s">
        <v>35</v>
      </c>
      <c r="N107" t="s">
        <v>4</v>
      </c>
      <c r="O107" s="4">
        <v>2744</v>
      </c>
      <c r="P107" s="5">
        <v>9</v>
      </c>
      <c r="Q107" s="23">
        <f>Data5[[#This Row],[Amount]]/Data5[[#This Row],[Units]]</f>
        <v>304.88888888888891</v>
      </c>
    </row>
    <row r="108" spans="12:17" x14ac:dyDescent="0.25">
      <c r="L108" t="s">
        <v>40</v>
      </c>
      <c r="M108" t="s">
        <v>36</v>
      </c>
      <c r="N108" t="s">
        <v>33</v>
      </c>
      <c r="O108" s="4">
        <v>9772</v>
      </c>
      <c r="P108" s="5">
        <v>90</v>
      </c>
      <c r="Q108" s="23">
        <f>Data5[[#This Row],[Amount]]/Data5[[#This Row],[Units]]</f>
        <v>108.57777777777778</v>
      </c>
    </row>
    <row r="109" spans="12:17" x14ac:dyDescent="0.25">
      <c r="L109" t="s">
        <v>7</v>
      </c>
      <c r="M109" t="s">
        <v>34</v>
      </c>
      <c r="N109" t="s">
        <v>25</v>
      </c>
      <c r="O109" s="4">
        <v>1568</v>
      </c>
      <c r="P109" s="5">
        <v>96</v>
      </c>
      <c r="Q109" s="23">
        <f>Data5[[#This Row],[Amount]]/Data5[[#This Row],[Units]]</f>
        <v>16.333333333333332</v>
      </c>
    </row>
    <row r="110" spans="12:17" x14ac:dyDescent="0.25">
      <c r="L110" t="s">
        <v>2</v>
      </c>
      <c r="M110" t="s">
        <v>36</v>
      </c>
      <c r="N110" t="s">
        <v>16</v>
      </c>
      <c r="O110" s="4">
        <v>11417</v>
      </c>
      <c r="P110" s="5">
        <v>21</v>
      </c>
      <c r="Q110" s="23">
        <f>Data5[[#This Row],[Amount]]/Data5[[#This Row],[Units]]</f>
        <v>543.66666666666663</v>
      </c>
    </row>
    <row r="111" spans="12:17" x14ac:dyDescent="0.25">
      <c r="L111" t="s">
        <v>40</v>
      </c>
      <c r="M111" t="s">
        <v>34</v>
      </c>
      <c r="N111" t="s">
        <v>26</v>
      </c>
      <c r="O111" s="4">
        <v>6748</v>
      </c>
      <c r="P111" s="5">
        <v>48</v>
      </c>
      <c r="Q111" s="23">
        <f>Data5[[#This Row],[Amount]]/Data5[[#This Row],[Units]]</f>
        <v>140.58333333333334</v>
      </c>
    </row>
    <row r="112" spans="12:17" x14ac:dyDescent="0.25">
      <c r="L112" t="s">
        <v>10</v>
      </c>
      <c r="M112" t="s">
        <v>36</v>
      </c>
      <c r="N112" t="s">
        <v>27</v>
      </c>
      <c r="O112" s="4">
        <v>1407</v>
      </c>
      <c r="P112" s="5">
        <v>72</v>
      </c>
      <c r="Q112" s="23">
        <f>Data5[[#This Row],[Amount]]/Data5[[#This Row],[Units]]</f>
        <v>19.541666666666668</v>
      </c>
    </row>
    <row r="113" spans="12:17" x14ac:dyDescent="0.25">
      <c r="L113" t="s">
        <v>8</v>
      </c>
      <c r="M113" t="s">
        <v>35</v>
      </c>
      <c r="N113" t="s">
        <v>29</v>
      </c>
      <c r="O113" s="4">
        <v>2023</v>
      </c>
      <c r="P113" s="5">
        <v>168</v>
      </c>
      <c r="Q113" s="23">
        <f>Data5[[#This Row],[Amount]]/Data5[[#This Row],[Units]]</f>
        <v>12.041666666666666</v>
      </c>
    </row>
    <row r="114" spans="12:17" x14ac:dyDescent="0.25">
      <c r="L114" t="s">
        <v>5</v>
      </c>
      <c r="M114" t="s">
        <v>39</v>
      </c>
      <c r="N114" t="s">
        <v>26</v>
      </c>
      <c r="O114" s="4">
        <v>5236</v>
      </c>
      <c r="P114" s="5">
        <v>51</v>
      </c>
      <c r="Q114" s="23">
        <f>Data5[[#This Row],[Amount]]/Data5[[#This Row],[Units]]</f>
        <v>102.66666666666667</v>
      </c>
    </row>
    <row r="115" spans="12:17" x14ac:dyDescent="0.25">
      <c r="L115" t="s">
        <v>41</v>
      </c>
      <c r="M115" t="s">
        <v>36</v>
      </c>
      <c r="N115" t="s">
        <v>19</v>
      </c>
      <c r="O115" s="4">
        <v>1925</v>
      </c>
      <c r="P115" s="5">
        <v>192</v>
      </c>
      <c r="Q115" s="23">
        <f>Data5[[#This Row],[Amount]]/Data5[[#This Row],[Units]]</f>
        <v>10.026041666666666</v>
      </c>
    </row>
    <row r="116" spans="12:17" x14ac:dyDescent="0.25">
      <c r="L116" t="s">
        <v>7</v>
      </c>
      <c r="M116" t="s">
        <v>37</v>
      </c>
      <c r="N116" t="s">
        <v>14</v>
      </c>
      <c r="O116" s="4">
        <v>6608</v>
      </c>
      <c r="P116" s="5">
        <v>225</v>
      </c>
      <c r="Q116" s="23">
        <f>Data5[[#This Row],[Amount]]/Data5[[#This Row],[Units]]</f>
        <v>29.36888888888889</v>
      </c>
    </row>
    <row r="117" spans="12:17" x14ac:dyDescent="0.25">
      <c r="L117" t="s">
        <v>6</v>
      </c>
      <c r="M117" t="s">
        <v>34</v>
      </c>
      <c r="N117" t="s">
        <v>26</v>
      </c>
      <c r="O117" s="4">
        <v>8008</v>
      </c>
      <c r="P117" s="5">
        <v>456</v>
      </c>
      <c r="Q117" s="23">
        <f>Data5[[#This Row],[Amount]]/Data5[[#This Row],[Units]]</f>
        <v>17.561403508771932</v>
      </c>
    </row>
    <row r="118" spans="12:17" x14ac:dyDescent="0.25">
      <c r="L118" t="s">
        <v>10</v>
      </c>
      <c r="M118" t="s">
        <v>34</v>
      </c>
      <c r="N118" t="s">
        <v>25</v>
      </c>
      <c r="O118" s="4">
        <v>1428</v>
      </c>
      <c r="P118" s="5">
        <v>93</v>
      </c>
      <c r="Q118" s="23">
        <f>Data5[[#This Row],[Amount]]/Data5[[#This Row],[Units]]</f>
        <v>15.35483870967742</v>
      </c>
    </row>
    <row r="119" spans="12:17" x14ac:dyDescent="0.25">
      <c r="L119" t="s">
        <v>6</v>
      </c>
      <c r="M119" t="s">
        <v>34</v>
      </c>
      <c r="N119" t="s">
        <v>4</v>
      </c>
      <c r="O119" s="4">
        <v>525</v>
      </c>
      <c r="P119" s="5">
        <v>48</v>
      </c>
      <c r="Q119" s="23">
        <f>Data5[[#This Row],[Amount]]/Data5[[#This Row],[Units]]</f>
        <v>10.9375</v>
      </c>
    </row>
    <row r="120" spans="12:17" x14ac:dyDescent="0.25">
      <c r="L120" t="s">
        <v>6</v>
      </c>
      <c r="M120" t="s">
        <v>37</v>
      </c>
      <c r="N120" t="s">
        <v>18</v>
      </c>
      <c r="O120" s="4">
        <v>1505</v>
      </c>
      <c r="P120" s="5">
        <v>102</v>
      </c>
      <c r="Q120" s="23">
        <f>Data5[[#This Row],[Amount]]/Data5[[#This Row],[Units]]</f>
        <v>14.754901960784315</v>
      </c>
    </row>
    <row r="121" spans="12:17" x14ac:dyDescent="0.25">
      <c r="L121" t="s">
        <v>7</v>
      </c>
      <c r="M121" t="s">
        <v>35</v>
      </c>
      <c r="N121" t="s">
        <v>30</v>
      </c>
      <c r="O121" s="4">
        <v>6755</v>
      </c>
      <c r="P121" s="5">
        <v>252</v>
      </c>
      <c r="Q121" s="23">
        <f>Data5[[#This Row],[Amount]]/Data5[[#This Row],[Units]]</f>
        <v>26.805555555555557</v>
      </c>
    </row>
    <row r="122" spans="12:17" x14ac:dyDescent="0.25">
      <c r="L122" t="s">
        <v>2</v>
      </c>
      <c r="M122" t="s">
        <v>37</v>
      </c>
      <c r="N122" t="s">
        <v>18</v>
      </c>
      <c r="O122" s="4">
        <v>11571</v>
      </c>
      <c r="P122" s="5">
        <v>138</v>
      </c>
      <c r="Q122" s="23">
        <f>Data5[[#This Row],[Amount]]/Data5[[#This Row],[Units]]</f>
        <v>83.847826086956516</v>
      </c>
    </row>
    <row r="123" spans="12:17" x14ac:dyDescent="0.25">
      <c r="L123" t="s">
        <v>40</v>
      </c>
      <c r="M123" t="s">
        <v>38</v>
      </c>
      <c r="N123" t="s">
        <v>25</v>
      </c>
      <c r="O123" s="4">
        <v>2541</v>
      </c>
      <c r="P123" s="5">
        <v>90</v>
      </c>
      <c r="Q123" s="23">
        <f>Data5[[#This Row],[Amount]]/Data5[[#This Row],[Units]]</f>
        <v>28.233333333333334</v>
      </c>
    </row>
    <row r="124" spans="12:17" x14ac:dyDescent="0.25">
      <c r="L124" t="s">
        <v>41</v>
      </c>
      <c r="M124" t="s">
        <v>37</v>
      </c>
      <c r="N124" t="s">
        <v>30</v>
      </c>
      <c r="O124" s="4">
        <v>1526</v>
      </c>
      <c r="P124" s="5">
        <v>240</v>
      </c>
      <c r="Q124" s="23">
        <f>Data5[[#This Row],[Amount]]/Data5[[#This Row],[Units]]</f>
        <v>6.3583333333333334</v>
      </c>
    </row>
    <row r="125" spans="12:17" x14ac:dyDescent="0.25">
      <c r="L125" t="s">
        <v>40</v>
      </c>
      <c r="M125" t="s">
        <v>38</v>
      </c>
      <c r="N125" t="s">
        <v>4</v>
      </c>
      <c r="O125" s="4">
        <v>6125</v>
      </c>
      <c r="P125" s="5">
        <v>102</v>
      </c>
      <c r="Q125" s="23">
        <f>Data5[[#This Row],[Amount]]/Data5[[#This Row],[Units]]</f>
        <v>60.049019607843135</v>
      </c>
    </row>
    <row r="126" spans="12:17" x14ac:dyDescent="0.25">
      <c r="L126" t="s">
        <v>41</v>
      </c>
      <c r="M126" t="s">
        <v>35</v>
      </c>
      <c r="N126" t="s">
        <v>27</v>
      </c>
      <c r="O126" s="4">
        <v>847</v>
      </c>
      <c r="P126" s="5">
        <v>129</v>
      </c>
      <c r="Q126" s="23">
        <f>Data5[[#This Row],[Amount]]/Data5[[#This Row],[Units]]</f>
        <v>6.5658914728682172</v>
      </c>
    </row>
    <row r="127" spans="12:17" x14ac:dyDescent="0.25">
      <c r="L127" t="s">
        <v>8</v>
      </c>
      <c r="M127" t="s">
        <v>35</v>
      </c>
      <c r="N127" t="s">
        <v>27</v>
      </c>
      <c r="O127" s="4">
        <v>4753</v>
      </c>
      <c r="P127" s="5">
        <v>300</v>
      </c>
      <c r="Q127" s="23">
        <f>Data5[[#This Row],[Amount]]/Data5[[#This Row],[Units]]</f>
        <v>15.843333333333334</v>
      </c>
    </row>
    <row r="128" spans="12:17" x14ac:dyDescent="0.25">
      <c r="L128" t="s">
        <v>6</v>
      </c>
      <c r="M128" t="s">
        <v>38</v>
      </c>
      <c r="N128" t="s">
        <v>33</v>
      </c>
      <c r="O128" s="4">
        <v>959</v>
      </c>
      <c r="P128" s="5">
        <v>135</v>
      </c>
      <c r="Q128" s="23">
        <f>Data5[[#This Row],[Amount]]/Data5[[#This Row],[Units]]</f>
        <v>7.1037037037037036</v>
      </c>
    </row>
    <row r="129" spans="12:17" x14ac:dyDescent="0.25">
      <c r="L129" t="s">
        <v>7</v>
      </c>
      <c r="M129" t="s">
        <v>35</v>
      </c>
      <c r="N129" t="s">
        <v>24</v>
      </c>
      <c r="O129" s="4">
        <v>2793</v>
      </c>
      <c r="P129" s="5">
        <v>114</v>
      </c>
      <c r="Q129" s="23">
        <f>Data5[[#This Row],[Amount]]/Data5[[#This Row],[Units]]</f>
        <v>24.5</v>
      </c>
    </row>
    <row r="130" spans="12:17" x14ac:dyDescent="0.25">
      <c r="L130" t="s">
        <v>7</v>
      </c>
      <c r="M130" t="s">
        <v>35</v>
      </c>
      <c r="N130" t="s">
        <v>14</v>
      </c>
      <c r="O130" s="4">
        <v>4606</v>
      </c>
      <c r="P130" s="5">
        <v>63</v>
      </c>
      <c r="Q130" s="23">
        <f>Data5[[#This Row],[Amount]]/Data5[[#This Row],[Units]]</f>
        <v>73.111111111111114</v>
      </c>
    </row>
    <row r="131" spans="12:17" x14ac:dyDescent="0.25">
      <c r="L131" t="s">
        <v>7</v>
      </c>
      <c r="M131" t="s">
        <v>36</v>
      </c>
      <c r="N131" t="s">
        <v>29</v>
      </c>
      <c r="O131" s="4">
        <v>5551</v>
      </c>
      <c r="P131" s="5">
        <v>252</v>
      </c>
      <c r="Q131" s="23">
        <f>Data5[[#This Row],[Amount]]/Data5[[#This Row],[Units]]</f>
        <v>22.027777777777779</v>
      </c>
    </row>
    <row r="132" spans="12:17" x14ac:dyDescent="0.25">
      <c r="L132" t="s">
        <v>10</v>
      </c>
      <c r="M132" t="s">
        <v>36</v>
      </c>
      <c r="N132" t="s">
        <v>32</v>
      </c>
      <c r="O132" s="4">
        <v>6657</v>
      </c>
      <c r="P132" s="5">
        <v>303</v>
      </c>
      <c r="Q132" s="23">
        <f>Data5[[#This Row],[Amount]]/Data5[[#This Row],[Units]]</f>
        <v>21.970297029702969</v>
      </c>
    </row>
    <row r="133" spans="12:17" x14ac:dyDescent="0.25">
      <c r="L133" t="s">
        <v>7</v>
      </c>
      <c r="M133" t="s">
        <v>39</v>
      </c>
      <c r="N133" t="s">
        <v>17</v>
      </c>
      <c r="O133" s="4">
        <v>4438</v>
      </c>
      <c r="P133" s="5">
        <v>246</v>
      </c>
      <c r="Q133" s="23">
        <f>Data5[[#This Row],[Amount]]/Data5[[#This Row],[Units]]</f>
        <v>18.040650406504064</v>
      </c>
    </row>
    <row r="134" spans="12:17" x14ac:dyDescent="0.25">
      <c r="L134" t="s">
        <v>8</v>
      </c>
      <c r="M134" t="s">
        <v>38</v>
      </c>
      <c r="N134" t="s">
        <v>22</v>
      </c>
      <c r="O134" s="4">
        <v>168</v>
      </c>
      <c r="P134" s="5">
        <v>84</v>
      </c>
      <c r="Q134" s="23">
        <f>Data5[[#This Row],[Amount]]/Data5[[#This Row],[Units]]</f>
        <v>2</v>
      </c>
    </row>
    <row r="135" spans="12:17" x14ac:dyDescent="0.25">
      <c r="L135" t="s">
        <v>7</v>
      </c>
      <c r="M135" t="s">
        <v>34</v>
      </c>
      <c r="N135" t="s">
        <v>17</v>
      </c>
      <c r="O135" s="4">
        <v>7777</v>
      </c>
      <c r="P135" s="5">
        <v>39</v>
      </c>
      <c r="Q135" s="23">
        <f>Data5[[#This Row],[Amount]]/Data5[[#This Row],[Units]]</f>
        <v>199.41025641025641</v>
      </c>
    </row>
    <row r="136" spans="12:17" x14ac:dyDescent="0.25">
      <c r="L136" t="s">
        <v>5</v>
      </c>
      <c r="M136" t="s">
        <v>36</v>
      </c>
      <c r="N136" t="s">
        <v>17</v>
      </c>
      <c r="O136" s="4">
        <v>3339</v>
      </c>
      <c r="P136" s="5">
        <v>348</v>
      </c>
      <c r="Q136" s="23">
        <f>Data5[[#This Row],[Amount]]/Data5[[#This Row],[Units]]</f>
        <v>9.5948275862068968</v>
      </c>
    </row>
    <row r="137" spans="12:17" x14ac:dyDescent="0.25">
      <c r="L137" t="s">
        <v>7</v>
      </c>
      <c r="M137" t="s">
        <v>37</v>
      </c>
      <c r="N137" t="s">
        <v>33</v>
      </c>
      <c r="O137" s="4">
        <v>6391</v>
      </c>
      <c r="P137" s="5">
        <v>48</v>
      </c>
      <c r="Q137" s="23">
        <f>Data5[[#This Row],[Amount]]/Data5[[#This Row],[Units]]</f>
        <v>133.14583333333334</v>
      </c>
    </row>
    <row r="138" spans="12:17" x14ac:dyDescent="0.25">
      <c r="L138" t="s">
        <v>5</v>
      </c>
      <c r="M138" t="s">
        <v>37</v>
      </c>
      <c r="N138" t="s">
        <v>22</v>
      </c>
      <c r="O138" s="4">
        <v>518</v>
      </c>
      <c r="P138" s="5">
        <v>75</v>
      </c>
      <c r="Q138" s="23">
        <f>Data5[[#This Row],[Amount]]/Data5[[#This Row],[Units]]</f>
        <v>6.9066666666666663</v>
      </c>
    </row>
    <row r="139" spans="12:17" x14ac:dyDescent="0.25">
      <c r="L139" t="s">
        <v>7</v>
      </c>
      <c r="M139" t="s">
        <v>38</v>
      </c>
      <c r="N139" t="s">
        <v>28</v>
      </c>
      <c r="O139" s="4">
        <v>5677</v>
      </c>
      <c r="P139" s="5">
        <v>258</v>
      </c>
      <c r="Q139" s="23">
        <f>Data5[[#This Row],[Amount]]/Data5[[#This Row],[Units]]</f>
        <v>22.003875968992247</v>
      </c>
    </row>
    <row r="140" spans="12:17" x14ac:dyDescent="0.25">
      <c r="L140" t="s">
        <v>6</v>
      </c>
      <c r="M140" t="s">
        <v>39</v>
      </c>
      <c r="N140" t="s">
        <v>17</v>
      </c>
      <c r="O140" s="4">
        <v>6048</v>
      </c>
      <c r="P140" s="5">
        <v>27</v>
      </c>
      <c r="Q140" s="23">
        <f>Data5[[#This Row],[Amount]]/Data5[[#This Row],[Units]]</f>
        <v>224</v>
      </c>
    </row>
    <row r="141" spans="12:17" x14ac:dyDescent="0.25">
      <c r="L141" t="s">
        <v>8</v>
      </c>
      <c r="M141" t="s">
        <v>38</v>
      </c>
      <c r="N141" t="s">
        <v>32</v>
      </c>
      <c r="O141" s="4">
        <v>3752</v>
      </c>
      <c r="P141" s="5">
        <v>213</v>
      </c>
      <c r="Q141" s="23">
        <f>Data5[[#This Row],[Amount]]/Data5[[#This Row],[Units]]</f>
        <v>17.615023474178404</v>
      </c>
    </row>
    <row r="142" spans="12:17" x14ac:dyDescent="0.25">
      <c r="L142" t="s">
        <v>5</v>
      </c>
      <c r="M142" t="s">
        <v>35</v>
      </c>
      <c r="N142" t="s">
        <v>29</v>
      </c>
      <c r="O142" s="4">
        <v>4480</v>
      </c>
      <c r="P142" s="5">
        <v>357</v>
      </c>
      <c r="Q142" s="23">
        <f>Data5[[#This Row],[Amount]]/Data5[[#This Row],[Units]]</f>
        <v>12.549019607843137</v>
      </c>
    </row>
    <row r="143" spans="12:17" x14ac:dyDescent="0.25">
      <c r="L143" t="s">
        <v>9</v>
      </c>
      <c r="M143" t="s">
        <v>37</v>
      </c>
      <c r="N143" t="s">
        <v>4</v>
      </c>
      <c r="O143" s="4">
        <v>259</v>
      </c>
      <c r="P143" s="5">
        <v>207</v>
      </c>
      <c r="Q143" s="23">
        <f>Data5[[#This Row],[Amount]]/Data5[[#This Row],[Units]]</f>
        <v>1.251207729468599</v>
      </c>
    </row>
    <row r="144" spans="12:17" x14ac:dyDescent="0.25">
      <c r="L144" t="s">
        <v>8</v>
      </c>
      <c r="M144" t="s">
        <v>37</v>
      </c>
      <c r="N144" t="s">
        <v>30</v>
      </c>
      <c r="O144" s="4">
        <v>42</v>
      </c>
      <c r="P144" s="5">
        <v>150</v>
      </c>
      <c r="Q144" s="23">
        <f>Data5[[#This Row],[Amount]]/Data5[[#This Row],[Units]]</f>
        <v>0.28000000000000003</v>
      </c>
    </row>
    <row r="145" spans="12:17" x14ac:dyDescent="0.25">
      <c r="L145" t="s">
        <v>41</v>
      </c>
      <c r="M145" t="s">
        <v>36</v>
      </c>
      <c r="N145" t="s">
        <v>26</v>
      </c>
      <c r="O145" s="4">
        <v>98</v>
      </c>
      <c r="P145" s="5">
        <v>204</v>
      </c>
      <c r="Q145" s="23">
        <f>Data5[[#This Row],[Amount]]/Data5[[#This Row],[Units]]</f>
        <v>0.48039215686274511</v>
      </c>
    </row>
    <row r="146" spans="12:17" x14ac:dyDescent="0.25">
      <c r="L146" t="s">
        <v>7</v>
      </c>
      <c r="M146" t="s">
        <v>35</v>
      </c>
      <c r="N146" t="s">
        <v>27</v>
      </c>
      <c r="O146" s="4">
        <v>2478</v>
      </c>
      <c r="P146" s="5">
        <v>21</v>
      </c>
      <c r="Q146" s="23">
        <f>Data5[[#This Row],[Amount]]/Data5[[#This Row],[Units]]</f>
        <v>118</v>
      </c>
    </row>
    <row r="147" spans="12:17" x14ac:dyDescent="0.25">
      <c r="L147" t="s">
        <v>41</v>
      </c>
      <c r="M147" t="s">
        <v>34</v>
      </c>
      <c r="N147" t="s">
        <v>33</v>
      </c>
      <c r="O147" s="4">
        <v>7847</v>
      </c>
      <c r="P147" s="5">
        <v>174</v>
      </c>
      <c r="Q147" s="23">
        <f>Data5[[#This Row],[Amount]]/Data5[[#This Row],[Units]]</f>
        <v>45.097701149425291</v>
      </c>
    </row>
    <row r="148" spans="12:17" x14ac:dyDescent="0.25">
      <c r="L148" t="s">
        <v>2</v>
      </c>
      <c r="M148" t="s">
        <v>37</v>
      </c>
      <c r="N148" t="s">
        <v>17</v>
      </c>
      <c r="O148" s="4">
        <v>9926</v>
      </c>
      <c r="P148" s="5">
        <v>201</v>
      </c>
      <c r="Q148" s="23">
        <f>Data5[[#This Row],[Amount]]/Data5[[#This Row],[Units]]</f>
        <v>49.383084577114431</v>
      </c>
    </row>
    <row r="149" spans="12:17" x14ac:dyDescent="0.25">
      <c r="L149" t="s">
        <v>8</v>
      </c>
      <c r="M149" t="s">
        <v>38</v>
      </c>
      <c r="N149" t="s">
        <v>13</v>
      </c>
      <c r="O149" s="4">
        <v>819</v>
      </c>
      <c r="P149" s="5">
        <v>510</v>
      </c>
      <c r="Q149" s="23">
        <f>Data5[[#This Row],[Amount]]/Data5[[#This Row],[Units]]</f>
        <v>1.6058823529411765</v>
      </c>
    </row>
    <row r="150" spans="12:17" x14ac:dyDescent="0.25">
      <c r="L150" t="s">
        <v>6</v>
      </c>
      <c r="M150" t="s">
        <v>39</v>
      </c>
      <c r="N150" t="s">
        <v>29</v>
      </c>
      <c r="O150" s="4">
        <v>3052</v>
      </c>
      <c r="P150" s="5">
        <v>378</v>
      </c>
      <c r="Q150" s="23">
        <f>Data5[[#This Row],[Amount]]/Data5[[#This Row],[Units]]</f>
        <v>8.0740740740740744</v>
      </c>
    </row>
    <row r="151" spans="12:17" x14ac:dyDescent="0.25">
      <c r="L151" t="s">
        <v>9</v>
      </c>
      <c r="M151" t="s">
        <v>34</v>
      </c>
      <c r="N151" t="s">
        <v>21</v>
      </c>
      <c r="O151" s="4">
        <v>6832</v>
      </c>
      <c r="P151" s="5">
        <v>27</v>
      </c>
      <c r="Q151" s="23">
        <f>Data5[[#This Row],[Amount]]/Data5[[#This Row],[Units]]</f>
        <v>253.03703703703704</v>
      </c>
    </row>
    <row r="152" spans="12:17" x14ac:dyDescent="0.25">
      <c r="L152" t="s">
        <v>2</v>
      </c>
      <c r="M152" t="s">
        <v>39</v>
      </c>
      <c r="N152" t="s">
        <v>16</v>
      </c>
      <c r="O152" s="4">
        <v>2016</v>
      </c>
      <c r="P152" s="5">
        <v>117</v>
      </c>
      <c r="Q152" s="23">
        <f>Data5[[#This Row],[Amount]]/Data5[[#This Row],[Units]]</f>
        <v>17.23076923076923</v>
      </c>
    </row>
    <row r="153" spans="12:17" x14ac:dyDescent="0.25">
      <c r="L153" t="s">
        <v>6</v>
      </c>
      <c r="M153" t="s">
        <v>38</v>
      </c>
      <c r="N153" t="s">
        <v>21</v>
      </c>
      <c r="O153" s="4">
        <v>7322</v>
      </c>
      <c r="P153" s="5">
        <v>36</v>
      </c>
      <c r="Q153" s="23">
        <f>Data5[[#This Row],[Amount]]/Data5[[#This Row],[Units]]</f>
        <v>203.38888888888889</v>
      </c>
    </row>
    <row r="154" spans="12:17" x14ac:dyDescent="0.25">
      <c r="L154" t="s">
        <v>8</v>
      </c>
      <c r="M154" t="s">
        <v>35</v>
      </c>
      <c r="N154" t="s">
        <v>33</v>
      </c>
      <c r="O154" s="4">
        <v>357</v>
      </c>
      <c r="P154" s="5">
        <v>126</v>
      </c>
      <c r="Q154" s="23">
        <f>Data5[[#This Row],[Amount]]/Data5[[#This Row],[Units]]</f>
        <v>2.8333333333333335</v>
      </c>
    </row>
    <row r="155" spans="12:17" x14ac:dyDescent="0.25">
      <c r="L155" t="s">
        <v>9</v>
      </c>
      <c r="M155" t="s">
        <v>39</v>
      </c>
      <c r="N155" t="s">
        <v>25</v>
      </c>
      <c r="O155" s="4">
        <v>3192</v>
      </c>
      <c r="P155" s="5">
        <v>72</v>
      </c>
      <c r="Q155" s="23">
        <f>Data5[[#This Row],[Amount]]/Data5[[#This Row],[Units]]</f>
        <v>44.333333333333336</v>
      </c>
    </row>
    <row r="156" spans="12:17" x14ac:dyDescent="0.25">
      <c r="L156" t="s">
        <v>7</v>
      </c>
      <c r="M156" t="s">
        <v>36</v>
      </c>
      <c r="N156" t="s">
        <v>22</v>
      </c>
      <c r="O156" s="4">
        <v>8435</v>
      </c>
      <c r="P156" s="5">
        <v>42</v>
      </c>
      <c r="Q156" s="23">
        <f>Data5[[#This Row],[Amount]]/Data5[[#This Row],[Units]]</f>
        <v>200.83333333333334</v>
      </c>
    </row>
    <row r="157" spans="12:17" x14ac:dyDescent="0.25">
      <c r="L157" t="s">
        <v>40</v>
      </c>
      <c r="M157" t="s">
        <v>39</v>
      </c>
      <c r="N157" t="s">
        <v>29</v>
      </c>
      <c r="O157" s="4">
        <v>0</v>
      </c>
      <c r="P157" s="5">
        <v>135</v>
      </c>
      <c r="Q157" s="23">
        <f>Data5[[#This Row],[Amount]]/Data5[[#This Row],[Units]]</f>
        <v>0</v>
      </c>
    </row>
    <row r="158" spans="12:17" x14ac:dyDescent="0.25">
      <c r="L158" t="s">
        <v>7</v>
      </c>
      <c r="M158" t="s">
        <v>34</v>
      </c>
      <c r="N158" t="s">
        <v>24</v>
      </c>
      <c r="O158" s="4">
        <v>8862</v>
      </c>
      <c r="P158" s="5">
        <v>189</v>
      </c>
      <c r="Q158" s="23">
        <f>Data5[[#This Row],[Amount]]/Data5[[#This Row],[Units]]</f>
        <v>46.888888888888886</v>
      </c>
    </row>
    <row r="159" spans="12:17" x14ac:dyDescent="0.25">
      <c r="L159" t="s">
        <v>6</v>
      </c>
      <c r="M159" t="s">
        <v>37</v>
      </c>
      <c r="N159" t="s">
        <v>28</v>
      </c>
      <c r="O159" s="4">
        <v>3556</v>
      </c>
      <c r="P159" s="5">
        <v>459</v>
      </c>
      <c r="Q159" s="23">
        <f>Data5[[#This Row],[Amount]]/Data5[[#This Row],[Units]]</f>
        <v>7.7472766884531588</v>
      </c>
    </row>
    <row r="160" spans="12:17" x14ac:dyDescent="0.25">
      <c r="L160" t="s">
        <v>5</v>
      </c>
      <c r="M160" t="s">
        <v>34</v>
      </c>
      <c r="N160" t="s">
        <v>15</v>
      </c>
      <c r="O160" s="4">
        <v>7280</v>
      </c>
      <c r="P160" s="5">
        <v>201</v>
      </c>
      <c r="Q160" s="23">
        <f>Data5[[#This Row],[Amount]]/Data5[[#This Row],[Units]]</f>
        <v>36.218905472636813</v>
      </c>
    </row>
    <row r="161" spans="12:17" x14ac:dyDescent="0.25">
      <c r="L161" t="s">
        <v>6</v>
      </c>
      <c r="M161" t="s">
        <v>34</v>
      </c>
      <c r="N161" t="s">
        <v>30</v>
      </c>
      <c r="O161" s="4">
        <v>3402</v>
      </c>
      <c r="P161" s="5">
        <v>366</v>
      </c>
      <c r="Q161" s="23">
        <f>Data5[[#This Row],[Amount]]/Data5[[#This Row],[Units]]</f>
        <v>9.2950819672131146</v>
      </c>
    </row>
    <row r="162" spans="12:17" x14ac:dyDescent="0.25">
      <c r="L162" t="s">
        <v>3</v>
      </c>
      <c r="M162" t="s">
        <v>37</v>
      </c>
      <c r="N162" t="s">
        <v>29</v>
      </c>
      <c r="O162" s="4">
        <v>4592</v>
      </c>
      <c r="P162" s="5">
        <v>324</v>
      </c>
      <c r="Q162" s="23">
        <f>Data5[[#This Row],[Amount]]/Data5[[#This Row],[Units]]</f>
        <v>14.17283950617284</v>
      </c>
    </row>
    <row r="163" spans="12:17" x14ac:dyDescent="0.25">
      <c r="L163" t="s">
        <v>9</v>
      </c>
      <c r="M163" t="s">
        <v>35</v>
      </c>
      <c r="N163" t="s">
        <v>15</v>
      </c>
      <c r="O163" s="4">
        <v>7833</v>
      </c>
      <c r="P163" s="5">
        <v>243</v>
      </c>
      <c r="Q163" s="23">
        <f>Data5[[#This Row],[Amount]]/Data5[[#This Row],[Units]]</f>
        <v>32.23456790123457</v>
      </c>
    </row>
    <row r="164" spans="12:17" x14ac:dyDescent="0.25">
      <c r="L164" t="s">
        <v>2</v>
      </c>
      <c r="M164" t="s">
        <v>39</v>
      </c>
      <c r="N164" t="s">
        <v>21</v>
      </c>
      <c r="O164" s="4">
        <v>7651</v>
      </c>
      <c r="P164" s="5">
        <v>213</v>
      </c>
      <c r="Q164" s="23">
        <f>Data5[[#This Row],[Amount]]/Data5[[#This Row],[Units]]</f>
        <v>35.920187793427232</v>
      </c>
    </row>
    <row r="165" spans="12:17" x14ac:dyDescent="0.25">
      <c r="L165" t="s">
        <v>40</v>
      </c>
      <c r="M165" t="s">
        <v>35</v>
      </c>
      <c r="N165" t="s">
        <v>30</v>
      </c>
      <c r="O165" s="4">
        <v>2275</v>
      </c>
      <c r="P165" s="5">
        <v>447</v>
      </c>
      <c r="Q165" s="23">
        <f>Data5[[#This Row],[Amount]]/Data5[[#This Row],[Units]]</f>
        <v>5.089485458612975</v>
      </c>
    </row>
    <row r="166" spans="12:17" x14ac:dyDescent="0.25">
      <c r="L166" t="s">
        <v>40</v>
      </c>
      <c r="M166" t="s">
        <v>38</v>
      </c>
      <c r="N166" t="s">
        <v>13</v>
      </c>
      <c r="O166" s="4">
        <v>5670</v>
      </c>
      <c r="P166" s="5">
        <v>297</v>
      </c>
      <c r="Q166" s="23">
        <f>Data5[[#This Row],[Amount]]/Data5[[#This Row],[Units]]</f>
        <v>19.09090909090909</v>
      </c>
    </row>
    <row r="167" spans="12:17" x14ac:dyDescent="0.25">
      <c r="L167" t="s">
        <v>7</v>
      </c>
      <c r="M167" t="s">
        <v>35</v>
      </c>
      <c r="N167" t="s">
        <v>16</v>
      </c>
      <c r="O167" s="4">
        <v>2135</v>
      </c>
      <c r="P167" s="5">
        <v>27</v>
      </c>
      <c r="Q167" s="23">
        <f>Data5[[#This Row],[Amount]]/Data5[[#This Row],[Units]]</f>
        <v>79.074074074074076</v>
      </c>
    </row>
    <row r="168" spans="12:17" x14ac:dyDescent="0.25">
      <c r="L168" t="s">
        <v>40</v>
      </c>
      <c r="M168" t="s">
        <v>34</v>
      </c>
      <c r="N168" t="s">
        <v>23</v>
      </c>
      <c r="O168" s="4">
        <v>2779</v>
      </c>
      <c r="P168" s="5">
        <v>75</v>
      </c>
      <c r="Q168" s="23">
        <f>Data5[[#This Row],[Amount]]/Data5[[#This Row],[Units]]</f>
        <v>37.053333333333335</v>
      </c>
    </row>
    <row r="169" spans="12:17" x14ac:dyDescent="0.25">
      <c r="L169" t="s">
        <v>10</v>
      </c>
      <c r="M169" t="s">
        <v>39</v>
      </c>
      <c r="N169" t="s">
        <v>33</v>
      </c>
      <c r="O169" s="4">
        <v>12950</v>
      </c>
      <c r="P169" s="5">
        <v>30</v>
      </c>
      <c r="Q169" s="23">
        <f>Data5[[#This Row],[Amount]]/Data5[[#This Row],[Units]]</f>
        <v>431.66666666666669</v>
      </c>
    </row>
    <row r="170" spans="12:17" x14ac:dyDescent="0.25">
      <c r="L170" t="s">
        <v>7</v>
      </c>
      <c r="M170" t="s">
        <v>36</v>
      </c>
      <c r="N170" t="s">
        <v>18</v>
      </c>
      <c r="O170" s="4">
        <v>2646</v>
      </c>
      <c r="P170" s="5">
        <v>177</v>
      </c>
      <c r="Q170" s="23">
        <f>Data5[[#This Row],[Amount]]/Data5[[#This Row],[Units]]</f>
        <v>14.949152542372881</v>
      </c>
    </row>
    <row r="171" spans="12:17" x14ac:dyDescent="0.25">
      <c r="L171" t="s">
        <v>40</v>
      </c>
      <c r="M171" t="s">
        <v>34</v>
      </c>
      <c r="N171" t="s">
        <v>33</v>
      </c>
      <c r="O171" s="4">
        <v>3794</v>
      </c>
      <c r="P171" s="5">
        <v>159</v>
      </c>
      <c r="Q171" s="23">
        <f>Data5[[#This Row],[Amount]]/Data5[[#This Row],[Units]]</f>
        <v>23.861635220125788</v>
      </c>
    </row>
    <row r="172" spans="12:17" x14ac:dyDescent="0.25">
      <c r="L172" t="s">
        <v>3</v>
      </c>
      <c r="M172" t="s">
        <v>35</v>
      </c>
      <c r="N172" t="s">
        <v>33</v>
      </c>
      <c r="O172" s="4">
        <v>819</v>
      </c>
      <c r="P172" s="5">
        <v>306</v>
      </c>
      <c r="Q172" s="23">
        <f>Data5[[#This Row],[Amount]]/Data5[[#This Row],[Units]]</f>
        <v>2.6764705882352939</v>
      </c>
    </row>
    <row r="173" spans="12:17" x14ac:dyDescent="0.25">
      <c r="L173" t="s">
        <v>3</v>
      </c>
      <c r="M173" t="s">
        <v>34</v>
      </c>
      <c r="N173" t="s">
        <v>20</v>
      </c>
      <c r="O173" s="4">
        <v>2583</v>
      </c>
      <c r="P173" s="5">
        <v>18</v>
      </c>
      <c r="Q173" s="23">
        <f>Data5[[#This Row],[Amount]]/Data5[[#This Row],[Units]]</f>
        <v>143.5</v>
      </c>
    </row>
    <row r="174" spans="12:17" x14ac:dyDescent="0.25">
      <c r="L174" t="s">
        <v>7</v>
      </c>
      <c r="M174" t="s">
        <v>35</v>
      </c>
      <c r="N174" t="s">
        <v>19</v>
      </c>
      <c r="O174" s="4">
        <v>4585</v>
      </c>
      <c r="P174" s="5">
        <v>240</v>
      </c>
      <c r="Q174" s="23">
        <f>Data5[[#This Row],[Amount]]/Data5[[#This Row],[Units]]</f>
        <v>19.104166666666668</v>
      </c>
    </row>
    <row r="175" spans="12:17" x14ac:dyDescent="0.25">
      <c r="L175" t="s">
        <v>5</v>
      </c>
      <c r="M175" t="s">
        <v>34</v>
      </c>
      <c r="N175" t="s">
        <v>33</v>
      </c>
      <c r="O175" s="4">
        <v>1652</v>
      </c>
      <c r="P175" s="5">
        <v>93</v>
      </c>
      <c r="Q175" s="23">
        <f>Data5[[#This Row],[Amount]]/Data5[[#This Row],[Units]]</f>
        <v>17.763440860215052</v>
      </c>
    </row>
    <row r="176" spans="12:17" x14ac:dyDescent="0.25">
      <c r="L176" t="s">
        <v>10</v>
      </c>
      <c r="M176" t="s">
        <v>34</v>
      </c>
      <c r="N176" t="s">
        <v>26</v>
      </c>
      <c r="O176" s="4">
        <v>4991</v>
      </c>
      <c r="P176" s="5">
        <v>9</v>
      </c>
      <c r="Q176" s="23">
        <f>Data5[[#This Row],[Amount]]/Data5[[#This Row],[Units]]</f>
        <v>554.55555555555554</v>
      </c>
    </row>
    <row r="177" spans="12:17" x14ac:dyDescent="0.25">
      <c r="L177" t="s">
        <v>8</v>
      </c>
      <c r="M177" t="s">
        <v>34</v>
      </c>
      <c r="N177" t="s">
        <v>16</v>
      </c>
      <c r="O177" s="4">
        <v>2009</v>
      </c>
      <c r="P177" s="5">
        <v>219</v>
      </c>
      <c r="Q177" s="23">
        <f>Data5[[#This Row],[Amount]]/Data5[[#This Row],[Units]]</f>
        <v>9.173515981735159</v>
      </c>
    </row>
    <row r="178" spans="12:17" x14ac:dyDescent="0.25">
      <c r="L178" t="s">
        <v>2</v>
      </c>
      <c r="M178" t="s">
        <v>39</v>
      </c>
      <c r="N178" t="s">
        <v>22</v>
      </c>
      <c r="O178" s="4">
        <v>1568</v>
      </c>
      <c r="P178" s="5">
        <v>141</v>
      </c>
      <c r="Q178" s="23">
        <f>Data5[[#This Row],[Amount]]/Data5[[#This Row],[Units]]</f>
        <v>11.120567375886525</v>
      </c>
    </row>
    <row r="179" spans="12:17" x14ac:dyDescent="0.25">
      <c r="L179" t="s">
        <v>41</v>
      </c>
      <c r="M179" t="s">
        <v>37</v>
      </c>
      <c r="N179" t="s">
        <v>20</v>
      </c>
      <c r="O179" s="4">
        <v>3388</v>
      </c>
      <c r="P179" s="5">
        <v>123</v>
      </c>
      <c r="Q179" s="23">
        <f>Data5[[#This Row],[Amount]]/Data5[[#This Row],[Units]]</f>
        <v>27.54471544715447</v>
      </c>
    </row>
    <row r="180" spans="12:17" x14ac:dyDescent="0.25">
      <c r="L180" t="s">
        <v>40</v>
      </c>
      <c r="M180" t="s">
        <v>38</v>
      </c>
      <c r="N180" t="s">
        <v>24</v>
      </c>
      <c r="O180" s="4">
        <v>623</v>
      </c>
      <c r="P180" s="5">
        <v>51</v>
      </c>
      <c r="Q180" s="23">
        <f>Data5[[#This Row],[Amount]]/Data5[[#This Row],[Units]]</f>
        <v>12.215686274509803</v>
      </c>
    </row>
    <row r="181" spans="12:17" x14ac:dyDescent="0.25">
      <c r="L181" t="s">
        <v>6</v>
      </c>
      <c r="M181" t="s">
        <v>36</v>
      </c>
      <c r="N181" t="s">
        <v>4</v>
      </c>
      <c r="O181" s="4">
        <v>10073</v>
      </c>
      <c r="P181" s="5">
        <v>120</v>
      </c>
      <c r="Q181" s="23">
        <f>Data5[[#This Row],[Amount]]/Data5[[#This Row],[Units]]</f>
        <v>83.941666666666663</v>
      </c>
    </row>
    <row r="182" spans="12:17" x14ac:dyDescent="0.25">
      <c r="L182" t="s">
        <v>8</v>
      </c>
      <c r="M182" t="s">
        <v>39</v>
      </c>
      <c r="N182" t="s">
        <v>26</v>
      </c>
      <c r="O182" s="4">
        <v>1561</v>
      </c>
      <c r="P182" s="5">
        <v>27</v>
      </c>
      <c r="Q182" s="23">
        <f>Data5[[#This Row],[Amount]]/Data5[[#This Row],[Units]]</f>
        <v>57.814814814814817</v>
      </c>
    </row>
    <row r="183" spans="12:17" x14ac:dyDescent="0.25">
      <c r="L183" t="s">
        <v>9</v>
      </c>
      <c r="M183" t="s">
        <v>36</v>
      </c>
      <c r="N183" t="s">
        <v>27</v>
      </c>
      <c r="O183" s="4">
        <v>11522</v>
      </c>
      <c r="P183" s="5">
        <v>204</v>
      </c>
      <c r="Q183" s="23">
        <f>Data5[[#This Row],[Amount]]/Data5[[#This Row],[Units]]</f>
        <v>56.480392156862742</v>
      </c>
    </row>
    <row r="184" spans="12:17" x14ac:dyDescent="0.25">
      <c r="L184" t="s">
        <v>6</v>
      </c>
      <c r="M184" t="s">
        <v>38</v>
      </c>
      <c r="N184" t="s">
        <v>13</v>
      </c>
      <c r="O184" s="4">
        <v>2317</v>
      </c>
      <c r="P184" s="5">
        <v>123</v>
      </c>
      <c r="Q184" s="23">
        <f>Data5[[#This Row],[Amount]]/Data5[[#This Row],[Units]]</f>
        <v>18.837398373983739</v>
      </c>
    </row>
    <row r="185" spans="12:17" x14ac:dyDescent="0.25">
      <c r="L185" t="s">
        <v>10</v>
      </c>
      <c r="M185" t="s">
        <v>37</v>
      </c>
      <c r="N185" t="s">
        <v>28</v>
      </c>
      <c r="O185" s="4">
        <v>3059</v>
      </c>
      <c r="P185" s="5">
        <v>27</v>
      </c>
      <c r="Q185" s="23">
        <f>Data5[[#This Row],[Amount]]/Data5[[#This Row],[Units]]</f>
        <v>113.29629629629629</v>
      </c>
    </row>
    <row r="186" spans="12:17" x14ac:dyDescent="0.25">
      <c r="L186" t="s">
        <v>41</v>
      </c>
      <c r="M186" t="s">
        <v>37</v>
      </c>
      <c r="N186" t="s">
        <v>26</v>
      </c>
      <c r="O186" s="4">
        <v>2324</v>
      </c>
      <c r="P186" s="5">
        <v>177</v>
      </c>
      <c r="Q186" s="23">
        <f>Data5[[#This Row],[Amount]]/Data5[[#This Row],[Units]]</f>
        <v>13.129943502824858</v>
      </c>
    </row>
    <row r="187" spans="12:17" x14ac:dyDescent="0.25">
      <c r="L187" t="s">
        <v>3</v>
      </c>
      <c r="M187" t="s">
        <v>39</v>
      </c>
      <c r="N187" t="s">
        <v>26</v>
      </c>
      <c r="O187" s="4">
        <v>4956</v>
      </c>
      <c r="P187" s="5">
        <v>171</v>
      </c>
      <c r="Q187" s="23">
        <f>Data5[[#This Row],[Amount]]/Data5[[#This Row],[Units]]</f>
        <v>28.982456140350877</v>
      </c>
    </row>
    <row r="188" spans="12:17" x14ac:dyDescent="0.25">
      <c r="L188" t="s">
        <v>10</v>
      </c>
      <c r="M188" t="s">
        <v>34</v>
      </c>
      <c r="N188" t="s">
        <v>19</v>
      </c>
      <c r="O188" s="4">
        <v>5355</v>
      </c>
      <c r="P188" s="5">
        <v>204</v>
      </c>
      <c r="Q188" s="23">
        <f>Data5[[#This Row],[Amount]]/Data5[[#This Row],[Units]]</f>
        <v>26.25</v>
      </c>
    </row>
    <row r="189" spans="12:17" x14ac:dyDescent="0.25">
      <c r="L189" t="s">
        <v>3</v>
      </c>
      <c r="M189" t="s">
        <v>34</v>
      </c>
      <c r="N189" t="s">
        <v>14</v>
      </c>
      <c r="O189" s="4">
        <v>7259</v>
      </c>
      <c r="P189" s="5">
        <v>276</v>
      </c>
      <c r="Q189" s="23">
        <f>Data5[[#This Row],[Amount]]/Data5[[#This Row],[Units]]</f>
        <v>26.30072463768116</v>
      </c>
    </row>
    <row r="190" spans="12:17" x14ac:dyDescent="0.25">
      <c r="L190" t="s">
        <v>8</v>
      </c>
      <c r="M190" t="s">
        <v>37</v>
      </c>
      <c r="N190" t="s">
        <v>26</v>
      </c>
      <c r="O190" s="4">
        <v>6279</v>
      </c>
      <c r="P190" s="5">
        <v>45</v>
      </c>
      <c r="Q190" s="23">
        <f>Data5[[#This Row],[Amount]]/Data5[[#This Row],[Units]]</f>
        <v>139.53333333333333</v>
      </c>
    </row>
    <row r="191" spans="12:17" x14ac:dyDescent="0.25">
      <c r="L191" t="s">
        <v>40</v>
      </c>
      <c r="M191" t="s">
        <v>38</v>
      </c>
      <c r="N191" t="s">
        <v>29</v>
      </c>
      <c r="O191" s="4">
        <v>2541</v>
      </c>
      <c r="P191" s="5">
        <v>45</v>
      </c>
      <c r="Q191" s="23">
        <f>Data5[[#This Row],[Amount]]/Data5[[#This Row],[Units]]</f>
        <v>56.466666666666669</v>
      </c>
    </row>
    <row r="192" spans="12:17" x14ac:dyDescent="0.25">
      <c r="L192" t="s">
        <v>6</v>
      </c>
      <c r="M192" t="s">
        <v>35</v>
      </c>
      <c r="N192" t="s">
        <v>27</v>
      </c>
      <c r="O192" s="4">
        <v>3864</v>
      </c>
      <c r="P192" s="5">
        <v>177</v>
      </c>
      <c r="Q192" s="23">
        <f>Data5[[#This Row],[Amount]]/Data5[[#This Row],[Units]]</f>
        <v>21.83050847457627</v>
      </c>
    </row>
    <row r="193" spans="12:17" x14ac:dyDescent="0.25">
      <c r="L193" t="s">
        <v>5</v>
      </c>
      <c r="M193" t="s">
        <v>36</v>
      </c>
      <c r="N193" t="s">
        <v>13</v>
      </c>
      <c r="O193" s="4">
        <v>6146</v>
      </c>
      <c r="P193" s="5">
        <v>63</v>
      </c>
      <c r="Q193" s="23">
        <f>Data5[[#This Row],[Amount]]/Data5[[#This Row],[Units]]</f>
        <v>97.555555555555557</v>
      </c>
    </row>
    <row r="194" spans="12:17" x14ac:dyDescent="0.25">
      <c r="L194" t="s">
        <v>9</v>
      </c>
      <c r="M194" t="s">
        <v>39</v>
      </c>
      <c r="N194" t="s">
        <v>18</v>
      </c>
      <c r="O194" s="4">
        <v>2639</v>
      </c>
      <c r="P194" s="5">
        <v>204</v>
      </c>
      <c r="Q194" s="23">
        <f>Data5[[#This Row],[Amount]]/Data5[[#This Row],[Units]]</f>
        <v>12.936274509803921</v>
      </c>
    </row>
    <row r="195" spans="12:17" x14ac:dyDescent="0.25">
      <c r="L195" t="s">
        <v>8</v>
      </c>
      <c r="M195" t="s">
        <v>37</v>
      </c>
      <c r="N195" t="s">
        <v>22</v>
      </c>
      <c r="O195" s="4">
        <v>1890</v>
      </c>
      <c r="P195" s="5">
        <v>195</v>
      </c>
      <c r="Q195" s="23">
        <f>Data5[[#This Row],[Amount]]/Data5[[#This Row],[Units]]</f>
        <v>9.6923076923076916</v>
      </c>
    </row>
    <row r="196" spans="12:17" x14ac:dyDescent="0.25">
      <c r="L196" t="s">
        <v>7</v>
      </c>
      <c r="M196" t="s">
        <v>34</v>
      </c>
      <c r="N196" t="s">
        <v>14</v>
      </c>
      <c r="O196" s="4">
        <v>1932</v>
      </c>
      <c r="P196" s="5">
        <v>369</v>
      </c>
      <c r="Q196" s="23">
        <f>Data5[[#This Row],[Amount]]/Data5[[#This Row],[Units]]</f>
        <v>5.2357723577235769</v>
      </c>
    </row>
    <row r="197" spans="12:17" x14ac:dyDescent="0.25">
      <c r="L197" t="s">
        <v>3</v>
      </c>
      <c r="M197" t="s">
        <v>34</v>
      </c>
      <c r="N197" t="s">
        <v>25</v>
      </c>
      <c r="O197" s="4">
        <v>6300</v>
      </c>
      <c r="P197" s="5">
        <v>42</v>
      </c>
      <c r="Q197" s="23">
        <f>Data5[[#This Row],[Amount]]/Data5[[#This Row],[Units]]</f>
        <v>150</v>
      </c>
    </row>
    <row r="198" spans="12:17" x14ac:dyDescent="0.25">
      <c r="L198" t="s">
        <v>6</v>
      </c>
      <c r="M198" t="s">
        <v>37</v>
      </c>
      <c r="N198" t="s">
        <v>30</v>
      </c>
      <c r="O198" s="4">
        <v>560</v>
      </c>
      <c r="P198" s="5">
        <v>81</v>
      </c>
      <c r="Q198" s="23">
        <f>Data5[[#This Row],[Amount]]/Data5[[#This Row],[Units]]</f>
        <v>6.9135802469135799</v>
      </c>
    </row>
    <row r="199" spans="12:17" x14ac:dyDescent="0.25">
      <c r="L199" t="s">
        <v>9</v>
      </c>
      <c r="M199" t="s">
        <v>37</v>
      </c>
      <c r="N199" t="s">
        <v>26</v>
      </c>
      <c r="O199" s="4">
        <v>2856</v>
      </c>
      <c r="P199" s="5">
        <v>246</v>
      </c>
      <c r="Q199" s="23">
        <f>Data5[[#This Row],[Amount]]/Data5[[#This Row],[Units]]</f>
        <v>11.609756097560975</v>
      </c>
    </row>
    <row r="200" spans="12:17" x14ac:dyDescent="0.25">
      <c r="L200" t="s">
        <v>9</v>
      </c>
      <c r="M200" t="s">
        <v>34</v>
      </c>
      <c r="N200" t="s">
        <v>17</v>
      </c>
      <c r="O200" s="4">
        <v>707</v>
      </c>
      <c r="P200" s="5">
        <v>174</v>
      </c>
      <c r="Q200" s="23">
        <f>Data5[[#This Row],[Amount]]/Data5[[#This Row],[Units]]</f>
        <v>4.0632183908045976</v>
      </c>
    </row>
    <row r="201" spans="12:17" x14ac:dyDescent="0.25">
      <c r="L201" t="s">
        <v>8</v>
      </c>
      <c r="M201" t="s">
        <v>35</v>
      </c>
      <c r="N201" t="s">
        <v>30</v>
      </c>
      <c r="O201" s="4">
        <v>3598</v>
      </c>
      <c r="P201" s="5">
        <v>81</v>
      </c>
      <c r="Q201" s="23">
        <f>Data5[[#This Row],[Amount]]/Data5[[#This Row],[Units]]</f>
        <v>44.419753086419753</v>
      </c>
    </row>
    <row r="202" spans="12:17" x14ac:dyDescent="0.25">
      <c r="L202" t="s">
        <v>40</v>
      </c>
      <c r="M202" t="s">
        <v>35</v>
      </c>
      <c r="N202" t="s">
        <v>22</v>
      </c>
      <c r="O202" s="4">
        <v>6853</v>
      </c>
      <c r="P202" s="5">
        <v>372</v>
      </c>
      <c r="Q202" s="23">
        <f>Data5[[#This Row],[Amount]]/Data5[[#This Row],[Units]]</f>
        <v>18.422043010752688</v>
      </c>
    </row>
    <row r="203" spans="12:17" x14ac:dyDescent="0.25">
      <c r="L203" t="s">
        <v>40</v>
      </c>
      <c r="M203" t="s">
        <v>35</v>
      </c>
      <c r="N203" t="s">
        <v>16</v>
      </c>
      <c r="O203" s="4">
        <v>4725</v>
      </c>
      <c r="P203" s="5">
        <v>174</v>
      </c>
      <c r="Q203" s="23">
        <f>Data5[[#This Row],[Amount]]/Data5[[#This Row],[Units]]</f>
        <v>27.155172413793103</v>
      </c>
    </row>
    <row r="204" spans="12:17" x14ac:dyDescent="0.25">
      <c r="L204" t="s">
        <v>41</v>
      </c>
      <c r="M204" t="s">
        <v>36</v>
      </c>
      <c r="N204" t="s">
        <v>32</v>
      </c>
      <c r="O204" s="4">
        <v>10304</v>
      </c>
      <c r="P204" s="5">
        <v>84</v>
      </c>
      <c r="Q204" s="23">
        <f>Data5[[#This Row],[Amount]]/Data5[[#This Row],[Units]]</f>
        <v>122.66666666666667</v>
      </c>
    </row>
    <row r="205" spans="12:17" x14ac:dyDescent="0.25">
      <c r="L205" t="s">
        <v>41</v>
      </c>
      <c r="M205" t="s">
        <v>34</v>
      </c>
      <c r="N205" t="s">
        <v>16</v>
      </c>
      <c r="O205" s="4">
        <v>1274</v>
      </c>
      <c r="P205" s="5">
        <v>225</v>
      </c>
      <c r="Q205" s="23">
        <f>Data5[[#This Row],[Amount]]/Data5[[#This Row],[Units]]</f>
        <v>5.6622222222222218</v>
      </c>
    </row>
    <row r="206" spans="12:17" x14ac:dyDescent="0.25">
      <c r="L206" t="s">
        <v>5</v>
      </c>
      <c r="M206" t="s">
        <v>36</v>
      </c>
      <c r="N206" t="s">
        <v>30</v>
      </c>
      <c r="O206" s="4">
        <v>1526</v>
      </c>
      <c r="P206" s="5">
        <v>105</v>
      </c>
      <c r="Q206" s="23">
        <f>Data5[[#This Row],[Amount]]/Data5[[#This Row],[Units]]</f>
        <v>14.533333333333333</v>
      </c>
    </row>
    <row r="207" spans="12:17" x14ac:dyDescent="0.25">
      <c r="L207" t="s">
        <v>40</v>
      </c>
      <c r="M207" t="s">
        <v>39</v>
      </c>
      <c r="N207" t="s">
        <v>28</v>
      </c>
      <c r="O207" s="4">
        <v>3101</v>
      </c>
      <c r="P207" s="5">
        <v>225</v>
      </c>
      <c r="Q207" s="23">
        <f>Data5[[#This Row],[Amount]]/Data5[[#This Row],[Units]]</f>
        <v>13.782222222222222</v>
      </c>
    </row>
    <row r="208" spans="12:17" x14ac:dyDescent="0.25">
      <c r="L208" t="s">
        <v>2</v>
      </c>
      <c r="M208" t="s">
        <v>37</v>
      </c>
      <c r="N208" t="s">
        <v>14</v>
      </c>
      <c r="O208" s="4">
        <v>1057</v>
      </c>
      <c r="P208" s="5">
        <v>54</v>
      </c>
      <c r="Q208" s="23">
        <f>Data5[[#This Row],[Amount]]/Data5[[#This Row],[Units]]</f>
        <v>19.574074074074073</v>
      </c>
    </row>
    <row r="209" spans="12:17" x14ac:dyDescent="0.25">
      <c r="L209" t="s">
        <v>7</v>
      </c>
      <c r="M209" t="s">
        <v>37</v>
      </c>
      <c r="N209" t="s">
        <v>26</v>
      </c>
      <c r="O209" s="4">
        <v>5306</v>
      </c>
      <c r="P209" s="5">
        <v>0</v>
      </c>
      <c r="Q209" s="23" t="e">
        <f>Data5[[#This Row],[Amount]]/Data5[[#This Row],[Units]]</f>
        <v>#DIV/0!</v>
      </c>
    </row>
    <row r="210" spans="12:17" x14ac:dyDescent="0.25">
      <c r="L210" t="s">
        <v>5</v>
      </c>
      <c r="M210" t="s">
        <v>39</v>
      </c>
      <c r="N210" t="s">
        <v>24</v>
      </c>
      <c r="O210" s="4">
        <v>4018</v>
      </c>
      <c r="P210" s="5">
        <v>171</v>
      </c>
      <c r="Q210" s="23">
        <f>Data5[[#This Row],[Amount]]/Data5[[#This Row],[Units]]</f>
        <v>23.497076023391813</v>
      </c>
    </row>
    <row r="211" spans="12:17" x14ac:dyDescent="0.25">
      <c r="L211" t="s">
        <v>9</v>
      </c>
      <c r="M211" t="s">
        <v>34</v>
      </c>
      <c r="N211" t="s">
        <v>16</v>
      </c>
      <c r="O211" s="4">
        <v>938</v>
      </c>
      <c r="P211" s="5">
        <v>189</v>
      </c>
      <c r="Q211" s="23">
        <f>Data5[[#This Row],[Amount]]/Data5[[#This Row],[Units]]</f>
        <v>4.9629629629629628</v>
      </c>
    </row>
    <row r="212" spans="12:17" x14ac:dyDescent="0.25">
      <c r="L212" t="s">
        <v>7</v>
      </c>
      <c r="M212" t="s">
        <v>38</v>
      </c>
      <c r="N212" t="s">
        <v>18</v>
      </c>
      <c r="O212" s="4">
        <v>1778</v>
      </c>
      <c r="P212" s="5">
        <v>270</v>
      </c>
      <c r="Q212" s="23">
        <f>Data5[[#This Row],[Amount]]/Data5[[#This Row],[Units]]</f>
        <v>6.5851851851851855</v>
      </c>
    </row>
    <row r="213" spans="12:17" x14ac:dyDescent="0.25">
      <c r="L213" t="s">
        <v>6</v>
      </c>
      <c r="M213" t="s">
        <v>39</v>
      </c>
      <c r="N213" t="s">
        <v>30</v>
      </c>
      <c r="O213" s="4">
        <v>1638</v>
      </c>
      <c r="P213" s="5">
        <v>63</v>
      </c>
      <c r="Q213" s="23">
        <f>Data5[[#This Row],[Amount]]/Data5[[#This Row],[Units]]</f>
        <v>26</v>
      </c>
    </row>
    <row r="214" spans="12:17" x14ac:dyDescent="0.25">
      <c r="L214" t="s">
        <v>41</v>
      </c>
      <c r="M214" t="s">
        <v>38</v>
      </c>
      <c r="N214" t="s">
        <v>25</v>
      </c>
      <c r="O214" s="4">
        <v>154</v>
      </c>
      <c r="P214" s="5">
        <v>21</v>
      </c>
      <c r="Q214" s="23">
        <f>Data5[[#This Row],[Amount]]/Data5[[#This Row],[Units]]</f>
        <v>7.333333333333333</v>
      </c>
    </row>
    <row r="215" spans="12:17" x14ac:dyDescent="0.25">
      <c r="L215" t="s">
        <v>7</v>
      </c>
      <c r="M215" t="s">
        <v>37</v>
      </c>
      <c r="N215" t="s">
        <v>22</v>
      </c>
      <c r="O215" s="4">
        <v>9835</v>
      </c>
      <c r="P215" s="5">
        <v>207</v>
      </c>
      <c r="Q215" s="23">
        <f>Data5[[#This Row],[Amount]]/Data5[[#This Row],[Units]]</f>
        <v>47.512077294685987</v>
      </c>
    </row>
    <row r="216" spans="12:17" x14ac:dyDescent="0.25">
      <c r="L216" t="s">
        <v>9</v>
      </c>
      <c r="M216" t="s">
        <v>37</v>
      </c>
      <c r="N216" t="s">
        <v>20</v>
      </c>
      <c r="O216" s="4">
        <v>7273</v>
      </c>
      <c r="P216" s="5">
        <v>96</v>
      </c>
      <c r="Q216" s="23">
        <f>Data5[[#This Row],[Amount]]/Data5[[#This Row],[Units]]</f>
        <v>75.760416666666671</v>
      </c>
    </row>
    <row r="217" spans="12:17" x14ac:dyDescent="0.25">
      <c r="L217" t="s">
        <v>5</v>
      </c>
      <c r="M217" t="s">
        <v>39</v>
      </c>
      <c r="N217" t="s">
        <v>22</v>
      </c>
      <c r="O217" s="4">
        <v>6909</v>
      </c>
      <c r="P217" s="5">
        <v>81</v>
      </c>
      <c r="Q217" s="23">
        <f>Data5[[#This Row],[Amount]]/Data5[[#This Row],[Units]]</f>
        <v>85.296296296296291</v>
      </c>
    </row>
    <row r="218" spans="12:17" x14ac:dyDescent="0.25">
      <c r="L218" t="s">
        <v>9</v>
      </c>
      <c r="M218" t="s">
        <v>39</v>
      </c>
      <c r="N218" t="s">
        <v>24</v>
      </c>
      <c r="O218" s="4">
        <v>3920</v>
      </c>
      <c r="P218" s="5">
        <v>306</v>
      </c>
      <c r="Q218" s="23">
        <f>Data5[[#This Row],[Amount]]/Data5[[#This Row],[Units]]</f>
        <v>12.81045751633987</v>
      </c>
    </row>
    <row r="219" spans="12:17" x14ac:dyDescent="0.25">
      <c r="L219" t="s">
        <v>10</v>
      </c>
      <c r="M219" t="s">
        <v>39</v>
      </c>
      <c r="N219" t="s">
        <v>21</v>
      </c>
      <c r="O219" s="4">
        <v>4858</v>
      </c>
      <c r="P219" s="5">
        <v>279</v>
      </c>
      <c r="Q219" s="23">
        <f>Data5[[#This Row],[Amount]]/Data5[[#This Row],[Units]]</f>
        <v>17.412186379928315</v>
      </c>
    </row>
    <row r="220" spans="12:17" x14ac:dyDescent="0.25">
      <c r="L220" t="s">
        <v>2</v>
      </c>
      <c r="M220" t="s">
        <v>38</v>
      </c>
      <c r="N220" t="s">
        <v>4</v>
      </c>
      <c r="O220" s="4">
        <v>3549</v>
      </c>
      <c r="P220" s="5">
        <v>3</v>
      </c>
      <c r="Q220" s="23">
        <f>Data5[[#This Row],[Amount]]/Data5[[#This Row],[Units]]</f>
        <v>1183</v>
      </c>
    </row>
    <row r="221" spans="12:17" x14ac:dyDescent="0.25">
      <c r="L221" t="s">
        <v>7</v>
      </c>
      <c r="M221" t="s">
        <v>39</v>
      </c>
      <c r="N221" t="s">
        <v>27</v>
      </c>
      <c r="O221" s="4">
        <v>966</v>
      </c>
      <c r="P221" s="5">
        <v>198</v>
      </c>
      <c r="Q221" s="23">
        <f>Data5[[#This Row],[Amount]]/Data5[[#This Row],[Units]]</f>
        <v>4.8787878787878789</v>
      </c>
    </row>
    <row r="222" spans="12:17" x14ac:dyDescent="0.25">
      <c r="L222" t="s">
        <v>5</v>
      </c>
      <c r="M222" t="s">
        <v>39</v>
      </c>
      <c r="N222" t="s">
        <v>18</v>
      </c>
      <c r="O222" s="4">
        <v>385</v>
      </c>
      <c r="P222" s="5">
        <v>249</v>
      </c>
      <c r="Q222" s="23">
        <f>Data5[[#This Row],[Amount]]/Data5[[#This Row],[Units]]</f>
        <v>1.5461847389558232</v>
      </c>
    </row>
    <row r="223" spans="12:17" x14ac:dyDescent="0.25">
      <c r="L223" t="s">
        <v>6</v>
      </c>
      <c r="M223" t="s">
        <v>34</v>
      </c>
      <c r="N223" t="s">
        <v>16</v>
      </c>
      <c r="O223" s="4">
        <v>2219</v>
      </c>
      <c r="P223" s="5">
        <v>75</v>
      </c>
      <c r="Q223" s="23">
        <f>Data5[[#This Row],[Amount]]/Data5[[#This Row],[Units]]</f>
        <v>29.586666666666666</v>
      </c>
    </row>
    <row r="224" spans="12:17" x14ac:dyDescent="0.25">
      <c r="L224" t="s">
        <v>9</v>
      </c>
      <c r="M224" t="s">
        <v>36</v>
      </c>
      <c r="N224" t="s">
        <v>32</v>
      </c>
      <c r="O224" s="4">
        <v>2954</v>
      </c>
      <c r="P224" s="5">
        <v>189</v>
      </c>
      <c r="Q224" s="23">
        <f>Data5[[#This Row],[Amount]]/Data5[[#This Row],[Units]]</f>
        <v>15.62962962962963</v>
      </c>
    </row>
    <row r="225" spans="12:17" x14ac:dyDescent="0.25">
      <c r="L225" t="s">
        <v>7</v>
      </c>
      <c r="M225" t="s">
        <v>36</v>
      </c>
      <c r="N225" t="s">
        <v>32</v>
      </c>
      <c r="O225" s="4">
        <v>280</v>
      </c>
      <c r="P225" s="5">
        <v>87</v>
      </c>
      <c r="Q225" s="23">
        <f>Data5[[#This Row],[Amount]]/Data5[[#This Row],[Units]]</f>
        <v>3.2183908045977012</v>
      </c>
    </row>
    <row r="226" spans="12:17" x14ac:dyDescent="0.25">
      <c r="L226" t="s">
        <v>41</v>
      </c>
      <c r="M226" t="s">
        <v>36</v>
      </c>
      <c r="N226" t="s">
        <v>30</v>
      </c>
      <c r="O226" s="4">
        <v>6118</v>
      </c>
      <c r="P226" s="5">
        <v>174</v>
      </c>
      <c r="Q226" s="23">
        <f>Data5[[#This Row],[Amount]]/Data5[[#This Row],[Units]]</f>
        <v>35.160919540229884</v>
      </c>
    </row>
    <row r="227" spans="12:17" x14ac:dyDescent="0.25">
      <c r="L227" t="s">
        <v>2</v>
      </c>
      <c r="M227" t="s">
        <v>39</v>
      </c>
      <c r="N227" t="s">
        <v>15</v>
      </c>
      <c r="O227" s="4">
        <v>4802</v>
      </c>
      <c r="P227" s="5">
        <v>36</v>
      </c>
      <c r="Q227" s="23">
        <f>Data5[[#This Row],[Amount]]/Data5[[#This Row],[Units]]</f>
        <v>133.38888888888889</v>
      </c>
    </row>
    <row r="228" spans="12:17" x14ac:dyDescent="0.25">
      <c r="L228" t="s">
        <v>9</v>
      </c>
      <c r="M228" t="s">
        <v>38</v>
      </c>
      <c r="N228" t="s">
        <v>24</v>
      </c>
      <c r="O228" s="4">
        <v>4137</v>
      </c>
      <c r="P228" s="5">
        <v>60</v>
      </c>
      <c r="Q228" s="23">
        <f>Data5[[#This Row],[Amount]]/Data5[[#This Row],[Units]]</f>
        <v>68.95</v>
      </c>
    </row>
    <row r="229" spans="12:17" x14ac:dyDescent="0.25">
      <c r="L229" t="s">
        <v>3</v>
      </c>
      <c r="M229" t="s">
        <v>35</v>
      </c>
      <c r="N229" t="s">
        <v>23</v>
      </c>
      <c r="O229" s="4">
        <v>2023</v>
      </c>
      <c r="P229" s="5">
        <v>78</v>
      </c>
      <c r="Q229" s="23">
        <f>Data5[[#This Row],[Amount]]/Data5[[#This Row],[Units]]</f>
        <v>25.935897435897434</v>
      </c>
    </row>
    <row r="230" spans="12:17" x14ac:dyDescent="0.25">
      <c r="L230" t="s">
        <v>9</v>
      </c>
      <c r="M230" t="s">
        <v>36</v>
      </c>
      <c r="N230" t="s">
        <v>30</v>
      </c>
      <c r="O230" s="4">
        <v>9051</v>
      </c>
      <c r="P230" s="5">
        <v>57</v>
      </c>
      <c r="Q230" s="23">
        <f>Data5[[#This Row],[Amount]]/Data5[[#This Row],[Units]]</f>
        <v>158.78947368421052</v>
      </c>
    </row>
    <row r="231" spans="12:17" x14ac:dyDescent="0.25">
      <c r="L231" t="s">
        <v>9</v>
      </c>
      <c r="M231" t="s">
        <v>37</v>
      </c>
      <c r="N231" t="s">
        <v>28</v>
      </c>
      <c r="O231" s="4">
        <v>2919</v>
      </c>
      <c r="P231" s="5">
        <v>45</v>
      </c>
      <c r="Q231" s="23">
        <f>Data5[[#This Row],[Amount]]/Data5[[#This Row],[Units]]</f>
        <v>64.86666666666666</v>
      </c>
    </row>
    <row r="232" spans="12:17" x14ac:dyDescent="0.25">
      <c r="L232" t="s">
        <v>41</v>
      </c>
      <c r="M232" t="s">
        <v>38</v>
      </c>
      <c r="N232" t="s">
        <v>22</v>
      </c>
      <c r="O232" s="4">
        <v>5915</v>
      </c>
      <c r="P232" s="5">
        <v>3</v>
      </c>
      <c r="Q232" s="23">
        <f>Data5[[#This Row],[Amount]]/Data5[[#This Row],[Units]]</f>
        <v>1971.6666666666667</v>
      </c>
    </row>
    <row r="233" spans="12:17" x14ac:dyDescent="0.25">
      <c r="L233" t="s">
        <v>10</v>
      </c>
      <c r="M233" t="s">
        <v>35</v>
      </c>
      <c r="N233" t="s">
        <v>15</v>
      </c>
      <c r="O233" s="4">
        <v>2562</v>
      </c>
      <c r="P233" s="5">
        <v>6</v>
      </c>
      <c r="Q233" s="23">
        <f>Data5[[#This Row],[Amount]]/Data5[[#This Row],[Units]]</f>
        <v>427</v>
      </c>
    </row>
    <row r="234" spans="12:17" x14ac:dyDescent="0.25">
      <c r="L234" t="s">
        <v>5</v>
      </c>
      <c r="M234" t="s">
        <v>37</v>
      </c>
      <c r="N234" t="s">
        <v>25</v>
      </c>
      <c r="O234" s="4">
        <v>8813</v>
      </c>
      <c r="P234" s="5">
        <v>21</v>
      </c>
      <c r="Q234" s="23">
        <f>Data5[[#This Row],[Amount]]/Data5[[#This Row],[Units]]</f>
        <v>419.66666666666669</v>
      </c>
    </row>
    <row r="235" spans="12:17" x14ac:dyDescent="0.25">
      <c r="L235" t="s">
        <v>5</v>
      </c>
      <c r="M235" t="s">
        <v>36</v>
      </c>
      <c r="N235" t="s">
        <v>18</v>
      </c>
      <c r="O235" s="4">
        <v>6111</v>
      </c>
      <c r="P235" s="5">
        <v>3</v>
      </c>
      <c r="Q235" s="23">
        <f>Data5[[#This Row],[Amount]]/Data5[[#This Row],[Units]]</f>
        <v>2037</v>
      </c>
    </row>
    <row r="236" spans="12:17" x14ac:dyDescent="0.25">
      <c r="L236" t="s">
        <v>8</v>
      </c>
      <c r="M236" t="s">
        <v>34</v>
      </c>
      <c r="N236" t="s">
        <v>31</v>
      </c>
      <c r="O236" s="4">
        <v>3507</v>
      </c>
      <c r="P236" s="5">
        <v>288</v>
      </c>
      <c r="Q236" s="23">
        <f>Data5[[#This Row],[Amount]]/Data5[[#This Row],[Units]]</f>
        <v>12.177083333333334</v>
      </c>
    </row>
    <row r="237" spans="12:17" x14ac:dyDescent="0.25">
      <c r="L237" t="s">
        <v>6</v>
      </c>
      <c r="M237" t="s">
        <v>36</v>
      </c>
      <c r="N237" t="s">
        <v>13</v>
      </c>
      <c r="O237" s="4">
        <v>4319</v>
      </c>
      <c r="P237" s="5">
        <v>30</v>
      </c>
      <c r="Q237" s="23">
        <f>Data5[[#This Row],[Amount]]/Data5[[#This Row],[Units]]</f>
        <v>143.96666666666667</v>
      </c>
    </row>
    <row r="238" spans="12:17" x14ac:dyDescent="0.25">
      <c r="L238" t="s">
        <v>40</v>
      </c>
      <c r="M238" t="s">
        <v>38</v>
      </c>
      <c r="N238" t="s">
        <v>26</v>
      </c>
      <c r="O238" s="4">
        <v>609</v>
      </c>
      <c r="P238" s="5">
        <v>87</v>
      </c>
      <c r="Q238" s="23">
        <f>Data5[[#This Row],[Amount]]/Data5[[#This Row],[Units]]</f>
        <v>7</v>
      </c>
    </row>
    <row r="239" spans="12:17" x14ac:dyDescent="0.25">
      <c r="L239" t="s">
        <v>40</v>
      </c>
      <c r="M239" t="s">
        <v>39</v>
      </c>
      <c r="N239" t="s">
        <v>27</v>
      </c>
      <c r="O239" s="4">
        <v>6370</v>
      </c>
      <c r="P239" s="5">
        <v>30</v>
      </c>
      <c r="Q239" s="23">
        <f>Data5[[#This Row],[Amount]]/Data5[[#This Row],[Units]]</f>
        <v>212.33333333333334</v>
      </c>
    </row>
    <row r="240" spans="12:17" x14ac:dyDescent="0.25">
      <c r="L240" t="s">
        <v>5</v>
      </c>
      <c r="M240" t="s">
        <v>38</v>
      </c>
      <c r="N240" t="s">
        <v>19</v>
      </c>
      <c r="O240" s="4">
        <v>5474</v>
      </c>
      <c r="P240" s="5">
        <v>168</v>
      </c>
      <c r="Q240" s="23">
        <f>Data5[[#This Row],[Amount]]/Data5[[#This Row],[Units]]</f>
        <v>32.583333333333336</v>
      </c>
    </row>
    <row r="241" spans="12:17" x14ac:dyDescent="0.25">
      <c r="L241" t="s">
        <v>40</v>
      </c>
      <c r="M241" t="s">
        <v>36</v>
      </c>
      <c r="N241" t="s">
        <v>27</v>
      </c>
      <c r="O241" s="4">
        <v>3164</v>
      </c>
      <c r="P241" s="5">
        <v>306</v>
      </c>
      <c r="Q241" s="23">
        <f>Data5[[#This Row],[Amount]]/Data5[[#This Row],[Units]]</f>
        <v>10.339869281045752</v>
      </c>
    </row>
    <row r="242" spans="12:17" x14ac:dyDescent="0.25">
      <c r="L242" t="s">
        <v>6</v>
      </c>
      <c r="M242" t="s">
        <v>35</v>
      </c>
      <c r="N242" t="s">
        <v>4</v>
      </c>
      <c r="O242" s="4">
        <v>1302</v>
      </c>
      <c r="P242" s="5">
        <v>402</v>
      </c>
      <c r="Q242" s="23">
        <f>Data5[[#This Row],[Amount]]/Data5[[#This Row],[Units]]</f>
        <v>3.2388059701492535</v>
      </c>
    </row>
    <row r="243" spans="12:17" x14ac:dyDescent="0.25">
      <c r="L243" t="s">
        <v>3</v>
      </c>
      <c r="M243" t="s">
        <v>37</v>
      </c>
      <c r="N243" t="s">
        <v>28</v>
      </c>
      <c r="O243" s="4">
        <v>7308</v>
      </c>
      <c r="P243" s="5">
        <v>327</v>
      </c>
      <c r="Q243" s="23">
        <f>Data5[[#This Row],[Amount]]/Data5[[#This Row],[Units]]</f>
        <v>22.348623853211009</v>
      </c>
    </row>
    <row r="244" spans="12:17" x14ac:dyDescent="0.25">
      <c r="L244" t="s">
        <v>40</v>
      </c>
      <c r="M244" t="s">
        <v>37</v>
      </c>
      <c r="N244" t="s">
        <v>27</v>
      </c>
      <c r="O244" s="4">
        <v>6132</v>
      </c>
      <c r="P244" s="5">
        <v>93</v>
      </c>
      <c r="Q244" s="23">
        <f>Data5[[#This Row],[Amount]]/Data5[[#This Row],[Units]]</f>
        <v>65.935483870967744</v>
      </c>
    </row>
    <row r="245" spans="12:17" x14ac:dyDescent="0.25">
      <c r="L245" t="s">
        <v>10</v>
      </c>
      <c r="M245" t="s">
        <v>35</v>
      </c>
      <c r="N245" t="s">
        <v>14</v>
      </c>
      <c r="O245" s="4">
        <v>3472</v>
      </c>
      <c r="P245" s="5">
        <v>96</v>
      </c>
      <c r="Q245" s="23">
        <f>Data5[[#This Row],[Amount]]/Data5[[#This Row],[Units]]</f>
        <v>36.166666666666664</v>
      </c>
    </row>
    <row r="246" spans="12:17" x14ac:dyDescent="0.25">
      <c r="L246" t="s">
        <v>8</v>
      </c>
      <c r="M246" t="s">
        <v>39</v>
      </c>
      <c r="N246" t="s">
        <v>18</v>
      </c>
      <c r="O246" s="4">
        <v>9660</v>
      </c>
      <c r="P246" s="5">
        <v>27</v>
      </c>
      <c r="Q246" s="23">
        <f>Data5[[#This Row],[Amount]]/Data5[[#This Row],[Units]]</f>
        <v>357.77777777777777</v>
      </c>
    </row>
    <row r="247" spans="12:17" x14ac:dyDescent="0.25">
      <c r="L247" t="s">
        <v>9</v>
      </c>
      <c r="M247" t="s">
        <v>38</v>
      </c>
      <c r="N247" t="s">
        <v>26</v>
      </c>
      <c r="O247" s="4">
        <v>2436</v>
      </c>
      <c r="P247" s="5">
        <v>99</v>
      </c>
      <c r="Q247" s="23">
        <f>Data5[[#This Row],[Amount]]/Data5[[#This Row],[Units]]</f>
        <v>24.606060606060606</v>
      </c>
    </row>
    <row r="248" spans="12:17" x14ac:dyDescent="0.25">
      <c r="L248" t="s">
        <v>9</v>
      </c>
      <c r="M248" t="s">
        <v>38</v>
      </c>
      <c r="N248" t="s">
        <v>33</v>
      </c>
      <c r="O248" s="4">
        <v>9506</v>
      </c>
      <c r="P248" s="5">
        <v>87</v>
      </c>
      <c r="Q248" s="23">
        <f>Data5[[#This Row],[Amount]]/Data5[[#This Row],[Units]]</f>
        <v>109.26436781609195</v>
      </c>
    </row>
    <row r="249" spans="12:17" x14ac:dyDescent="0.25">
      <c r="L249" t="s">
        <v>10</v>
      </c>
      <c r="M249" t="s">
        <v>37</v>
      </c>
      <c r="N249" t="s">
        <v>21</v>
      </c>
      <c r="O249" s="4">
        <v>245</v>
      </c>
      <c r="P249" s="5">
        <v>288</v>
      </c>
      <c r="Q249" s="23">
        <f>Data5[[#This Row],[Amount]]/Data5[[#This Row],[Units]]</f>
        <v>0.85069444444444442</v>
      </c>
    </row>
    <row r="250" spans="12:17" x14ac:dyDescent="0.25">
      <c r="L250" t="s">
        <v>8</v>
      </c>
      <c r="M250" t="s">
        <v>35</v>
      </c>
      <c r="N250" t="s">
        <v>20</v>
      </c>
      <c r="O250" s="4">
        <v>2702</v>
      </c>
      <c r="P250" s="5">
        <v>363</v>
      </c>
      <c r="Q250" s="23">
        <f>Data5[[#This Row],[Amount]]/Data5[[#This Row],[Units]]</f>
        <v>7.443526170798898</v>
      </c>
    </row>
    <row r="251" spans="12:17" x14ac:dyDescent="0.25">
      <c r="L251" t="s">
        <v>10</v>
      </c>
      <c r="M251" t="s">
        <v>34</v>
      </c>
      <c r="N251" t="s">
        <v>17</v>
      </c>
      <c r="O251" s="4">
        <v>700</v>
      </c>
      <c r="P251" s="5">
        <v>87</v>
      </c>
      <c r="Q251" s="23">
        <f>Data5[[#This Row],[Amount]]/Data5[[#This Row],[Units]]</f>
        <v>8.0459770114942533</v>
      </c>
    </row>
    <row r="252" spans="12:17" x14ac:dyDescent="0.25">
      <c r="L252" t="s">
        <v>6</v>
      </c>
      <c r="M252" t="s">
        <v>34</v>
      </c>
      <c r="N252" t="s">
        <v>17</v>
      </c>
      <c r="O252" s="4">
        <v>3759</v>
      </c>
      <c r="P252" s="5">
        <v>150</v>
      </c>
      <c r="Q252" s="23">
        <f>Data5[[#This Row],[Amount]]/Data5[[#This Row],[Units]]</f>
        <v>25.06</v>
      </c>
    </row>
    <row r="253" spans="12:17" x14ac:dyDescent="0.25">
      <c r="L253" t="s">
        <v>2</v>
      </c>
      <c r="M253" t="s">
        <v>35</v>
      </c>
      <c r="N253" t="s">
        <v>17</v>
      </c>
      <c r="O253" s="4">
        <v>1589</v>
      </c>
      <c r="P253" s="5">
        <v>303</v>
      </c>
      <c r="Q253" s="23">
        <f>Data5[[#This Row],[Amount]]/Data5[[#This Row],[Units]]</f>
        <v>5.2442244224422438</v>
      </c>
    </row>
    <row r="254" spans="12:17" x14ac:dyDescent="0.25">
      <c r="L254" t="s">
        <v>7</v>
      </c>
      <c r="M254" t="s">
        <v>35</v>
      </c>
      <c r="N254" t="s">
        <v>28</v>
      </c>
      <c r="O254" s="4">
        <v>5194</v>
      </c>
      <c r="P254" s="5">
        <v>288</v>
      </c>
      <c r="Q254" s="23">
        <f>Data5[[#This Row],[Amount]]/Data5[[#This Row],[Units]]</f>
        <v>18.034722222222221</v>
      </c>
    </row>
    <row r="255" spans="12:17" x14ac:dyDescent="0.25">
      <c r="L255" t="s">
        <v>10</v>
      </c>
      <c r="M255" t="s">
        <v>36</v>
      </c>
      <c r="N255" t="s">
        <v>13</v>
      </c>
      <c r="O255" s="4">
        <v>945</v>
      </c>
      <c r="P255" s="5">
        <v>75</v>
      </c>
      <c r="Q255" s="23">
        <f>Data5[[#This Row],[Amount]]/Data5[[#This Row],[Units]]</f>
        <v>12.6</v>
      </c>
    </row>
    <row r="256" spans="12:17" x14ac:dyDescent="0.25">
      <c r="L256" t="s">
        <v>40</v>
      </c>
      <c r="M256" t="s">
        <v>38</v>
      </c>
      <c r="N256" t="s">
        <v>31</v>
      </c>
      <c r="O256" s="4">
        <v>1988</v>
      </c>
      <c r="P256" s="5">
        <v>39</v>
      </c>
      <c r="Q256" s="23">
        <f>Data5[[#This Row],[Amount]]/Data5[[#This Row],[Units]]</f>
        <v>50.974358974358971</v>
      </c>
    </row>
    <row r="257" spans="12:17" x14ac:dyDescent="0.25">
      <c r="L257" t="s">
        <v>6</v>
      </c>
      <c r="M257" t="s">
        <v>34</v>
      </c>
      <c r="N257" t="s">
        <v>32</v>
      </c>
      <c r="O257" s="4">
        <v>6734</v>
      </c>
      <c r="P257" s="5">
        <v>123</v>
      </c>
      <c r="Q257" s="23">
        <f>Data5[[#This Row],[Amount]]/Data5[[#This Row],[Units]]</f>
        <v>54.747967479674799</v>
      </c>
    </row>
    <row r="258" spans="12:17" x14ac:dyDescent="0.25">
      <c r="L258" t="s">
        <v>40</v>
      </c>
      <c r="M258" t="s">
        <v>36</v>
      </c>
      <c r="N258" t="s">
        <v>4</v>
      </c>
      <c r="O258" s="4">
        <v>217</v>
      </c>
      <c r="P258" s="5">
        <v>36</v>
      </c>
      <c r="Q258" s="23">
        <f>Data5[[#This Row],[Amount]]/Data5[[#This Row],[Units]]</f>
        <v>6.0277777777777777</v>
      </c>
    </row>
    <row r="259" spans="12:17" x14ac:dyDescent="0.25">
      <c r="L259" t="s">
        <v>5</v>
      </c>
      <c r="M259" t="s">
        <v>34</v>
      </c>
      <c r="N259" t="s">
        <v>22</v>
      </c>
      <c r="O259" s="4">
        <v>6279</v>
      </c>
      <c r="P259" s="5">
        <v>237</v>
      </c>
      <c r="Q259" s="23">
        <f>Data5[[#This Row],[Amount]]/Data5[[#This Row],[Units]]</f>
        <v>26.49367088607595</v>
      </c>
    </row>
    <row r="260" spans="12:17" x14ac:dyDescent="0.25">
      <c r="L260" t="s">
        <v>40</v>
      </c>
      <c r="M260" t="s">
        <v>36</v>
      </c>
      <c r="N260" t="s">
        <v>13</v>
      </c>
      <c r="O260" s="4">
        <v>4424</v>
      </c>
      <c r="P260" s="5">
        <v>201</v>
      </c>
      <c r="Q260" s="23">
        <f>Data5[[#This Row],[Amount]]/Data5[[#This Row],[Units]]</f>
        <v>22.009950248756219</v>
      </c>
    </row>
    <row r="261" spans="12:17" x14ac:dyDescent="0.25">
      <c r="L261" t="s">
        <v>2</v>
      </c>
      <c r="M261" t="s">
        <v>36</v>
      </c>
      <c r="N261" t="s">
        <v>17</v>
      </c>
      <c r="O261" s="4">
        <v>189</v>
      </c>
      <c r="P261" s="5">
        <v>48</v>
      </c>
      <c r="Q261" s="23">
        <f>Data5[[#This Row],[Amount]]/Data5[[#This Row],[Units]]</f>
        <v>3.9375</v>
      </c>
    </row>
    <row r="262" spans="12:17" x14ac:dyDescent="0.25">
      <c r="L262" t="s">
        <v>5</v>
      </c>
      <c r="M262" t="s">
        <v>35</v>
      </c>
      <c r="N262" t="s">
        <v>22</v>
      </c>
      <c r="O262" s="4">
        <v>490</v>
      </c>
      <c r="P262" s="5">
        <v>84</v>
      </c>
      <c r="Q262" s="23">
        <f>Data5[[#This Row],[Amount]]/Data5[[#This Row],[Units]]</f>
        <v>5.833333333333333</v>
      </c>
    </row>
    <row r="263" spans="12:17" x14ac:dyDescent="0.25">
      <c r="L263" t="s">
        <v>8</v>
      </c>
      <c r="M263" t="s">
        <v>37</v>
      </c>
      <c r="N263" t="s">
        <v>21</v>
      </c>
      <c r="O263" s="4">
        <v>434</v>
      </c>
      <c r="P263" s="5">
        <v>87</v>
      </c>
      <c r="Q263" s="23">
        <f>Data5[[#This Row],[Amount]]/Data5[[#This Row],[Units]]</f>
        <v>4.9885057471264371</v>
      </c>
    </row>
    <row r="264" spans="12:17" x14ac:dyDescent="0.25">
      <c r="L264" t="s">
        <v>7</v>
      </c>
      <c r="M264" t="s">
        <v>38</v>
      </c>
      <c r="N264" t="s">
        <v>30</v>
      </c>
      <c r="O264" s="4">
        <v>10129</v>
      </c>
      <c r="P264" s="5">
        <v>312</v>
      </c>
      <c r="Q264" s="23">
        <f>Data5[[#This Row],[Amount]]/Data5[[#This Row],[Units]]</f>
        <v>32.464743589743591</v>
      </c>
    </row>
    <row r="265" spans="12:17" x14ac:dyDescent="0.25">
      <c r="L265" t="s">
        <v>3</v>
      </c>
      <c r="M265" t="s">
        <v>39</v>
      </c>
      <c r="N265" t="s">
        <v>28</v>
      </c>
      <c r="O265" s="4">
        <v>1652</v>
      </c>
      <c r="P265" s="5">
        <v>102</v>
      </c>
      <c r="Q265" s="23">
        <f>Data5[[#This Row],[Amount]]/Data5[[#This Row],[Units]]</f>
        <v>16.196078431372548</v>
      </c>
    </row>
    <row r="266" spans="12:17" x14ac:dyDescent="0.25">
      <c r="L266" t="s">
        <v>8</v>
      </c>
      <c r="M266" t="s">
        <v>38</v>
      </c>
      <c r="N266" t="s">
        <v>21</v>
      </c>
      <c r="O266" s="4">
        <v>6433</v>
      </c>
      <c r="P266" s="5">
        <v>78</v>
      </c>
      <c r="Q266" s="23">
        <f>Data5[[#This Row],[Amount]]/Data5[[#This Row],[Units]]</f>
        <v>82.474358974358978</v>
      </c>
    </row>
    <row r="267" spans="12:17" x14ac:dyDescent="0.25">
      <c r="L267" t="s">
        <v>3</v>
      </c>
      <c r="M267" t="s">
        <v>34</v>
      </c>
      <c r="N267" t="s">
        <v>23</v>
      </c>
      <c r="O267" s="4">
        <v>2212</v>
      </c>
      <c r="P267" s="5">
        <v>117</v>
      </c>
      <c r="Q267" s="23">
        <f>Data5[[#This Row],[Amount]]/Data5[[#This Row],[Units]]</f>
        <v>18.905982905982906</v>
      </c>
    </row>
    <row r="268" spans="12:17" x14ac:dyDescent="0.25">
      <c r="L268" t="s">
        <v>41</v>
      </c>
      <c r="M268" t="s">
        <v>35</v>
      </c>
      <c r="N268" t="s">
        <v>19</v>
      </c>
      <c r="O268" s="4">
        <v>609</v>
      </c>
      <c r="P268" s="5">
        <v>99</v>
      </c>
      <c r="Q268" s="23">
        <f>Data5[[#This Row],[Amount]]/Data5[[#This Row],[Units]]</f>
        <v>6.1515151515151514</v>
      </c>
    </row>
    <row r="269" spans="12:17" x14ac:dyDescent="0.25">
      <c r="L269" t="s">
        <v>40</v>
      </c>
      <c r="M269" t="s">
        <v>35</v>
      </c>
      <c r="N269" t="s">
        <v>24</v>
      </c>
      <c r="O269" s="4">
        <v>1638</v>
      </c>
      <c r="P269" s="5">
        <v>48</v>
      </c>
      <c r="Q269" s="23">
        <f>Data5[[#This Row],[Amount]]/Data5[[#This Row],[Units]]</f>
        <v>34.125</v>
      </c>
    </row>
    <row r="270" spans="12:17" x14ac:dyDescent="0.25">
      <c r="L270" t="s">
        <v>7</v>
      </c>
      <c r="M270" t="s">
        <v>34</v>
      </c>
      <c r="N270" t="s">
        <v>15</v>
      </c>
      <c r="O270" s="4">
        <v>3829</v>
      </c>
      <c r="P270" s="5">
        <v>24</v>
      </c>
      <c r="Q270" s="23">
        <f>Data5[[#This Row],[Amount]]/Data5[[#This Row],[Units]]</f>
        <v>159.54166666666666</v>
      </c>
    </row>
    <row r="271" spans="12:17" x14ac:dyDescent="0.25">
      <c r="L271" t="s">
        <v>40</v>
      </c>
      <c r="M271" t="s">
        <v>39</v>
      </c>
      <c r="N271" t="s">
        <v>15</v>
      </c>
      <c r="O271" s="4">
        <v>5775</v>
      </c>
      <c r="P271" s="5">
        <v>42</v>
      </c>
      <c r="Q271" s="23">
        <f>Data5[[#This Row],[Amount]]/Data5[[#This Row],[Units]]</f>
        <v>137.5</v>
      </c>
    </row>
    <row r="272" spans="12:17" x14ac:dyDescent="0.25">
      <c r="L272" t="s">
        <v>6</v>
      </c>
      <c r="M272" t="s">
        <v>35</v>
      </c>
      <c r="N272" t="s">
        <v>20</v>
      </c>
      <c r="O272" s="4">
        <v>1071</v>
      </c>
      <c r="P272" s="5">
        <v>270</v>
      </c>
      <c r="Q272" s="23">
        <f>Data5[[#This Row],[Amount]]/Data5[[#This Row],[Units]]</f>
        <v>3.9666666666666668</v>
      </c>
    </row>
    <row r="273" spans="12:17" x14ac:dyDescent="0.25">
      <c r="L273" t="s">
        <v>8</v>
      </c>
      <c r="M273" t="s">
        <v>36</v>
      </c>
      <c r="N273" t="s">
        <v>23</v>
      </c>
      <c r="O273" s="4">
        <v>5019</v>
      </c>
      <c r="P273" s="5">
        <v>150</v>
      </c>
      <c r="Q273" s="23">
        <f>Data5[[#This Row],[Amount]]/Data5[[#This Row],[Units]]</f>
        <v>33.46</v>
      </c>
    </row>
    <row r="274" spans="12:17" x14ac:dyDescent="0.25">
      <c r="L274" t="s">
        <v>2</v>
      </c>
      <c r="M274" t="s">
        <v>37</v>
      </c>
      <c r="N274" t="s">
        <v>15</v>
      </c>
      <c r="O274" s="4">
        <v>2863</v>
      </c>
      <c r="P274" s="5">
        <v>42</v>
      </c>
      <c r="Q274" s="23">
        <f>Data5[[#This Row],[Amount]]/Data5[[#This Row],[Units]]</f>
        <v>68.166666666666671</v>
      </c>
    </row>
    <row r="275" spans="12:17" x14ac:dyDescent="0.25">
      <c r="L275" t="s">
        <v>40</v>
      </c>
      <c r="M275" t="s">
        <v>35</v>
      </c>
      <c r="N275" t="s">
        <v>29</v>
      </c>
      <c r="O275" s="4">
        <v>1617</v>
      </c>
      <c r="P275" s="5">
        <v>126</v>
      </c>
      <c r="Q275" s="23">
        <f>Data5[[#This Row],[Amount]]/Data5[[#This Row],[Units]]</f>
        <v>12.833333333333334</v>
      </c>
    </row>
    <row r="276" spans="12:17" x14ac:dyDescent="0.25">
      <c r="L276" t="s">
        <v>6</v>
      </c>
      <c r="M276" t="s">
        <v>37</v>
      </c>
      <c r="N276" t="s">
        <v>26</v>
      </c>
      <c r="O276" s="4">
        <v>6818</v>
      </c>
      <c r="P276" s="5">
        <v>6</v>
      </c>
      <c r="Q276" s="23">
        <f>Data5[[#This Row],[Amount]]/Data5[[#This Row],[Units]]</f>
        <v>1136.3333333333333</v>
      </c>
    </row>
    <row r="277" spans="12:17" x14ac:dyDescent="0.25">
      <c r="L277" t="s">
        <v>3</v>
      </c>
      <c r="M277" t="s">
        <v>35</v>
      </c>
      <c r="N277" t="s">
        <v>15</v>
      </c>
      <c r="O277" s="4">
        <v>6657</v>
      </c>
      <c r="P277" s="5">
        <v>276</v>
      </c>
      <c r="Q277" s="23">
        <f>Data5[[#This Row],[Amount]]/Data5[[#This Row],[Units]]</f>
        <v>24.119565217391305</v>
      </c>
    </row>
    <row r="278" spans="12:17" x14ac:dyDescent="0.25">
      <c r="L278" t="s">
        <v>3</v>
      </c>
      <c r="M278" t="s">
        <v>34</v>
      </c>
      <c r="N278" t="s">
        <v>17</v>
      </c>
      <c r="O278" s="4">
        <v>2919</v>
      </c>
      <c r="P278" s="5">
        <v>93</v>
      </c>
      <c r="Q278" s="23">
        <f>Data5[[#This Row],[Amount]]/Data5[[#This Row],[Units]]</f>
        <v>31.387096774193548</v>
      </c>
    </row>
    <row r="279" spans="12:17" x14ac:dyDescent="0.25">
      <c r="L279" t="s">
        <v>2</v>
      </c>
      <c r="M279" t="s">
        <v>36</v>
      </c>
      <c r="N279" t="s">
        <v>31</v>
      </c>
      <c r="O279" s="4">
        <v>3094</v>
      </c>
      <c r="P279" s="5">
        <v>246</v>
      </c>
      <c r="Q279" s="23">
        <f>Data5[[#This Row],[Amount]]/Data5[[#This Row],[Units]]</f>
        <v>12.577235772357724</v>
      </c>
    </row>
    <row r="280" spans="12:17" x14ac:dyDescent="0.25">
      <c r="L280" t="s">
        <v>6</v>
      </c>
      <c r="M280" t="s">
        <v>39</v>
      </c>
      <c r="N280" t="s">
        <v>24</v>
      </c>
      <c r="O280" s="4">
        <v>2989</v>
      </c>
      <c r="P280" s="5">
        <v>3</v>
      </c>
      <c r="Q280" s="23">
        <f>Data5[[#This Row],[Amount]]/Data5[[#This Row],[Units]]</f>
        <v>996.33333333333337</v>
      </c>
    </row>
    <row r="281" spans="12:17" x14ac:dyDescent="0.25">
      <c r="L281" t="s">
        <v>8</v>
      </c>
      <c r="M281" t="s">
        <v>38</v>
      </c>
      <c r="N281" t="s">
        <v>27</v>
      </c>
      <c r="O281" s="4">
        <v>2268</v>
      </c>
      <c r="P281" s="5">
        <v>63</v>
      </c>
      <c r="Q281" s="23">
        <f>Data5[[#This Row],[Amount]]/Data5[[#This Row],[Units]]</f>
        <v>36</v>
      </c>
    </row>
    <row r="282" spans="12:17" x14ac:dyDescent="0.25">
      <c r="L282" t="s">
        <v>5</v>
      </c>
      <c r="M282" t="s">
        <v>35</v>
      </c>
      <c r="N282" t="s">
        <v>31</v>
      </c>
      <c r="O282" s="4">
        <v>4753</v>
      </c>
      <c r="P282" s="5">
        <v>246</v>
      </c>
      <c r="Q282" s="23">
        <f>Data5[[#This Row],[Amount]]/Data5[[#This Row],[Units]]</f>
        <v>19.321138211382113</v>
      </c>
    </row>
    <row r="283" spans="12:17" x14ac:dyDescent="0.25">
      <c r="L283" t="s">
        <v>2</v>
      </c>
      <c r="M283" t="s">
        <v>34</v>
      </c>
      <c r="N283" t="s">
        <v>19</v>
      </c>
      <c r="O283" s="4">
        <v>7511</v>
      </c>
      <c r="P283" s="5">
        <v>120</v>
      </c>
      <c r="Q283" s="23">
        <f>Data5[[#This Row],[Amount]]/Data5[[#This Row],[Units]]</f>
        <v>62.591666666666669</v>
      </c>
    </row>
    <row r="284" spans="12:17" x14ac:dyDescent="0.25">
      <c r="L284" t="s">
        <v>2</v>
      </c>
      <c r="M284" t="s">
        <v>38</v>
      </c>
      <c r="N284" t="s">
        <v>31</v>
      </c>
      <c r="O284" s="4">
        <v>4326</v>
      </c>
      <c r="P284" s="5">
        <v>348</v>
      </c>
      <c r="Q284" s="23">
        <f>Data5[[#This Row],[Amount]]/Data5[[#This Row],[Units]]</f>
        <v>12.431034482758621</v>
      </c>
    </row>
    <row r="285" spans="12:17" x14ac:dyDescent="0.25">
      <c r="L285" t="s">
        <v>41</v>
      </c>
      <c r="M285" t="s">
        <v>34</v>
      </c>
      <c r="N285" t="s">
        <v>23</v>
      </c>
      <c r="O285" s="4">
        <v>4935</v>
      </c>
      <c r="P285" s="5">
        <v>126</v>
      </c>
      <c r="Q285" s="23">
        <f>Data5[[#This Row],[Amount]]/Data5[[#This Row],[Units]]</f>
        <v>39.166666666666664</v>
      </c>
    </row>
    <row r="286" spans="12:17" x14ac:dyDescent="0.25">
      <c r="L286" t="s">
        <v>6</v>
      </c>
      <c r="M286" t="s">
        <v>35</v>
      </c>
      <c r="N286" t="s">
        <v>30</v>
      </c>
      <c r="O286" s="4">
        <v>4781</v>
      </c>
      <c r="P286" s="5">
        <v>123</v>
      </c>
      <c r="Q286" s="23">
        <f>Data5[[#This Row],[Amount]]/Data5[[#This Row],[Units]]</f>
        <v>38.869918699186989</v>
      </c>
    </row>
    <row r="287" spans="12:17" x14ac:dyDescent="0.25">
      <c r="L287" t="s">
        <v>5</v>
      </c>
      <c r="M287" t="s">
        <v>38</v>
      </c>
      <c r="N287" t="s">
        <v>25</v>
      </c>
      <c r="O287" s="4">
        <v>7483</v>
      </c>
      <c r="P287" s="5">
        <v>45</v>
      </c>
      <c r="Q287" s="23">
        <f>Data5[[#This Row],[Amount]]/Data5[[#This Row],[Units]]</f>
        <v>166.28888888888889</v>
      </c>
    </row>
    <row r="288" spans="12:17" x14ac:dyDescent="0.25">
      <c r="L288" t="s">
        <v>10</v>
      </c>
      <c r="M288" t="s">
        <v>38</v>
      </c>
      <c r="N288" t="s">
        <v>4</v>
      </c>
      <c r="O288" s="4">
        <v>6860</v>
      </c>
      <c r="P288" s="5">
        <v>126</v>
      </c>
      <c r="Q288" s="23">
        <f>Data5[[#This Row],[Amount]]/Data5[[#This Row],[Units]]</f>
        <v>54.444444444444443</v>
      </c>
    </row>
    <row r="289" spans="12:17" x14ac:dyDescent="0.25">
      <c r="L289" t="s">
        <v>40</v>
      </c>
      <c r="M289" t="s">
        <v>37</v>
      </c>
      <c r="N289" t="s">
        <v>29</v>
      </c>
      <c r="O289" s="4">
        <v>9002</v>
      </c>
      <c r="P289" s="5">
        <v>72</v>
      </c>
      <c r="Q289" s="23">
        <f>Data5[[#This Row],[Amount]]/Data5[[#This Row],[Units]]</f>
        <v>125.02777777777777</v>
      </c>
    </row>
    <row r="290" spans="12:17" x14ac:dyDescent="0.25">
      <c r="L290" t="s">
        <v>6</v>
      </c>
      <c r="M290" t="s">
        <v>36</v>
      </c>
      <c r="N290" t="s">
        <v>29</v>
      </c>
      <c r="O290" s="4">
        <v>1400</v>
      </c>
      <c r="P290" s="5">
        <v>135</v>
      </c>
      <c r="Q290" s="23">
        <f>Data5[[#This Row],[Amount]]/Data5[[#This Row],[Units]]</f>
        <v>10.37037037037037</v>
      </c>
    </row>
    <row r="291" spans="12:17" x14ac:dyDescent="0.25">
      <c r="L291" t="s">
        <v>10</v>
      </c>
      <c r="M291" t="s">
        <v>34</v>
      </c>
      <c r="N291" t="s">
        <v>22</v>
      </c>
      <c r="O291" s="4">
        <v>4053</v>
      </c>
      <c r="P291" s="5">
        <v>24</v>
      </c>
      <c r="Q291" s="23">
        <f>Data5[[#This Row],[Amount]]/Data5[[#This Row],[Units]]</f>
        <v>168.875</v>
      </c>
    </row>
    <row r="292" spans="12:17" x14ac:dyDescent="0.25">
      <c r="L292" t="s">
        <v>7</v>
      </c>
      <c r="M292" t="s">
        <v>36</v>
      </c>
      <c r="N292" t="s">
        <v>31</v>
      </c>
      <c r="O292" s="4">
        <v>2149</v>
      </c>
      <c r="P292" s="5">
        <v>117</v>
      </c>
      <c r="Q292" s="23">
        <f>Data5[[#This Row],[Amount]]/Data5[[#This Row],[Units]]</f>
        <v>18.367521367521366</v>
      </c>
    </row>
    <row r="293" spans="12:17" x14ac:dyDescent="0.25">
      <c r="L293" t="s">
        <v>3</v>
      </c>
      <c r="M293" t="s">
        <v>39</v>
      </c>
      <c r="N293" t="s">
        <v>29</v>
      </c>
      <c r="O293" s="4">
        <v>3640</v>
      </c>
      <c r="P293" s="5">
        <v>51</v>
      </c>
      <c r="Q293" s="23">
        <f>Data5[[#This Row],[Amount]]/Data5[[#This Row],[Units]]</f>
        <v>71.372549019607845</v>
      </c>
    </row>
    <row r="294" spans="12:17" x14ac:dyDescent="0.25">
      <c r="L294" t="s">
        <v>2</v>
      </c>
      <c r="M294" t="s">
        <v>39</v>
      </c>
      <c r="N294" t="s">
        <v>23</v>
      </c>
      <c r="O294" s="4">
        <v>630</v>
      </c>
      <c r="P294" s="5">
        <v>36</v>
      </c>
      <c r="Q294" s="23">
        <f>Data5[[#This Row],[Amount]]/Data5[[#This Row],[Units]]</f>
        <v>17.5</v>
      </c>
    </row>
    <row r="295" spans="12:17" x14ac:dyDescent="0.25">
      <c r="L295" t="s">
        <v>9</v>
      </c>
      <c r="M295" t="s">
        <v>35</v>
      </c>
      <c r="N295" t="s">
        <v>27</v>
      </c>
      <c r="O295" s="4">
        <v>2429</v>
      </c>
      <c r="P295" s="5">
        <v>144</v>
      </c>
      <c r="Q295" s="23">
        <f>Data5[[#This Row],[Amount]]/Data5[[#This Row],[Units]]</f>
        <v>16.868055555555557</v>
      </c>
    </row>
    <row r="296" spans="12:17" x14ac:dyDescent="0.25">
      <c r="L296" t="s">
        <v>9</v>
      </c>
      <c r="M296" t="s">
        <v>36</v>
      </c>
      <c r="N296" t="s">
        <v>25</v>
      </c>
      <c r="O296" s="4">
        <v>2142</v>
      </c>
      <c r="P296" s="5">
        <v>114</v>
      </c>
      <c r="Q296" s="23">
        <f>Data5[[#This Row],[Amount]]/Data5[[#This Row],[Units]]</f>
        <v>18.789473684210527</v>
      </c>
    </row>
    <row r="297" spans="12:17" x14ac:dyDescent="0.25">
      <c r="L297" t="s">
        <v>7</v>
      </c>
      <c r="M297" t="s">
        <v>37</v>
      </c>
      <c r="N297" t="s">
        <v>30</v>
      </c>
      <c r="O297" s="4">
        <v>6454</v>
      </c>
      <c r="P297" s="5">
        <v>54</v>
      </c>
      <c r="Q297" s="23">
        <f>Data5[[#This Row],[Amount]]/Data5[[#This Row],[Units]]</f>
        <v>119.51851851851852</v>
      </c>
    </row>
    <row r="298" spans="12:17" x14ac:dyDescent="0.25">
      <c r="L298" t="s">
        <v>7</v>
      </c>
      <c r="M298" t="s">
        <v>37</v>
      </c>
      <c r="N298" t="s">
        <v>16</v>
      </c>
      <c r="O298" s="4">
        <v>4487</v>
      </c>
      <c r="P298" s="5">
        <v>333</v>
      </c>
      <c r="Q298" s="23">
        <f>Data5[[#This Row],[Amount]]/Data5[[#This Row],[Units]]</f>
        <v>13.474474474474475</v>
      </c>
    </row>
    <row r="299" spans="12:17" x14ac:dyDescent="0.25">
      <c r="L299" t="s">
        <v>3</v>
      </c>
      <c r="M299" t="s">
        <v>37</v>
      </c>
      <c r="N299" t="s">
        <v>4</v>
      </c>
      <c r="O299" s="4">
        <v>938</v>
      </c>
      <c r="P299" s="5">
        <v>366</v>
      </c>
      <c r="Q299" s="23">
        <f>Data5[[#This Row],[Amount]]/Data5[[#This Row],[Units]]</f>
        <v>2.5628415300546448</v>
      </c>
    </row>
    <row r="300" spans="12:17" x14ac:dyDescent="0.25">
      <c r="L300" t="s">
        <v>3</v>
      </c>
      <c r="M300" t="s">
        <v>38</v>
      </c>
      <c r="N300" t="s">
        <v>26</v>
      </c>
      <c r="O300" s="4">
        <v>8841</v>
      </c>
      <c r="P300" s="5">
        <v>303</v>
      </c>
      <c r="Q300" s="23">
        <f>Data5[[#This Row],[Amount]]/Data5[[#This Row],[Units]]</f>
        <v>29.178217821782177</v>
      </c>
    </row>
    <row r="301" spans="12:17" x14ac:dyDescent="0.25">
      <c r="L301" t="s">
        <v>2</v>
      </c>
      <c r="M301" t="s">
        <v>39</v>
      </c>
      <c r="N301" t="s">
        <v>33</v>
      </c>
      <c r="O301" s="4">
        <v>4018</v>
      </c>
      <c r="P301" s="5">
        <v>126</v>
      </c>
      <c r="Q301" s="23">
        <f>Data5[[#This Row],[Amount]]/Data5[[#This Row],[Units]]</f>
        <v>31.888888888888889</v>
      </c>
    </row>
    <row r="302" spans="12:17" x14ac:dyDescent="0.25">
      <c r="L302" t="s">
        <v>41</v>
      </c>
      <c r="M302" t="s">
        <v>37</v>
      </c>
      <c r="N302" t="s">
        <v>15</v>
      </c>
      <c r="O302" s="4">
        <v>714</v>
      </c>
      <c r="P302" s="5">
        <v>231</v>
      </c>
      <c r="Q302" s="23">
        <f>Data5[[#This Row],[Amount]]/Data5[[#This Row],[Units]]</f>
        <v>3.0909090909090908</v>
      </c>
    </row>
    <row r="303" spans="12:17" x14ac:dyDescent="0.25">
      <c r="L303" t="s">
        <v>9</v>
      </c>
      <c r="M303" t="s">
        <v>38</v>
      </c>
      <c r="N303" t="s">
        <v>25</v>
      </c>
      <c r="O303" s="4">
        <v>3850</v>
      </c>
      <c r="P303" s="5">
        <v>102</v>
      </c>
      <c r="Q303" s="23">
        <f>Data5[[#This Row],[Amount]]/Data5[[#This Row],[Units]]</f>
        <v>37.745098039215684</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workbookViewId="0">
      <selection activeCell="H16" sqref="H16"/>
    </sheetView>
  </sheetViews>
  <sheetFormatPr defaultRowHeight="15" x14ac:dyDescent="0.25"/>
  <cols>
    <col min="1" max="1" width="16.42578125" customWidth="1"/>
    <col min="2" max="2" width="14.85546875" bestFit="1" customWidth="1"/>
    <col min="5" max="5" width="16.28515625" customWidth="1"/>
    <col min="6" max="6" width="14.85546875" customWidth="1"/>
  </cols>
  <sheetData>
    <row r="2" spans="1:6" x14ac:dyDescent="0.25">
      <c r="A2" s="20" t="s">
        <v>66</v>
      </c>
      <c r="B2" t="s">
        <v>68</v>
      </c>
      <c r="E2" s="20" t="s">
        <v>66</v>
      </c>
      <c r="F2" t="s">
        <v>68</v>
      </c>
    </row>
    <row r="3" spans="1:6" x14ac:dyDescent="0.25">
      <c r="A3" s="21" t="s">
        <v>38</v>
      </c>
      <c r="B3" s="22">
        <v>25221</v>
      </c>
      <c r="E3" s="21" t="s">
        <v>38</v>
      </c>
      <c r="F3" s="22">
        <v>6069</v>
      </c>
    </row>
    <row r="4" spans="1:6" x14ac:dyDescent="0.25">
      <c r="A4" s="24" t="s">
        <v>5</v>
      </c>
      <c r="B4" s="22">
        <v>25221</v>
      </c>
      <c r="E4" s="24" t="s">
        <v>41</v>
      </c>
      <c r="F4" s="22">
        <v>6069</v>
      </c>
    </row>
    <row r="5" spans="1:6" x14ac:dyDescent="0.25">
      <c r="A5" s="21" t="s">
        <v>36</v>
      </c>
      <c r="B5" s="22">
        <v>39620</v>
      </c>
      <c r="E5" s="21" t="s">
        <v>36</v>
      </c>
      <c r="F5" s="22">
        <v>5019</v>
      </c>
    </row>
    <row r="6" spans="1:6" x14ac:dyDescent="0.25">
      <c r="A6" s="24" t="s">
        <v>5</v>
      </c>
      <c r="B6" s="22">
        <v>39620</v>
      </c>
      <c r="E6" s="24" t="s">
        <v>8</v>
      </c>
      <c r="F6" s="22">
        <v>5019</v>
      </c>
    </row>
    <row r="7" spans="1:6" x14ac:dyDescent="0.25">
      <c r="A7" s="21" t="s">
        <v>34</v>
      </c>
      <c r="B7" s="22">
        <v>41559</v>
      </c>
      <c r="E7" s="21" t="s">
        <v>34</v>
      </c>
      <c r="F7" s="22">
        <v>5516</v>
      </c>
    </row>
    <row r="8" spans="1:6" x14ac:dyDescent="0.25">
      <c r="A8" s="24" t="s">
        <v>5</v>
      </c>
      <c r="B8" s="22">
        <v>41559</v>
      </c>
      <c r="E8" s="24" t="s">
        <v>8</v>
      </c>
      <c r="F8" s="22">
        <v>5516</v>
      </c>
    </row>
    <row r="9" spans="1:6" x14ac:dyDescent="0.25">
      <c r="A9" s="21" t="s">
        <v>37</v>
      </c>
      <c r="B9" s="22">
        <v>43568</v>
      </c>
      <c r="E9" s="21" t="s">
        <v>37</v>
      </c>
      <c r="F9" s="22">
        <v>7987</v>
      </c>
    </row>
    <row r="10" spans="1:6" x14ac:dyDescent="0.25">
      <c r="A10" s="24" t="s">
        <v>7</v>
      </c>
      <c r="B10" s="22">
        <v>43568</v>
      </c>
      <c r="E10" s="24" t="s">
        <v>10</v>
      </c>
      <c r="F10" s="22">
        <v>7987</v>
      </c>
    </row>
    <row r="11" spans="1:6" x14ac:dyDescent="0.25">
      <c r="A11" s="21" t="s">
        <v>39</v>
      </c>
      <c r="B11" s="22">
        <v>45752</v>
      </c>
      <c r="E11" s="21" t="s">
        <v>39</v>
      </c>
      <c r="F11" s="22">
        <v>3976</v>
      </c>
    </row>
    <row r="12" spans="1:6" x14ac:dyDescent="0.25">
      <c r="A12" s="24" t="s">
        <v>2</v>
      </c>
      <c r="B12" s="22">
        <v>45752</v>
      </c>
      <c r="E12" s="24" t="s">
        <v>41</v>
      </c>
      <c r="F12" s="22">
        <v>3976</v>
      </c>
    </row>
    <row r="13" spans="1:6" x14ac:dyDescent="0.25">
      <c r="A13" s="21" t="s">
        <v>35</v>
      </c>
      <c r="B13" s="22">
        <v>38325</v>
      </c>
      <c r="E13" s="21" t="s">
        <v>35</v>
      </c>
      <c r="F13" s="22">
        <v>2142</v>
      </c>
    </row>
    <row r="14" spans="1:6" x14ac:dyDescent="0.25">
      <c r="A14" s="24" t="s">
        <v>40</v>
      </c>
      <c r="B14" s="22">
        <v>38325</v>
      </c>
      <c r="E14" s="24" t="s">
        <v>2</v>
      </c>
      <c r="F14" s="22">
        <v>2142</v>
      </c>
    </row>
    <row r="15" spans="1:6" x14ac:dyDescent="0.25">
      <c r="A15" s="21" t="s">
        <v>67</v>
      </c>
      <c r="B15" s="22">
        <v>234045</v>
      </c>
      <c r="E15" s="21" t="s">
        <v>67</v>
      </c>
      <c r="F15" s="22">
        <v>30709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6"/>
  <sheetViews>
    <sheetView tabSelected="1" workbookViewId="0">
      <selection activeCell="N18" sqref="N18"/>
    </sheetView>
  </sheetViews>
  <sheetFormatPr defaultRowHeight="15" x14ac:dyDescent="0.25"/>
  <cols>
    <col min="2" max="2" width="15.42578125" customWidth="1"/>
    <col min="9" max="10" width="15.28515625" customWidth="1"/>
  </cols>
  <sheetData>
    <row r="1" spans="2:18" x14ac:dyDescent="0.25">
      <c r="R1" s="26" t="s">
        <v>37</v>
      </c>
    </row>
    <row r="2" spans="2:18" x14ac:dyDescent="0.25">
      <c r="R2" s="28" t="s">
        <v>35</v>
      </c>
    </row>
    <row r="3" spans="2:18" x14ac:dyDescent="0.25">
      <c r="B3" t="s">
        <v>79</v>
      </c>
      <c r="C3" s="35" t="s">
        <v>34</v>
      </c>
      <c r="I3" s="36" t="s">
        <v>85</v>
      </c>
      <c r="J3" s="36"/>
      <c r="K3" s="36"/>
      <c r="L3" s="36"/>
      <c r="R3" s="28" t="s">
        <v>36</v>
      </c>
    </row>
    <row r="4" spans="2:18" x14ac:dyDescent="0.25">
      <c r="R4" s="26" t="s">
        <v>39</v>
      </c>
    </row>
    <row r="5" spans="2:18" x14ac:dyDescent="0.25">
      <c r="R5" s="26" t="s">
        <v>38</v>
      </c>
    </row>
    <row r="6" spans="2:18" x14ac:dyDescent="0.25">
      <c r="B6" s="36" t="s">
        <v>80</v>
      </c>
      <c r="C6" s="36"/>
      <c r="D6" s="36"/>
      <c r="E6" s="36"/>
      <c r="I6" s="40"/>
      <c r="J6" s="37" t="s">
        <v>1</v>
      </c>
      <c r="K6" s="37" t="s">
        <v>50</v>
      </c>
      <c r="L6" s="34"/>
      <c r="R6" s="28" t="s">
        <v>34</v>
      </c>
    </row>
    <row r="7" spans="2:18" x14ac:dyDescent="0.25">
      <c r="I7" s="38" t="s">
        <v>2</v>
      </c>
      <c r="K7" s="41"/>
    </row>
    <row r="8" spans="2:18" x14ac:dyDescent="0.25">
      <c r="B8" t="s">
        <v>84</v>
      </c>
      <c r="D8">
        <f>COUNTIFS(Data[Geography],C3)</f>
        <v>58</v>
      </c>
      <c r="I8" s="39" t="s">
        <v>8</v>
      </c>
    </row>
    <row r="9" spans="2:18" x14ac:dyDescent="0.25">
      <c r="I9" s="39" t="s">
        <v>41</v>
      </c>
    </row>
    <row r="10" spans="2:18" x14ac:dyDescent="0.25">
      <c r="B10" s="34"/>
      <c r="C10" s="34"/>
      <c r="D10" s="37" t="s">
        <v>81</v>
      </c>
      <c r="E10" s="37" t="s">
        <v>57</v>
      </c>
      <c r="I10" s="38" t="s">
        <v>7</v>
      </c>
    </row>
    <row r="11" spans="2:18" x14ac:dyDescent="0.25">
      <c r="B11" s="6" t="s">
        <v>82</v>
      </c>
      <c r="D11">
        <f>SUMIFS(Data[Amount],Data[Geography],C3)</f>
        <v>252469</v>
      </c>
      <c r="E11">
        <f>AVERAGEIFS(Data[Amount],Data[Geography],C3)</f>
        <v>4352.9137931034484</v>
      </c>
      <c r="I11" s="38" t="s">
        <v>6</v>
      </c>
    </row>
    <row r="12" spans="2:18" x14ac:dyDescent="0.25">
      <c r="B12" s="6" t="s">
        <v>74</v>
      </c>
      <c r="D12">
        <f>SUMIFS(Data[Cost],Data[Geography],C3)</f>
        <v>80681.400000000038</v>
      </c>
      <c r="E12">
        <f>AVERAGEIFS(Data[Cost],Data[Geography],C3)</f>
        <v>1391.0586206896558</v>
      </c>
      <c r="I12" s="27" t="s">
        <v>5</v>
      </c>
    </row>
    <row r="13" spans="2:18" x14ac:dyDescent="0.25">
      <c r="B13" s="6" t="s">
        <v>75</v>
      </c>
      <c r="D13">
        <f>SUMIFS(Data[Profit],Data[Geography],C3)</f>
        <v>171787.60000000003</v>
      </c>
      <c r="E13">
        <f>AVERAGEIFS(Data[Profit],Data[Geography],C3)</f>
        <v>2961.8551724137938</v>
      </c>
      <c r="I13" s="27" t="s">
        <v>3</v>
      </c>
    </row>
    <row r="14" spans="2:18" x14ac:dyDescent="0.25">
      <c r="B14" s="6" t="s">
        <v>83</v>
      </c>
      <c r="D14">
        <f>SUMIFS(Data[Units],Data[Geography],C3)</f>
        <v>8760</v>
      </c>
      <c r="E14">
        <f>AVERAGEIFS(Data[Units],Data[Geography],C3)</f>
        <v>151.0344827586207</v>
      </c>
      <c r="I14" s="25" t="s">
        <v>9</v>
      </c>
    </row>
    <row r="15" spans="2:18" x14ac:dyDescent="0.25">
      <c r="B15" s="6"/>
      <c r="I15" s="25" t="s">
        <v>10</v>
      </c>
      <c r="K15" s="39"/>
    </row>
    <row r="16" spans="2:18" x14ac:dyDescent="0.25">
      <c r="I16" s="25" t="s">
        <v>40</v>
      </c>
    </row>
  </sheetData>
  <sortState ref="I6:K16">
    <sortCondition ref="I7"/>
  </sortState>
  <dataValidations count="1">
    <dataValidation type="list" allowBlank="1" showInputMessage="1" showErrorMessage="1" sqref="C3">
      <formula1>$R$1:$R$6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7"/>
  <sheetViews>
    <sheetView topLeftCell="A4" workbookViewId="0">
      <selection activeCell="I10" sqref="I10"/>
    </sheetView>
  </sheetViews>
  <sheetFormatPr defaultRowHeight="15" x14ac:dyDescent="0.25"/>
  <cols>
    <col min="1" max="1" width="21.85546875" bestFit="1" customWidth="1"/>
    <col min="2" max="2" width="14.85546875" bestFit="1" customWidth="1"/>
    <col min="3" max="3" width="12.28515625" bestFit="1" customWidth="1"/>
    <col min="4" max="4" width="12.5703125" bestFit="1" customWidth="1"/>
    <col min="5" max="5" width="18.28515625" bestFit="1" customWidth="1"/>
  </cols>
  <sheetData>
    <row r="4" spans="1:5" x14ac:dyDescent="0.25">
      <c r="A4" s="20" t="s">
        <v>66</v>
      </c>
      <c r="B4" t="s">
        <v>68</v>
      </c>
      <c r="C4" t="s">
        <v>69</v>
      </c>
      <c r="D4" t="s">
        <v>76</v>
      </c>
      <c r="E4" s="33" t="s">
        <v>78</v>
      </c>
    </row>
    <row r="5" spans="1:5" x14ac:dyDescent="0.25">
      <c r="A5" s="21" t="s">
        <v>24</v>
      </c>
      <c r="B5" s="22">
        <v>35378</v>
      </c>
      <c r="C5" s="22">
        <v>1044</v>
      </c>
      <c r="D5" s="22">
        <v>30189.32</v>
      </c>
      <c r="E5" s="33">
        <v>0.82031878097306965</v>
      </c>
    </row>
    <row r="6" spans="1:5" x14ac:dyDescent="0.25">
      <c r="A6" s="21" t="s">
        <v>21</v>
      </c>
      <c r="B6" s="22">
        <v>37772</v>
      </c>
      <c r="C6" s="22">
        <v>1308</v>
      </c>
      <c r="D6" s="22">
        <v>26000</v>
      </c>
      <c r="E6" s="33">
        <v>-0.81276265691210003</v>
      </c>
    </row>
    <row r="7" spans="1:5" x14ac:dyDescent="0.25">
      <c r="A7" s="21" t="s">
        <v>15</v>
      </c>
      <c r="B7" s="22">
        <v>68971</v>
      </c>
      <c r="C7" s="22">
        <v>1533</v>
      </c>
      <c r="D7" s="22">
        <v>50988.91</v>
      </c>
      <c r="E7" s="33">
        <v>0.47832313685039618</v>
      </c>
    </row>
    <row r="8" spans="1:5" x14ac:dyDescent="0.25">
      <c r="A8" s="21" t="s">
        <v>4</v>
      </c>
      <c r="B8" s="22">
        <v>33551</v>
      </c>
      <c r="C8" s="22">
        <v>1566</v>
      </c>
      <c r="D8" s="22">
        <v>14946.92</v>
      </c>
      <c r="E8" s="33">
        <v>-1.1166336288646121</v>
      </c>
    </row>
    <row r="9" spans="1:5" x14ac:dyDescent="0.25">
      <c r="A9" s="21" t="s">
        <v>31</v>
      </c>
      <c r="B9" s="22">
        <v>39263</v>
      </c>
      <c r="C9" s="22">
        <v>1683</v>
      </c>
      <c r="D9" s="22">
        <v>29518.43</v>
      </c>
      <c r="E9" s="33">
        <v>0.60239984534365243</v>
      </c>
    </row>
    <row r="10" spans="1:5" x14ac:dyDescent="0.25">
      <c r="A10" s="21" t="s">
        <v>18</v>
      </c>
      <c r="B10" s="22">
        <v>52150</v>
      </c>
      <c r="C10" s="22">
        <v>1752</v>
      </c>
      <c r="D10" s="22">
        <v>40814.559999999998</v>
      </c>
      <c r="E10" s="33">
        <v>0.33231398701692033</v>
      </c>
    </row>
    <row r="11" spans="1:5" x14ac:dyDescent="0.25">
      <c r="A11" s="21" t="s">
        <v>23</v>
      </c>
      <c r="B11" s="22">
        <v>56644</v>
      </c>
      <c r="C11" s="22">
        <v>1812</v>
      </c>
      <c r="D11" s="22">
        <v>44884.119999999995</v>
      </c>
      <c r="E11" s="33">
        <v>0.71808822365252634</v>
      </c>
    </row>
    <row r="12" spans="1:5" x14ac:dyDescent="0.25">
      <c r="A12" s="21" t="s">
        <v>33</v>
      </c>
      <c r="B12" s="22">
        <v>69160</v>
      </c>
      <c r="C12" s="22">
        <v>1854</v>
      </c>
      <c r="D12" s="22">
        <v>46226.02</v>
      </c>
      <c r="E12" s="33">
        <v>-6.3379839371723035E-2</v>
      </c>
    </row>
    <row r="13" spans="1:5" x14ac:dyDescent="0.25">
      <c r="A13" s="21" t="s">
        <v>13</v>
      </c>
      <c r="B13" s="22">
        <v>47271</v>
      </c>
      <c r="C13" s="22">
        <v>1881</v>
      </c>
      <c r="D13" s="22">
        <v>29721.270000000004</v>
      </c>
      <c r="E13" s="33">
        <v>-1.8650023181438327</v>
      </c>
    </row>
    <row r="14" spans="1:5" x14ac:dyDescent="0.25">
      <c r="A14" s="21" t="s">
        <v>19</v>
      </c>
      <c r="B14" s="22">
        <v>44744</v>
      </c>
      <c r="C14" s="22">
        <v>1956</v>
      </c>
      <c r="D14" s="22">
        <v>29800.16</v>
      </c>
      <c r="E14" s="33">
        <v>0.45130433435688927</v>
      </c>
    </row>
    <row r="15" spans="1:5" x14ac:dyDescent="0.25">
      <c r="A15" s="21" t="s">
        <v>14</v>
      </c>
      <c r="B15" s="22">
        <v>43183</v>
      </c>
      <c r="C15" s="22">
        <v>2022</v>
      </c>
      <c r="D15" s="22">
        <v>19525.600000000002</v>
      </c>
      <c r="E15" s="33">
        <v>0.3255303432616713</v>
      </c>
    </row>
    <row r="16" spans="1:5" x14ac:dyDescent="0.25">
      <c r="A16" s="21" t="s">
        <v>22</v>
      </c>
      <c r="B16" s="22">
        <v>66283</v>
      </c>
      <c r="C16" s="22">
        <v>2052</v>
      </c>
      <c r="D16" s="22">
        <v>46234.96</v>
      </c>
      <c r="E16" s="33">
        <v>-2.7071501619405157E-2</v>
      </c>
    </row>
    <row r="17" spans="1:8" x14ac:dyDescent="0.25">
      <c r="A17" s="21" t="s">
        <v>25</v>
      </c>
      <c r="B17" s="22">
        <v>57372</v>
      </c>
      <c r="C17" s="22">
        <v>2106</v>
      </c>
      <c r="D17" s="22">
        <v>29678.100000000002</v>
      </c>
      <c r="E17" s="33">
        <v>8.7429404737002281E-2</v>
      </c>
    </row>
    <row r="18" spans="1:8" x14ac:dyDescent="0.25">
      <c r="A18" s="21" t="s">
        <v>26</v>
      </c>
      <c r="B18" s="22">
        <v>70273</v>
      </c>
      <c r="C18" s="22">
        <v>2142</v>
      </c>
      <c r="D18" s="22">
        <v>58277.799999999996</v>
      </c>
      <c r="E18" s="33">
        <v>-0.39570738906322234</v>
      </c>
      <c r="H18" s="31">
        <f>GETPIVOTDATA("Sum of Profit",$A$4,"Product","Manuka Honey Choco")/GETPIVOTDATA("Sum of Amount",$A$4,"Product","Manuka Honey Choco")</f>
        <v>0.63267492975228001</v>
      </c>
    </row>
    <row r="19" spans="1:8" x14ac:dyDescent="0.25">
      <c r="A19" s="21" t="s">
        <v>16</v>
      </c>
      <c r="B19" s="22">
        <v>62111</v>
      </c>
      <c r="C19" s="22">
        <v>2154</v>
      </c>
      <c r="D19" s="22">
        <v>43177.34</v>
      </c>
      <c r="E19" s="33">
        <v>-4.259498361924769</v>
      </c>
    </row>
    <row r="20" spans="1:8" x14ac:dyDescent="0.25">
      <c r="A20" s="21" t="s">
        <v>20</v>
      </c>
      <c r="B20" s="22">
        <v>54712</v>
      </c>
      <c r="C20" s="22">
        <v>2196</v>
      </c>
      <c r="D20" s="22">
        <v>31390.480000000003</v>
      </c>
      <c r="E20" s="33">
        <v>0.25522409903413007</v>
      </c>
    </row>
    <row r="21" spans="1:8" x14ac:dyDescent="0.25">
      <c r="A21" s="21" t="s">
        <v>32</v>
      </c>
      <c r="B21" s="22">
        <v>71967</v>
      </c>
      <c r="C21" s="22">
        <v>2301</v>
      </c>
      <c r="D21" s="22">
        <v>52063.350000000006</v>
      </c>
      <c r="E21" s="33">
        <v>0.50680377421757483</v>
      </c>
    </row>
    <row r="22" spans="1:8" x14ac:dyDescent="0.25">
      <c r="A22" s="21" t="s">
        <v>17</v>
      </c>
      <c r="B22" s="22">
        <v>63721</v>
      </c>
      <c r="C22" s="22">
        <v>2331</v>
      </c>
      <c r="D22" s="22">
        <v>56471.589999999989</v>
      </c>
      <c r="E22" s="33">
        <v>0.77499078080539574</v>
      </c>
    </row>
    <row r="23" spans="1:8" x14ac:dyDescent="0.25">
      <c r="A23" s="21" t="s">
        <v>30</v>
      </c>
      <c r="B23" s="22">
        <v>66500</v>
      </c>
      <c r="C23" s="22">
        <v>2802</v>
      </c>
      <c r="D23" s="22">
        <v>25899.02</v>
      </c>
      <c r="E23" s="33">
        <v>-3.1118962442659535</v>
      </c>
    </row>
    <row r="24" spans="1:8" x14ac:dyDescent="0.25">
      <c r="A24" s="21" t="s">
        <v>29</v>
      </c>
      <c r="B24" s="22">
        <v>58009</v>
      </c>
      <c r="C24" s="22">
        <v>2976</v>
      </c>
      <c r="D24" s="22">
        <v>36700.840000000011</v>
      </c>
      <c r="E24" s="33" t="e">
        <v>#DIV/0!</v>
      </c>
    </row>
    <row r="25" spans="1:8" x14ac:dyDescent="0.25">
      <c r="A25" s="21" t="s">
        <v>27</v>
      </c>
      <c r="B25" s="22">
        <v>69461</v>
      </c>
      <c r="C25" s="22">
        <v>2982</v>
      </c>
      <c r="D25" s="22">
        <v>19572.14</v>
      </c>
      <c r="E25" s="33">
        <v>-0.64270281341529834</v>
      </c>
    </row>
    <row r="26" spans="1:8" x14ac:dyDescent="0.25">
      <c r="A26" s="21" t="s">
        <v>28</v>
      </c>
      <c r="B26" s="22">
        <v>72373</v>
      </c>
      <c r="C26" s="22">
        <v>3207</v>
      </c>
      <c r="D26" s="22">
        <v>39084.339999999989</v>
      </c>
      <c r="E26" s="33">
        <v>0.21298461949949088</v>
      </c>
    </row>
    <row r="27" spans="1:8" x14ac:dyDescent="0.25">
      <c r="A27" s="21" t="s">
        <v>67</v>
      </c>
      <c r="B27" s="22">
        <v>1240869</v>
      </c>
      <c r="C27" s="22">
        <v>45660</v>
      </c>
      <c r="D27" s="22">
        <v>801165.26999999944</v>
      </c>
      <c r="E27" s="33" t="e">
        <v>#DIV/0!</v>
      </c>
    </row>
  </sheetData>
  <conditionalFormatting pivot="1" sqref="E5:E2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8"/>
  <sheetViews>
    <sheetView showGridLines="0" topLeftCell="B10" zoomScaleNormal="100" workbookViewId="0">
      <selection activeCell="C12" sqref="C12:C3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12" width="13.7109375" customWidth="1"/>
    <col min="14" max="14" width="3.85546875" customWidth="1"/>
    <col min="15" max="15" width="53.85546875" customWidth="1"/>
    <col min="29" max="29" width="21.85546875" bestFit="1" customWidth="1"/>
    <col min="30" max="30" width="14.42578125" customWidth="1"/>
    <col min="35" max="35" width="21.85546875" customWidth="1"/>
  </cols>
  <sheetData>
    <row r="1" spans="1:30" s="2" customFormat="1" ht="52.5" customHeight="1" x14ac:dyDescent="0.25">
      <c r="A1" s="1"/>
      <c r="C1" s="3" t="s">
        <v>42</v>
      </c>
    </row>
    <row r="11" spans="1:30" x14ac:dyDescent="0.25">
      <c r="C11" s="6" t="s">
        <v>11</v>
      </c>
      <c r="D11" s="6" t="s">
        <v>12</v>
      </c>
      <c r="E11" s="6" t="s">
        <v>0</v>
      </c>
      <c r="F11" s="10" t="s">
        <v>1</v>
      </c>
      <c r="G11" s="10" t="s">
        <v>50</v>
      </c>
      <c r="H11" s="6" t="s">
        <v>70</v>
      </c>
      <c r="I11" s="29" t="s">
        <v>73</v>
      </c>
      <c r="J11" s="29" t="s">
        <v>74</v>
      </c>
      <c r="K11" s="29" t="s">
        <v>75</v>
      </c>
      <c r="L11" s="29" t="s">
        <v>77</v>
      </c>
      <c r="N11" s="9" t="s">
        <v>43</v>
      </c>
      <c r="O11" s="2"/>
      <c r="AC11" t="s">
        <v>0</v>
      </c>
      <c r="AD11" t="s">
        <v>51</v>
      </c>
    </row>
    <row r="12" spans="1:30" x14ac:dyDescent="0.25">
      <c r="C12" t="s">
        <v>40</v>
      </c>
      <c r="D12" t="s">
        <v>37</v>
      </c>
      <c r="E12" t="s">
        <v>30</v>
      </c>
      <c r="F12" s="4">
        <v>1624</v>
      </c>
      <c r="G12" s="5">
        <v>114</v>
      </c>
      <c r="H12" s="23">
        <f>Data[[#This Row],[Amount]]/Data[[#This Row],[Units]]</f>
        <v>14.245614035087719</v>
      </c>
      <c r="I12" s="23">
        <f>VLOOKUP(Data[[#This Row],[Product]],products[],2,FALSE)</f>
        <v>14.49</v>
      </c>
      <c r="J12" s="23">
        <f>Data[[#This Row],[Cost Per Unit]]*Data[[#This Row],[Units]]</f>
        <v>1651.8600000000001</v>
      </c>
      <c r="K12" s="23">
        <f>Data[[#This Row],[Amount]]-Data[[#This Row],[Cost]]</f>
        <v>-27.860000000000127</v>
      </c>
      <c r="L12" s="32">
        <f>Data[[#This Row],[Profit]]/Data[[#This Row],[Amount]]</f>
        <v>-1.7155172413793184E-2</v>
      </c>
      <c r="N12" s="7">
        <v>1</v>
      </c>
      <c r="O12" s="8" t="s">
        <v>44</v>
      </c>
      <c r="AC12" t="s">
        <v>13</v>
      </c>
      <c r="AD12" s="11">
        <v>9.33</v>
      </c>
    </row>
    <row r="13" spans="1:30" x14ac:dyDescent="0.25">
      <c r="C13" t="s">
        <v>8</v>
      </c>
      <c r="D13" t="s">
        <v>35</v>
      </c>
      <c r="E13" t="s">
        <v>32</v>
      </c>
      <c r="F13" s="4">
        <v>6706</v>
      </c>
      <c r="G13" s="5">
        <v>459</v>
      </c>
      <c r="H13" s="23">
        <f>Data[[#This Row],[Amount]]/Data[[#This Row],[Units]]</f>
        <v>14.610021786492375</v>
      </c>
      <c r="I13" s="23">
        <f>VLOOKUP(Data[[#This Row],[Product]],products[],2,FALSE)</f>
        <v>8.65</v>
      </c>
      <c r="J13" s="23">
        <f>Data[[#This Row],[Cost Per Unit]]*Data[[#This Row],[Units]]</f>
        <v>3970.3500000000004</v>
      </c>
      <c r="K13" s="23">
        <f>Data[[#This Row],[Amount]]-Data[[#This Row],[Cost]]</f>
        <v>2735.6499999999996</v>
      </c>
      <c r="L13" s="32">
        <f>Data[[#This Row],[Profit]]/Data[[#This Row],[Amount]]</f>
        <v>0.40794065016403214</v>
      </c>
      <c r="N13" s="7">
        <v>2</v>
      </c>
      <c r="O13" s="8" t="s">
        <v>53</v>
      </c>
      <c r="AC13" t="s">
        <v>14</v>
      </c>
      <c r="AD13" s="11">
        <v>11.7</v>
      </c>
    </row>
    <row r="14" spans="1:30" x14ac:dyDescent="0.25">
      <c r="C14" t="s">
        <v>9</v>
      </c>
      <c r="D14" t="s">
        <v>35</v>
      </c>
      <c r="E14" t="s">
        <v>4</v>
      </c>
      <c r="F14" s="4">
        <v>959</v>
      </c>
      <c r="G14" s="5">
        <v>147</v>
      </c>
      <c r="H14" s="23">
        <f>Data[[#This Row],[Amount]]/Data[[#This Row],[Units]]</f>
        <v>6.5238095238095237</v>
      </c>
      <c r="I14" s="23">
        <f>VLOOKUP(Data[[#This Row],[Product]],products[],2,FALSE)</f>
        <v>11.88</v>
      </c>
      <c r="J14" s="23">
        <f>Data[[#This Row],[Cost Per Unit]]*Data[[#This Row],[Units]]</f>
        <v>1746.3600000000001</v>
      </c>
      <c r="K14" s="23">
        <f>Data[[#This Row],[Amount]]-Data[[#This Row],[Cost]]</f>
        <v>-787.36000000000013</v>
      </c>
      <c r="L14" s="32">
        <f>Data[[#This Row],[Profit]]/Data[[#This Row],[Amount]]</f>
        <v>-0.82102189781021906</v>
      </c>
      <c r="N14" s="7">
        <v>3</v>
      </c>
      <c r="O14" s="8" t="s">
        <v>45</v>
      </c>
      <c r="AC14" t="s">
        <v>4</v>
      </c>
      <c r="AD14" s="11">
        <v>11.88</v>
      </c>
    </row>
    <row r="15" spans="1:30" x14ac:dyDescent="0.25">
      <c r="C15" t="s">
        <v>41</v>
      </c>
      <c r="D15" t="s">
        <v>36</v>
      </c>
      <c r="E15" t="s">
        <v>18</v>
      </c>
      <c r="F15" s="4">
        <v>9632</v>
      </c>
      <c r="G15" s="5">
        <v>288</v>
      </c>
      <c r="H15" s="23">
        <f>Data[[#This Row],[Amount]]/Data[[#This Row],[Units]]</f>
        <v>33.444444444444443</v>
      </c>
      <c r="I15" s="23">
        <f>VLOOKUP(Data[[#This Row],[Product]],products[],2,FALSE)</f>
        <v>6.47</v>
      </c>
      <c r="J15" s="23">
        <f>Data[[#This Row],[Cost Per Unit]]*Data[[#This Row],[Units]]</f>
        <v>1863.36</v>
      </c>
      <c r="K15" s="23">
        <f>Data[[#This Row],[Amount]]-Data[[#This Row],[Cost]]</f>
        <v>7768.64</v>
      </c>
      <c r="L15" s="32">
        <f>Data[[#This Row],[Profit]]/Data[[#This Row],[Amount]]</f>
        <v>0.80654485049833891</v>
      </c>
      <c r="N15" s="7">
        <v>4</v>
      </c>
      <c r="O15" s="8" t="s">
        <v>46</v>
      </c>
      <c r="AC15" t="s">
        <v>15</v>
      </c>
      <c r="AD15" s="11">
        <v>11.73</v>
      </c>
    </row>
    <row r="16" spans="1:30" x14ac:dyDescent="0.25">
      <c r="C16" t="s">
        <v>6</v>
      </c>
      <c r="D16" t="s">
        <v>39</v>
      </c>
      <c r="E16" t="s">
        <v>25</v>
      </c>
      <c r="F16" s="4">
        <v>2100</v>
      </c>
      <c r="G16" s="5">
        <v>414</v>
      </c>
      <c r="H16" s="23">
        <f>Data[[#This Row],[Amount]]/Data[[#This Row],[Units]]</f>
        <v>5.0724637681159424</v>
      </c>
      <c r="I16" s="23">
        <f>VLOOKUP(Data[[#This Row],[Product]],products[],2,FALSE)</f>
        <v>13.15</v>
      </c>
      <c r="J16" s="23">
        <f>Data[[#This Row],[Cost Per Unit]]*Data[[#This Row],[Units]]</f>
        <v>5444.1</v>
      </c>
      <c r="K16" s="23">
        <f>Data[[#This Row],[Amount]]-Data[[#This Row],[Cost]]</f>
        <v>-3344.1000000000004</v>
      </c>
      <c r="L16" s="32">
        <f>Data[[#This Row],[Profit]]/Data[[#This Row],[Amount]]</f>
        <v>-1.5924285714285715</v>
      </c>
      <c r="N16" s="7">
        <v>5</v>
      </c>
      <c r="O16" s="8" t="s">
        <v>54</v>
      </c>
      <c r="AC16" t="s">
        <v>16</v>
      </c>
      <c r="AD16" s="11">
        <v>8.7899999999999991</v>
      </c>
    </row>
    <row r="17" spans="3:30" x14ac:dyDescent="0.25">
      <c r="C17" t="s">
        <v>40</v>
      </c>
      <c r="D17" t="s">
        <v>35</v>
      </c>
      <c r="E17" t="s">
        <v>33</v>
      </c>
      <c r="F17" s="4">
        <v>8869</v>
      </c>
      <c r="G17" s="5">
        <v>432</v>
      </c>
      <c r="H17" s="23">
        <f>Data[[#This Row],[Amount]]/Data[[#This Row],[Units]]</f>
        <v>20.530092592592592</v>
      </c>
      <c r="I17" s="23">
        <f>VLOOKUP(Data[[#This Row],[Product]],products[],2,FALSE)</f>
        <v>12.37</v>
      </c>
      <c r="J17" s="23">
        <f>Data[[#This Row],[Cost Per Unit]]*Data[[#This Row],[Units]]</f>
        <v>5343.8399999999992</v>
      </c>
      <c r="K17" s="23">
        <f>Data[[#This Row],[Amount]]-Data[[#This Row],[Cost]]</f>
        <v>3525.1600000000008</v>
      </c>
      <c r="L17" s="32">
        <f>Data[[#This Row],[Profit]]/Data[[#This Row],[Amount]]</f>
        <v>0.39746983876423508</v>
      </c>
      <c r="N17" s="7">
        <v>6</v>
      </c>
      <c r="O17" s="8" t="s">
        <v>55</v>
      </c>
      <c r="AC17" t="s">
        <v>17</v>
      </c>
      <c r="AD17" s="11">
        <v>3.11</v>
      </c>
    </row>
    <row r="18" spans="3:30" x14ac:dyDescent="0.25">
      <c r="C18" t="s">
        <v>6</v>
      </c>
      <c r="D18" t="s">
        <v>38</v>
      </c>
      <c r="E18" t="s">
        <v>31</v>
      </c>
      <c r="F18" s="4">
        <v>2681</v>
      </c>
      <c r="G18" s="5">
        <v>54</v>
      </c>
      <c r="H18" s="23">
        <f>Data[[#This Row],[Amount]]/Data[[#This Row],[Units]]</f>
        <v>49.648148148148145</v>
      </c>
      <c r="I18" s="23">
        <f>VLOOKUP(Data[[#This Row],[Product]],products[],2,FALSE)</f>
        <v>5.79</v>
      </c>
      <c r="J18" s="23">
        <f>Data[[#This Row],[Cost Per Unit]]*Data[[#This Row],[Units]]</f>
        <v>312.66000000000003</v>
      </c>
      <c r="K18" s="23">
        <f>Data[[#This Row],[Amount]]-Data[[#This Row],[Cost]]</f>
        <v>2368.34</v>
      </c>
      <c r="L18" s="32">
        <f>Data[[#This Row],[Profit]]/Data[[#This Row],[Amount]]</f>
        <v>0.88337933606863117</v>
      </c>
      <c r="N18" s="7">
        <v>7</v>
      </c>
      <c r="O18" s="8" t="s">
        <v>49</v>
      </c>
      <c r="AC18" t="s">
        <v>18</v>
      </c>
      <c r="AD18" s="11">
        <v>6.47</v>
      </c>
    </row>
    <row r="19" spans="3:30" x14ac:dyDescent="0.25">
      <c r="C19" t="s">
        <v>8</v>
      </c>
      <c r="D19" t="s">
        <v>35</v>
      </c>
      <c r="E19" t="s">
        <v>22</v>
      </c>
      <c r="F19" s="4">
        <v>5012</v>
      </c>
      <c r="G19" s="5">
        <v>210</v>
      </c>
      <c r="H19" s="23">
        <f>Data[[#This Row],[Amount]]/Data[[#This Row],[Units]]</f>
        <v>23.866666666666667</v>
      </c>
      <c r="I19" s="23">
        <f>VLOOKUP(Data[[#This Row],[Product]],products[],2,FALSE)</f>
        <v>9.77</v>
      </c>
      <c r="J19" s="23">
        <f>Data[[#This Row],[Cost Per Unit]]*Data[[#This Row],[Units]]</f>
        <v>2051.6999999999998</v>
      </c>
      <c r="K19" s="23">
        <f>Data[[#This Row],[Amount]]-Data[[#This Row],[Cost]]</f>
        <v>2960.3</v>
      </c>
      <c r="L19" s="32">
        <f>Data[[#This Row],[Profit]]/Data[[#This Row],[Amount]]</f>
        <v>0.59064245810055871</v>
      </c>
      <c r="N19" s="7">
        <v>8</v>
      </c>
      <c r="O19" s="8" t="s">
        <v>52</v>
      </c>
      <c r="AC19" t="s">
        <v>19</v>
      </c>
      <c r="AD19" s="11">
        <v>7.64</v>
      </c>
    </row>
    <row r="20" spans="3:30" x14ac:dyDescent="0.25">
      <c r="C20" t="s">
        <v>7</v>
      </c>
      <c r="D20" t="s">
        <v>38</v>
      </c>
      <c r="E20" t="s">
        <v>14</v>
      </c>
      <c r="F20" s="4">
        <v>1281</v>
      </c>
      <c r="G20" s="5">
        <v>75</v>
      </c>
      <c r="H20" s="23">
        <f>Data[[#This Row],[Amount]]/Data[[#This Row],[Units]]</f>
        <v>17.079999999999998</v>
      </c>
      <c r="I20" s="23">
        <f>VLOOKUP(Data[[#This Row],[Product]],products[],2,FALSE)</f>
        <v>11.7</v>
      </c>
      <c r="J20" s="23">
        <f>Data[[#This Row],[Cost Per Unit]]*Data[[#This Row],[Units]]</f>
        <v>877.5</v>
      </c>
      <c r="K20" s="23">
        <f>Data[[#This Row],[Amount]]-Data[[#This Row],[Cost]]</f>
        <v>403.5</v>
      </c>
      <c r="L20" s="32">
        <f>Data[[#This Row],[Profit]]/Data[[#This Row],[Amount]]</f>
        <v>0.31498829039812648</v>
      </c>
      <c r="N20" s="7">
        <v>9</v>
      </c>
      <c r="O20" s="8" t="s">
        <v>47</v>
      </c>
      <c r="AC20" t="s">
        <v>20</v>
      </c>
      <c r="AD20" s="11">
        <v>10.62</v>
      </c>
    </row>
    <row r="21" spans="3:30" x14ac:dyDescent="0.25">
      <c r="C21" t="s">
        <v>5</v>
      </c>
      <c r="D21" t="s">
        <v>37</v>
      </c>
      <c r="E21" t="s">
        <v>14</v>
      </c>
      <c r="F21" s="4">
        <v>4991</v>
      </c>
      <c r="G21" s="5">
        <v>12</v>
      </c>
      <c r="H21" s="23">
        <f>Data[[#This Row],[Amount]]/Data[[#This Row],[Units]]</f>
        <v>415.91666666666669</v>
      </c>
      <c r="I21" s="23">
        <f>VLOOKUP(Data[[#This Row],[Product]],products[],2,FALSE)</f>
        <v>11.7</v>
      </c>
      <c r="J21" s="23">
        <f>Data[[#This Row],[Cost Per Unit]]*Data[[#This Row],[Units]]</f>
        <v>140.39999999999998</v>
      </c>
      <c r="K21" s="23">
        <f>Data[[#This Row],[Amount]]-Data[[#This Row],[Cost]]</f>
        <v>4850.6000000000004</v>
      </c>
      <c r="L21" s="32">
        <f>Data[[#This Row],[Profit]]/Data[[#This Row],[Amount]]</f>
        <v>0.97186936485674225</v>
      </c>
      <c r="N21" s="7">
        <v>10</v>
      </c>
      <c r="O21" s="8" t="s">
        <v>48</v>
      </c>
      <c r="AC21" t="s">
        <v>21</v>
      </c>
      <c r="AD21" s="11">
        <v>9</v>
      </c>
    </row>
    <row r="22" spans="3:30" x14ac:dyDescent="0.25">
      <c r="C22" t="s">
        <v>2</v>
      </c>
      <c r="D22" t="s">
        <v>39</v>
      </c>
      <c r="E22" t="s">
        <v>25</v>
      </c>
      <c r="F22" s="4">
        <v>1785</v>
      </c>
      <c r="G22" s="5">
        <v>462</v>
      </c>
      <c r="H22" s="23">
        <f>Data[[#This Row],[Amount]]/Data[[#This Row],[Units]]</f>
        <v>3.8636363636363638</v>
      </c>
      <c r="I22" s="23">
        <f>VLOOKUP(Data[[#This Row],[Product]],products[],2,FALSE)</f>
        <v>13.15</v>
      </c>
      <c r="J22" s="23">
        <f>Data[[#This Row],[Cost Per Unit]]*Data[[#This Row],[Units]]</f>
        <v>6075.3</v>
      </c>
      <c r="K22" s="23">
        <f>Data[[#This Row],[Amount]]-Data[[#This Row],[Cost]]</f>
        <v>-4290.3</v>
      </c>
      <c r="L22" s="32">
        <f>Data[[#This Row],[Profit]]/Data[[#This Row],[Amount]]</f>
        <v>-2.4035294117647061</v>
      </c>
      <c r="AC22" t="s">
        <v>22</v>
      </c>
      <c r="AD22" s="11">
        <v>9.77</v>
      </c>
    </row>
    <row r="23" spans="3:30" x14ac:dyDescent="0.25">
      <c r="C23" t="s">
        <v>3</v>
      </c>
      <c r="D23" t="s">
        <v>37</v>
      </c>
      <c r="E23" t="s">
        <v>17</v>
      </c>
      <c r="F23" s="4">
        <v>3983</v>
      </c>
      <c r="G23" s="5">
        <v>144</v>
      </c>
      <c r="H23" s="23">
        <f>Data[[#This Row],[Amount]]/Data[[#This Row],[Units]]</f>
        <v>27.659722222222221</v>
      </c>
      <c r="I23" s="23">
        <f>VLOOKUP(Data[[#This Row],[Product]],products[],2,FALSE)</f>
        <v>3.11</v>
      </c>
      <c r="J23" s="23">
        <f>Data[[#This Row],[Cost Per Unit]]*Data[[#This Row],[Units]]</f>
        <v>447.84</v>
      </c>
      <c r="K23" s="23">
        <f>Data[[#This Row],[Amount]]-Data[[#This Row],[Cost]]</f>
        <v>3535.16</v>
      </c>
      <c r="L23" s="32">
        <f>Data[[#This Row],[Profit]]/Data[[#This Row],[Amount]]</f>
        <v>0.88756213909113735</v>
      </c>
      <c r="AC23" t="s">
        <v>23</v>
      </c>
      <c r="AD23" s="11">
        <v>6.49</v>
      </c>
    </row>
    <row r="24" spans="3:30" x14ac:dyDescent="0.25">
      <c r="C24" t="s">
        <v>9</v>
      </c>
      <c r="D24" t="s">
        <v>38</v>
      </c>
      <c r="E24" t="s">
        <v>16</v>
      </c>
      <c r="F24" s="4">
        <v>2646</v>
      </c>
      <c r="G24" s="5">
        <v>120</v>
      </c>
      <c r="H24" s="23">
        <f>Data[[#This Row],[Amount]]/Data[[#This Row],[Units]]</f>
        <v>22.05</v>
      </c>
      <c r="I24" s="23">
        <f>VLOOKUP(Data[[#This Row],[Product]],products[],2,FALSE)</f>
        <v>8.7899999999999991</v>
      </c>
      <c r="J24" s="23">
        <f>Data[[#This Row],[Cost Per Unit]]*Data[[#This Row],[Units]]</f>
        <v>1054.8</v>
      </c>
      <c r="K24" s="23">
        <f>Data[[#This Row],[Amount]]-Data[[#This Row],[Cost]]</f>
        <v>1591.2</v>
      </c>
      <c r="L24" s="32">
        <f>Data[[#This Row],[Profit]]/Data[[#This Row],[Amount]]</f>
        <v>0.60136054421768714</v>
      </c>
      <c r="AC24" t="s">
        <v>24</v>
      </c>
      <c r="AD24" s="11">
        <v>4.97</v>
      </c>
    </row>
    <row r="25" spans="3:30" x14ac:dyDescent="0.25">
      <c r="C25" t="s">
        <v>2</v>
      </c>
      <c r="D25" t="s">
        <v>34</v>
      </c>
      <c r="E25" t="s">
        <v>13</v>
      </c>
      <c r="F25" s="4">
        <v>252</v>
      </c>
      <c r="G25" s="5">
        <v>54</v>
      </c>
      <c r="H25" s="23">
        <f>Data[[#This Row],[Amount]]/Data[[#This Row],[Units]]</f>
        <v>4.666666666666667</v>
      </c>
      <c r="I25" s="23">
        <f>VLOOKUP(Data[[#This Row],[Product]],products[],2,FALSE)</f>
        <v>9.33</v>
      </c>
      <c r="J25" s="23">
        <f>Data[[#This Row],[Cost Per Unit]]*Data[[#This Row],[Units]]</f>
        <v>503.82</v>
      </c>
      <c r="K25" s="23">
        <f>Data[[#This Row],[Amount]]-Data[[#This Row],[Cost]]</f>
        <v>-251.82</v>
      </c>
      <c r="L25" s="32">
        <f>Data[[#This Row],[Profit]]/Data[[#This Row],[Amount]]</f>
        <v>-0.99928571428571422</v>
      </c>
      <c r="AC25" t="s">
        <v>25</v>
      </c>
      <c r="AD25" s="11">
        <v>13.15</v>
      </c>
    </row>
    <row r="26" spans="3:30" x14ac:dyDescent="0.25">
      <c r="C26" t="s">
        <v>3</v>
      </c>
      <c r="D26" t="s">
        <v>35</v>
      </c>
      <c r="E26" t="s">
        <v>25</v>
      </c>
      <c r="F26" s="4">
        <v>2464</v>
      </c>
      <c r="G26" s="5">
        <v>234</v>
      </c>
      <c r="H26" s="23">
        <f>Data[[#This Row],[Amount]]/Data[[#This Row],[Units]]</f>
        <v>10.52991452991453</v>
      </c>
      <c r="I26" s="23">
        <f>VLOOKUP(Data[[#This Row],[Product]],products[],2,FALSE)</f>
        <v>13.15</v>
      </c>
      <c r="J26" s="23">
        <f>Data[[#This Row],[Cost Per Unit]]*Data[[#This Row],[Units]]</f>
        <v>3077.1</v>
      </c>
      <c r="K26" s="23">
        <f>Data[[#This Row],[Amount]]-Data[[#This Row],[Cost]]</f>
        <v>-613.09999999999991</v>
      </c>
      <c r="L26" s="32">
        <f>Data[[#This Row],[Profit]]/Data[[#This Row],[Amount]]</f>
        <v>-0.2488230519480519</v>
      </c>
      <c r="AC26" t="s">
        <v>26</v>
      </c>
      <c r="AD26" s="11">
        <v>5.6</v>
      </c>
    </row>
    <row r="27" spans="3:30" x14ac:dyDescent="0.25">
      <c r="C27" t="s">
        <v>3</v>
      </c>
      <c r="D27" t="s">
        <v>35</v>
      </c>
      <c r="E27" t="s">
        <v>29</v>
      </c>
      <c r="F27" s="4">
        <v>2114</v>
      </c>
      <c r="G27" s="5">
        <v>66</v>
      </c>
      <c r="H27" s="23">
        <f>Data[[#This Row],[Amount]]/Data[[#This Row],[Units]]</f>
        <v>32.030303030303031</v>
      </c>
      <c r="I27" s="23">
        <f>VLOOKUP(Data[[#This Row],[Product]],products[],2,FALSE)</f>
        <v>7.16</v>
      </c>
      <c r="J27" s="23">
        <f>Data[[#This Row],[Cost Per Unit]]*Data[[#This Row],[Units]]</f>
        <v>472.56</v>
      </c>
      <c r="K27" s="23">
        <f>Data[[#This Row],[Amount]]-Data[[#This Row],[Cost]]</f>
        <v>1641.44</v>
      </c>
      <c r="L27" s="32">
        <f>Data[[#This Row],[Profit]]/Data[[#This Row],[Amount]]</f>
        <v>0.77646168401135296</v>
      </c>
      <c r="AC27" t="s">
        <v>27</v>
      </c>
      <c r="AD27" s="11">
        <v>16.73</v>
      </c>
    </row>
    <row r="28" spans="3:30" x14ac:dyDescent="0.25">
      <c r="C28" t="s">
        <v>6</v>
      </c>
      <c r="D28" t="s">
        <v>37</v>
      </c>
      <c r="E28" t="s">
        <v>31</v>
      </c>
      <c r="F28" s="4">
        <v>7693</v>
      </c>
      <c r="G28" s="5">
        <v>87</v>
      </c>
      <c r="H28" s="23">
        <f>Data[[#This Row],[Amount]]/Data[[#This Row],[Units]]</f>
        <v>88.425287356321846</v>
      </c>
      <c r="I28" s="23">
        <f>VLOOKUP(Data[[#This Row],[Product]],products[],2,FALSE)</f>
        <v>5.79</v>
      </c>
      <c r="J28" s="23">
        <f>Data[[#This Row],[Cost Per Unit]]*Data[[#This Row],[Units]]</f>
        <v>503.73</v>
      </c>
      <c r="K28" s="23">
        <f>Data[[#This Row],[Amount]]-Data[[#This Row],[Cost]]</f>
        <v>7189.27</v>
      </c>
      <c r="L28" s="32">
        <f>Data[[#This Row],[Profit]]/Data[[#This Row],[Amount]]</f>
        <v>0.93452099311062009</v>
      </c>
      <c r="AC28" t="s">
        <v>28</v>
      </c>
      <c r="AD28" s="11">
        <v>10.38</v>
      </c>
    </row>
    <row r="29" spans="3:30" x14ac:dyDescent="0.25">
      <c r="C29" t="s">
        <v>5</v>
      </c>
      <c r="D29" t="s">
        <v>34</v>
      </c>
      <c r="E29" t="s">
        <v>20</v>
      </c>
      <c r="F29" s="4">
        <v>15610</v>
      </c>
      <c r="G29" s="5">
        <v>339</v>
      </c>
      <c r="H29" s="23">
        <f>Data[[#This Row],[Amount]]/Data[[#This Row],[Units]]</f>
        <v>46.047197640117993</v>
      </c>
      <c r="I29" s="23">
        <f>VLOOKUP(Data[[#This Row],[Product]],products[],2,FALSE)</f>
        <v>10.62</v>
      </c>
      <c r="J29" s="23">
        <f>Data[[#This Row],[Cost Per Unit]]*Data[[#This Row],[Units]]</f>
        <v>3600.18</v>
      </c>
      <c r="K29" s="23">
        <f>Data[[#This Row],[Amount]]-Data[[#This Row],[Cost]]</f>
        <v>12009.82</v>
      </c>
      <c r="L29" s="32">
        <f>Data[[#This Row],[Profit]]/Data[[#This Row],[Amount]]</f>
        <v>0.76936707238949387</v>
      </c>
      <c r="AC29" t="s">
        <v>29</v>
      </c>
      <c r="AD29" s="11">
        <v>7.16</v>
      </c>
    </row>
    <row r="30" spans="3:30" x14ac:dyDescent="0.25">
      <c r="C30" t="s">
        <v>41</v>
      </c>
      <c r="D30" t="s">
        <v>34</v>
      </c>
      <c r="E30" t="s">
        <v>22</v>
      </c>
      <c r="F30" s="4">
        <v>336</v>
      </c>
      <c r="G30" s="5">
        <v>144</v>
      </c>
      <c r="H30" s="23">
        <f>Data[[#This Row],[Amount]]/Data[[#This Row],[Units]]</f>
        <v>2.3333333333333335</v>
      </c>
      <c r="I30" s="23">
        <f>VLOOKUP(Data[[#This Row],[Product]],products[],2,FALSE)</f>
        <v>9.77</v>
      </c>
      <c r="J30" s="23">
        <f>Data[[#This Row],[Cost Per Unit]]*Data[[#This Row],[Units]]</f>
        <v>1406.8799999999999</v>
      </c>
      <c r="K30" s="23">
        <f>Data[[#This Row],[Amount]]-Data[[#This Row],[Cost]]</f>
        <v>-1070.8799999999999</v>
      </c>
      <c r="L30" s="32">
        <f>Data[[#This Row],[Profit]]/Data[[#This Row],[Amount]]</f>
        <v>-3.1871428571428568</v>
      </c>
      <c r="AC30" t="s">
        <v>30</v>
      </c>
      <c r="AD30" s="11">
        <v>14.49</v>
      </c>
    </row>
    <row r="31" spans="3:30" x14ac:dyDescent="0.25">
      <c r="C31" t="s">
        <v>2</v>
      </c>
      <c r="D31" t="s">
        <v>39</v>
      </c>
      <c r="E31" t="s">
        <v>20</v>
      </c>
      <c r="F31" s="4">
        <v>9443</v>
      </c>
      <c r="G31" s="5">
        <v>162</v>
      </c>
      <c r="H31" s="23">
        <f>Data[[#This Row],[Amount]]/Data[[#This Row],[Units]]</f>
        <v>58.290123456790127</v>
      </c>
      <c r="I31" s="23">
        <f>VLOOKUP(Data[[#This Row],[Product]],products[],2,FALSE)</f>
        <v>10.62</v>
      </c>
      <c r="J31" s="23">
        <f>Data[[#This Row],[Cost Per Unit]]*Data[[#This Row],[Units]]</f>
        <v>1720.4399999999998</v>
      </c>
      <c r="K31" s="23">
        <f>Data[[#This Row],[Amount]]-Data[[#This Row],[Cost]]</f>
        <v>7722.56</v>
      </c>
      <c r="L31" s="32">
        <f>Data[[#This Row],[Profit]]/Data[[#This Row],[Amount]]</f>
        <v>0.81780790003176962</v>
      </c>
      <c r="AC31" t="s">
        <v>31</v>
      </c>
      <c r="AD31" s="11">
        <v>5.79</v>
      </c>
    </row>
    <row r="32" spans="3:30" x14ac:dyDescent="0.25">
      <c r="C32" t="s">
        <v>9</v>
      </c>
      <c r="D32" t="s">
        <v>34</v>
      </c>
      <c r="E32" t="s">
        <v>23</v>
      </c>
      <c r="F32" s="4">
        <v>8155</v>
      </c>
      <c r="G32" s="5">
        <v>90</v>
      </c>
      <c r="H32" s="23">
        <f>Data[[#This Row],[Amount]]/Data[[#This Row],[Units]]</f>
        <v>90.611111111111114</v>
      </c>
      <c r="I32" s="23">
        <f>VLOOKUP(Data[[#This Row],[Product]],products[],2,FALSE)</f>
        <v>6.49</v>
      </c>
      <c r="J32" s="23">
        <f>Data[[#This Row],[Cost Per Unit]]*Data[[#This Row],[Units]]</f>
        <v>584.1</v>
      </c>
      <c r="K32" s="23">
        <f>Data[[#This Row],[Amount]]-Data[[#This Row],[Cost]]</f>
        <v>7570.9</v>
      </c>
      <c r="L32" s="32">
        <f>Data[[#This Row],[Profit]]/Data[[#This Row],[Amount]]</f>
        <v>0.9283752299202942</v>
      </c>
      <c r="AC32" t="s">
        <v>32</v>
      </c>
      <c r="AD32" s="11">
        <v>8.65</v>
      </c>
    </row>
    <row r="33" spans="3:30" x14ac:dyDescent="0.25">
      <c r="C33" t="s">
        <v>8</v>
      </c>
      <c r="D33" t="s">
        <v>38</v>
      </c>
      <c r="E33" t="s">
        <v>23</v>
      </c>
      <c r="F33" s="4">
        <v>1701</v>
      </c>
      <c r="G33" s="5">
        <v>234</v>
      </c>
      <c r="H33" s="23">
        <f>Data[[#This Row],[Amount]]/Data[[#This Row],[Units]]</f>
        <v>7.2692307692307692</v>
      </c>
      <c r="I33" s="23">
        <f>VLOOKUP(Data[[#This Row],[Product]],products[],2,FALSE)</f>
        <v>6.49</v>
      </c>
      <c r="J33" s="23">
        <f>Data[[#This Row],[Cost Per Unit]]*Data[[#This Row],[Units]]</f>
        <v>1518.66</v>
      </c>
      <c r="K33" s="23">
        <f>Data[[#This Row],[Amount]]-Data[[#This Row],[Cost]]</f>
        <v>182.33999999999992</v>
      </c>
      <c r="L33" s="32">
        <f>Data[[#This Row],[Profit]]/Data[[#This Row],[Amount]]</f>
        <v>0.10719576719576715</v>
      </c>
      <c r="AC33" t="s">
        <v>33</v>
      </c>
      <c r="AD33" s="11">
        <v>12.37</v>
      </c>
    </row>
    <row r="34" spans="3:30" x14ac:dyDescent="0.25">
      <c r="C34" t="s">
        <v>10</v>
      </c>
      <c r="D34" t="s">
        <v>38</v>
      </c>
      <c r="E34" t="s">
        <v>22</v>
      </c>
      <c r="F34" s="4">
        <v>2205</v>
      </c>
      <c r="G34" s="5">
        <v>141</v>
      </c>
      <c r="H34" s="23">
        <f>Data[[#This Row],[Amount]]/Data[[#This Row],[Units]]</f>
        <v>15.638297872340425</v>
      </c>
      <c r="I34" s="23">
        <f>VLOOKUP(Data[[#This Row],[Product]],products[],2,FALSE)</f>
        <v>9.77</v>
      </c>
      <c r="J34" s="23">
        <f>Data[[#This Row],[Cost Per Unit]]*Data[[#This Row],[Units]]</f>
        <v>1377.57</v>
      </c>
      <c r="K34" s="23">
        <f>Data[[#This Row],[Amount]]-Data[[#This Row],[Cost]]</f>
        <v>827.43000000000006</v>
      </c>
      <c r="L34" s="32">
        <f>Data[[#This Row],[Profit]]/Data[[#This Row],[Amount]]</f>
        <v>0.37525170068027214</v>
      </c>
    </row>
    <row r="35" spans="3:30" x14ac:dyDescent="0.25">
      <c r="C35" t="s">
        <v>8</v>
      </c>
      <c r="D35" t="s">
        <v>37</v>
      </c>
      <c r="E35" t="s">
        <v>19</v>
      </c>
      <c r="F35" s="4">
        <v>1771</v>
      </c>
      <c r="G35" s="5">
        <v>204</v>
      </c>
      <c r="H35" s="23">
        <f>Data[[#This Row],[Amount]]/Data[[#This Row],[Units]]</f>
        <v>8.6813725490196081</v>
      </c>
      <c r="I35" s="23">
        <f>VLOOKUP(Data[[#This Row],[Product]],products[],2,FALSE)</f>
        <v>7.64</v>
      </c>
      <c r="J35" s="23">
        <f>Data[[#This Row],[Cost Per Unit]]*Data[[#This Row],[Units]]</f>
        <v>1558.56</v>
      </c>
      <c r="K35" s="23">
        <f>Data[[#This Row],[Amount]]-Data[[#This Row],[Cost]]</f>
        <v>212.44000000000005</v>
      </c>
      <c r="L35" s="32">
        <f>Data[[#This Row],[Profit]]/Data[[#This Row],[Amount]]</f>
        <v>0.11995482778091476</v>
      </c>
    </row>
    <row r="36" spans="3:30" x14ac:dyDescent="0.25">
      <c r="C36" t="s">
        <v>41</v>
      </c>
      <c r="D36" t="s">
        <v>35</v>
      </c>
      <c r="E36" t="s">
        <v>15</v>
      </c>
      <c r="F36" s="4">
        <v>2114</v>
      </c>
      <c r="G36" s="5">
        <v>186</v>
      </c>
      <c r="H36" s="23">
        <f>Data[[#This Row],[Amount]]/Data[[#This Row],[Units]]</f>
        <v>11.365591397849462</v>
      </c>
      <c r="I36" s="23">
        <f>VLOOKUP(Data[[#This Row],[Product]],products[],2,FALSE)</f>
        <v>11.73</v>
      </c>
      <c r="J36" s="23">
        <f>Data[[#This Row],[Cost Per Unit]]*Data[[#This Row],[Units]]</f>
        <v>2181.7800000000002</v>
      </c>
      <c r="K36" s="23">
        <f>Data[[#This Row],[Amount]]-Data[[#This Row],[Cost]]</f>
        <v>-67.7800000000002</v>
      </c>
      <c r="L36" s="32">
        <f>Data[[#This Row],[Profit]]/Data[[#This Row],[Amount]]</f>
        <v>-3.2062440870387982E-2</v>
      </c>
    </row>
    <row r="37" spans="3:30" x14ac:dyDescent="0.25">
      <c r="C37" t="s">
        <v>41</v>
      </c>
      <c r="D37" t="s">
        <v>36</v>
      </c>
      <c r="E37" t="s">
        <v>13</v>
      </c>
      <c r="F37" s="4">
        <v>10311</v>
      </c>
      <c r="G37" s="5">
        <v>231</v>
      </c>
      <c r="H37" s="23">
        <f>Data[[#This Row],[Amount]]/Data[[#This Row],[Units]]</f>
        <v>44.636363636363633</v>
      </c>
      <c r="I37" s="23">
        <f>VLOOKUP(Data[[#This Row],[Product]],products[],2,FALSE)</f>
        <v>9.33</v>
      </c>
      <c r="J37" s="23">
        <f>Data[[#This Row],[Cost Per Unit]]*Data[[#This Row],[Units]]</f>
        <v>2155.23</v>
      </c>
      <c r="K37" s="23">
        <f>Data[[#This Row],[Amount]]-Data[[#This Row],[Cost]]</f>
        <v>8155.77</v>
      </c>
      <c r="L37" s="32">
        <f>Data[[#This Row],[Profit]]/Data[[#This Row],[Amount]]</f>
        <v>0.79097759674134427</v>
      </c>
    </row>
    <row r="38" spans="3:30" x14ac:dyDescent="0.25">
      <c r="C38" t="s">
        <v>3</v>
      </c>
      <c r="D38" t="s">
        <v>39</v>
      </c>
      <c r="E38" t="s">
        <v>16</v>
      </c>
      <c r="F38" s="4">
        <v>21</v>
      </c>
      <c r="G38" s="5">
        <v>168</v>
      </c>
      <c r="H38" s="23">
        <f>Data[[#This Row],[Amount]]/Data[[#This Row],[Units]]</f>
        <v>0.125</v>
      </c>
      <c r="I38" s="23">
        <f>VLOOKUP(Data[[#This Row],[Product]],products[],2,FALSE)</f>
        <v>8.7899999999999991</v>
      </c>
      <c r="J38" s="23">
        <f>Data[[#This Row],[Cost Per Unit]]*Data[[#This Row],[Units]]</f>
        <v>1476.7199999999998</v>
      </c>
      <c r="K38" s="23">
        <f>Data[[#This Row],[Amount]]-Data[[#This Row],[Cost]]</f>
        <v>-1455.7199999999998</v>
      </c>
      <c r="L38" s="32">
        <f>Data[[#This Row],[Profit]]/Data[[#This Row],[Amount]]</f>
        <v>-69.319999999999993</v>
      </c>
    </row>
    <row r="39" spans="3:30" x14ac:dyDescent="0.25">
      <c r="C39" t="s">
        <v>10</v>
      </c>
      <c r="D39" t="s">
        <v>35</v>
      </c>
      <c r="E39" t="s">
        <v>20</v>
      </c>
      <c r="F39" s="4">
        <v>1974</v>
      </c>
      <c r="G39" s="5">
        <v>195</v>
      </c>
      <c r="H39" s="23">
        <f>Data[[#This Row],[Amount]]/Data[[#This Row],[Units]]</f>
        <v>10.123076923076923</v>
      </c>
      <c r="I39" s="23">
        <f>VLOOKUP(Data[[#This Row],[Product]],products[],2,FALSE)</f>
        <v>10.62</v>
      </c>
      <c r="J39" s="23">
        <f>Data[[#This Row],[Cost Per Unit]]*Data[[#This Row],[Units]]</f>
        <v>2070.8999999999996</v>
      </c>
      <c r="K39" s="23">
        <f>Data[[#This Row],[Amount]]-Data[[#This Row],[Cost]]</f>
        <v>-96.899999999999636</v>
      </c>
      <c r="L39" s="32">
        <f>Data[[#This Row],[Profit]]/Data[[#This Row],[Amount]]</f>
        <v>-4.9088145896656353E-2</v>
      </c>
    </row>
    <row r="40" spans="3:30" x14ac:dyDescent="0.25">
      <c r="C40" t="s">
        <v>5</v>
      </c>
      <c r="D40" t="s">
        <v>36</v>
      </c>
      <c r="E40" t="s">
        <v>23</v>
      </c>
      <c r="F40" s="4">
        <v>6314</v>
      </c>
      <c r="G40" s="5">
        <v>15</v>
      </c>
      <c r="H40" s="23">
        <f>Data[[#This Row],[Amount]]/Data[[#This Row],[Units]]</f>
        <v>420.93333333333334</v>
      </c>
      <c r="I40" s="23">
        <f>VLOOKUP(Data[[#This Row],[Product]],products[],2,FALSE)</f>
        <v>6.49</v>
      </c>
      <c r="J40" s="23">
        <f>Data[[#This Row],[Cost Per Unit]]*Data[[#This Row],[Units]]</f>
        <v>97.350000000000009</v>
      </c>
      <c r="K40" s="23">
        <f>Data[[#This Row],[Amount]]-Data[[#This Row],[Cost]]</f>
        <v>6216.65</v>
      </c>
      <c r="L40" s="32">
        <f>Data[[#This Row],[Profit]]/Data[[#This Row],[Amount]]</f>
        <v>0.984581881533101</v>
      </c>
    </row>
    <row r="41" spans="3:30" x14ac:dyDescent="0.25">
      <c r="C41" t="s">
        <v>10</v>
      </c>
      <c r="D41" t="s">
        <v>37</v>
      </c>
      <c r="E41" t="s">
        <v>23</v>
      </c>
      <c r="F41" s="4">
        <v>4683</v>
      </c>
      <c r="G41" s="5">
        <v>30</v>
      </c>
      <c r="H41" s="23">
        <f>Data[[#This Row],[Amount]]/Data[[#This Row],[Units]]</f>
        <v>156.1</v>
      </c>
      <c r="I41" s="23">
        <f>VLOOKUP(Data[[#This Row],[Product]],products[],2,FALSE)</f>
        <v>6.49</v>
      </c>
      <c r="J41" s="23">
        <f>Data[[#This Row],[Cost Per Unit]]*Data[[#This Row],[Units]]</f>
        <v>194.70000000000002</v>
      </c>
      <c r="K41" s="23">
        <f>Data[[#This Row],[Amount]]-Data[[#This Row],[Cost]]</f>
        <v>4488.3</v>
      </c>
      <c r="L41" s="32">
        <f>Data[[#This Row],[Profit]]/Data[[#This Row],[Amount]]</f>
        <v>0.95842408712363869</v>
      </c>
    </row>
    <row r="42" spans="3:30" x14ac:dyDescent="0.25">
      <c r="C42" t="s">
        <v>41</v>
      </c>
      <c r="D42" t="s">
        <v>37</v>
      </c>
      <c r="E42" t="s">
        <v>24</v>
      </c>
      <c r="F42" s="4">
        <v>6398</v>
      </c>
      <c r="G42" s="5">
        <v>102</v>
      </c>
      <c r="H42" s="23">
        <f>Data[[#This Row],[Amount]]/Data[[#This Row],[Units]]</f>
        <v>62.725490196078432</v>
      </c>
      <c r="I42" s="23">
        <f>VLOOKUP(Data[[#This Row],[Product]],products[],2,FALSE)</f>
        <v>4.97</v>
      </c>
      <c r="J42" s="23">
        <f>Data[[#This Row],[Cost Per Unit]]*Data[[#This Row],[Units]]</f>
        <v>506.94</v>
      </c>
      <c r="K42" s="23">
        <f>Data[[#This Row],[Amount]]-Data[[#This Row],[Cost]]</f>
        <v>5891.06</v>
      </c>
      <c r="L42" s="32">
        <f>Data[[#This Row],[Profit]]/Data[[#This Row],[Amount]]</f>
        <v>0.92076586433260399</v>
      </c>
    </row>
    <row r="43" spans="3:30" x14ac:dyDescent="0.25">
      <c r="C43" t="s">
        <v>2</v>
      </c>
      <c r="D43" t="s">
        <v>35</v>
      </c>
      <c r="E43" t="s">
        <v>19</v>
      </c>
      <c r="F43" s="4">
        <v>553</v>
      </c>
      <c r="G43" s="5">
        <v>15</v>
      </c>
      <c r="H43" s="23">
        <f>Data[[#This Row],[Amount]]/Data[[#This Row],[Units]]</f>
        <v>36.866666666666667</v>
      </c>
      <c r="I43" s="23">
        <f>VLOOKUP(Data[[#This Row],[Product]],products[],2,FALSE)</f>
        <v>7.64</v>
      </c>
      <c r="J43" s="23">
        <f>Data[[#This Row],[Cost Per Unit]]*Data[[#This Row],[Units]]</f>
        <v>114.6</v>
      </c>
      <c r="K43" s="23">
        <f>Data[[#This Row],[Amount]]-Data[[#This Row],[Cost]]</f>
        <v>438.4</v>
      </c>
      <c r="L43" s="32">
        <f>Data[[#This Row],[Profit]]/Data[[#This Row],[Amount]]</f>
        <v>0.79276672694394212</v>
      </c>
    </row>
    <row r="44" spans="3:30" x14ac:dyDescent="0.25">
      <c r="C44" t="s">
        <v>8</v>
      </c>
      <c r="D44" t="s">
        <v>39</v>
      </c>
      <c r="E44" t="s">
        <v>30</v>
      </c>
      <c r="F44" s="4">
        <v>7021</v>
      </c>
      <c r="G44" s="5">
        <v>183</v>
      </c>
      <c r="H44" s="23">
        <f>Data[[#This Row],[Amount]]/Data[[#This Row],[Units]]</f>
        <v>38.366120218579233</v>
      </c>
      <c r="I44" s="23">
        <f>VLOOKUP(Data[[#This Row],[Product]],products[],2,FALSE)</f>
        <v>14.49</v>
      </c>
      <c r="J44" s="23">
        <f>Data[[#This Row],[Cost Per Unit]]*Data[[#This Row],[Units]]</f>
        <v>2651.67</v>
      </c>
      <c r="K44" s="23">
        <f>Data[[#This Row],[Amount]]-Data[[#This Row],[Cost]]</f>
        <v>4369.33</v>
      </c>
      <c r="L44" s="32">
        <f>Data[[#This Row],[Profit]]/Data[[#This Row],[Amount]]</f>
        <v>0.62232303090727814</v>
      </c>
    </row>
    <row r="45" spans="3:30" x14ac:dyDescent="0.25">
      <c r="C45" t="s">
        <v>40</v>
      </c>
      <c r="D45" t="s">
        <v>39</v>
      </c>
      <c r="E45" t="s">
        <v>22</v>
      </c>
      <c r="F45" s="4">
        <v>5817</v>
      </c>
      <c r="G45" s="5">
        <v>12</v>
      </c>
      <c r="H45" s="23">
        <f>Data[[#This Row],[Amount]]/Data[[#This Row],[Units]]</f>
        <v>484.75</v>
      </c>
      <c r="I45" s="23">
        <f>VLOOKUP(Data[[#This Row],[Product]],products[],2,FALSE)</f>
        <v>9.77</v>
      </c>
      <c r="J45" s="23">
        <f>Data[[#This Row],[Cost Per Unit]]*Data[[#This Row],[Units]]</f>
        <v>117.24</v>
      </c>
      <c r="K45" s="23">
        <f>Data[[#This Row],[Amount]]-Data[[#This Row],[Cost]]</f>
        <v>5699.76</v>
      </c>
      <c r="L45" s="32">
        <f>Data[[#This Row],[Profit]]/Data[[#This Row],[Amount]]</f>
        <v>0.97984528107271796</v>
      </c>
    </row>
    <row r="46" spans="3:30" x14ac:dyDescent="0.25">
      <c r="C46" t="s">
        <v>41</v>
      </c>
      <c r="D46" t="s">
        <v>39</v>
      </c>
      <c r="E46" t="s">
        <v>14</v>
      </c>
      <c r="F46" s="4">
        <v>3976</v>
      </c>
      <c r="G46" s="5">
        <v>72</v>
      </c>
      <c r="H46" s="23">
        <f>Data[[#This Row],[Amount]]/Data[[#This Row],[Units]]</f>
        <v>55.222222222222221</v>
      </c>
      <c r="I46" s="23">
        <f>VLOOKUP(Data[[#This Row],[Product]],products[],2,FALSE)</f>
        <v>11.7</v>
      </c>
      <c r="J46" s="23">
        <f>Data[[#This Row],[Cost Per Unit]]*Data[[#This Row],[Units]]</f>
        <v>842.4</v>
      </c>
      <c r="K46" s="23">
        <f>Data[[#This Row],[Amount]]-Data[[#This Row],[Cost]]</f>
        <v>3133.6</v>
      </c>
      <c r="L46" s="32">
        <f>Data[[#This Row],[Profit]]/Data[[#This Row],[Amount]]</f>
        <v>0.78812877263581482</v>
      </c>
    </row>
    <row r="47" spans="3:30" x14ac:dyDescent="0.25">
      <c r="C47" t="s">
        <v>6</v>
      </c>
      <c r="D47" t="s">
        <v>38</v>
      </c>
      <c r="E47" t="s">
        <v>27</v>
      </c>
      <c r="F47" s="4">
        <v>1134</v>
      </c>
      <c r="G47" s="5">
        <v>282</v>
      </c>
      <c r="H47" s="23">
        <f>Data[[#This Row],[Amount]]/Data[[#This Row],[Units]]</f>
        <v>4.0212765957446805</v>
      </c>
      <c r="I47" s="23">
        <f>VLOOKUP(Data[[#This Row],[Product]],products[],2,FALSE)</f>
        <v>16.73</v>
      </c>
      <c r="J47" s="23">
        <f>Data[[#This Row],[Cost Per Unit]]*Data[[#This Row],[Units]]</f>
        <v>4717.8599999999997</v>
      </c>
      <c r="K47" s="23">
        <f>Data[[#This Row],[Amount]]-Data[[#This Row],[Cost]]</f>
        <v>-3583.8599999999997</v>
      </c>
      <c r="L47" s="32">
        <f>Data[[#This Row],[Profit]]/Data[[#This Row],[Amount]]</f>
        <v>-3.1603703703703703</v>
      </c>
    </row>
    <row r="48" spans="3:30" x14ac:dyDescent="0.25">
      <c r="C48" t="s">
        <v>2</v>
      </c>
      <c r="D48" t="s">
        <v>39</v>
      </c>
      <c r="E48" t="s">
        <v>28</v>
      </c>
      <c r="F48" s="4">
        <v>6027</v>
      </c>
      <c r="G48" s="5">
        <v>144</v>
      </c>
      <c r="H48" s="23">
        <f>Data[[#This Row],[Amount]]/Data[[#This Row],[Units]]</f>
        <v>41.854166666666664</v>
      </c>
      <c r="I48" s="23">
        <f>VLOOKUP(Data[[#This Row],[Product]],products[],2,FALSE)</f>
        <v>10.38</v>
      </c>
      <c r="J48" s="23">
        <f>Data[[#This Row],[Cost Per Unit]]*Data[[#This Row],[Units]]</f>
        <v>1494.72</v>
      </c>
      <c r="K48" s="23">
        <f>Data[[#This Row],[Amount]]-Data[[#This Row],[Cost]]</f>
        <v>4532.28</v>
      </c>
      <c r="L48" s="32">
        <f>Data[[#This Row],[Profit]]/Data[[#This Row],[Amount]]</f>
        <v>0.75199601791936288</v>
      </c>
    </row>
    <row r="49" spans="3:12" x14ac:dyDescent="0.25">
      <c r="C49" t="s">
        <v>6</v>
      </c>
      <c r="D49" t="s">
        <v>37</v>
      </c>
      <c r="E49" t="s">
        <v>16</v>
      </c>
      <c r="F49" s="4">
        <v>1904</v>
      </c>
      <c r="G49" s="5">
        <v>405</v>
      </c>
      <c r="H49" s="23">
        <f>Data[[#This Row],[Amount]]/Data[[#This Row],[Units]]</f>
        <v>4.7012345679012348</v>
      </c>
      <c r="I49" s="23">
        <f>VLOOKUP(Data[[#This Row],[Product]],products[],2,FALSE)</f>
        <v>8.7899999999999991</v>
      </c>
      <c r="J49" s="23">
        <f>Data[[#This Row],[Cost Per Unit]]*Data[[#This Row],[Units]]</f>
        <v>3559.95</v>
      </c>
      <c r="K49" s="23">
        <f>Data[[#This Row],[Amount]]-Data[[#This Row],[Cost]]</f>
        <v>-1655.9499999999998</v>
      </c>
      <c r="L49" s="32">
        <f>Data[[#This Row],[Profit]]/Data[[#This Row],[Amount]]</f>
        <v>-0.86972163865546204</v>
      </c>
    </row>
    <row r="50" spans="3:12" x14ac:dyDescent="0.25">
      <c r="C50" t="s">
        <v>7</v>
      </c>
      <c r="D50" t="s">
        <v>34</v>
      </c>
      <c r="E50" t="s">
        <v>32</v>
      </c>
      <c r="F50" s="4">
        <v>3262</v>
      </c>
      <c r="G50" s="5">
        <v>75</v>
      </c>
      <c r="H50" s="23">
        <f>Data[[#This Row],[Amount]]/Data[[#This Row],[Units]]</f>
        <v>43.493333333333332</v>
      </c>
      <c r="I50" s="23">
        <f>VLOOKUP(Data[[#This Row],[Product]],products[],2,FALSE)</f>
        <v>8.65</v>
      </c>
      <c r="J50" s="23">
        <f>Data[[#This Row],[Cost Per Unit]]*Data[[#This Row],[Units]]</f>
        <v>648.75</v>
      </c>
      <c r="K50" s="23">
        <f>Data[[#This Row],[Amount]]-Data[[#This Row],[Cost]]</f>
        <v>2613.25</v>
      </c>
      <c r="L50" s="32">
        <f>Data[[#This Row],[Profit]]/Data[[#This Row],[Amount]]</f>
        <v>0.80111894543225015</v>
      </c>
    </row>
    <row r="51" spans="3:12" x14ac:dyDescent="0.25">
      <c r="C51" t="s">
        <v>40</v>
      </c>
      <c r="D51" t="s">
        <v>34</v>
      </c>
      <c r="E51" t="s">
        <v>27</v>
      </c>
      <c r="F51" s="4">
        <v>2289</v>
      </c>
      <c r="G51" s="5">
        <v>135</v>
      </c>
      <c r="H51" s="23">
        <f>Data[[#This Row],[Amount]]/Data[[#This Row],[Units]]</f>
        <v>16.955555555555556</v>
      </c>
      <c r="I51" s="23">
        <f>VLOOKUP(Data[[#This Row],[Product]],products[],2,FALSE)</f>
        <v>16.73</v>
      </c>
      <c r="J51" s="23">
        <f>Data[[#This Row],[Cost Per Unit]]*Data[[#This Row],[Units]]</f>
        <v>2258.5500000000002</v>
      </c>
      <c r="K51" s="23">
        <f>Data[[#This Row],[Amount]]-Data[[#This Row],[Cost]]</f>
        <v>30.449999999999818</v>
      </c>
      <c r="L51" s="32">
        <f>Data[[#This Row],[Profit]]/Data[[#This Row],[Amount]]</f>
        <v>1.3302752293577903E-2</v>
      </c>
    </row>
    <row r="52" spans="3:12" x14ac:dyDescent="0.25">
      <c r="C52" t="s">
        <v>5</v>
      </c>
      <c r="D52" t="s">
        <v>34</v>
      </c>
      <c r="E52" t="s">
        <v>27</v>
      </c>
      <c r="F52" s="4">
        <v>6986</v>
      </c>
      <c r="G52" s="5">
        <v>21</v>
      </c>
      <c r="H52" s="23">
        <f>Data[[#This Row],[Amount]]/Data[[#This Row],[Units]]</f>
        <v>332.66666666666669</v>
      </c>
      <c r="I52" s="23">
        <f>VLOOKUP(Data[[#This Row],[Product]],products[],2,FALSE)</f>
        <v>16.73</v>
      </c>
      <c r="J52" s="23">
        <f>Data[[#This Row],[Cost Per Unit]]*Data[[#This Row],[Units]]</f>
        <v>351.33</v>
      </c>
      <c r="K52" s="23">
        <f>Data[[#This Row],[Amount]]-Data[[#This Row],[Cost]]</f>
        <v>6634.67</v>
      </c>
      <c r="L52" s="32">
        <f>Data[[#This Row],[Profit]]/Data[[#This Row],[Amount]]</f>
        <v>0.94970941883767535</v>
      </c>
    </row>
    <row r="53" spans="3:12" x14ac:dyDescent="0.25">
      <c r="C53" t="s">
        <v>2</v>
      </c>
      <c r="D53" t="s">
        <v>38</v>
      </c>
      <c r="E53" t="s">
        <v>23</v>
      </c>
      <c r="F53" s="4">
        <v>4417</v>
      </c>
      <c r="G53" s="5">
        <v>153</v>
      </c>
      <c r="H53" s="23">
        <f>Data[[#This Row],[Amount]]/Data[[#This Row],[Units]]</f>
        <v>28.869281045751634</v>
      </c>
      <c r="I53" s="23">
        <f>VLOOKUP(Data[[#This Row],[Product]],products[],2,FALSE)</f>
        <v>6.49</v>
      </c>
      <c r="J53" s="23">
        <f>Data[[#This Row],[Cost Per Unit]]*Data[[#This Row],[Units]]</f>
        <v>992.97</v>
      </c>
      <c r="K53" s="23">
        <f>Data[[#This Row],[Amount]]-Data[[#This Row],[Cost]]</f>
        <v>3424.0299999999997</v>
      </c>
      <c r="L53" s="32">
        <f>Data[[#This Row],[Profit]]/Data[[#This Row],[Amount]]</f>
        <v>0.77519357029658131</v>
      </c>
    </row>
    <row r="54" spans="3:12" x14ac:dyDescent="0.25">
      <c r="C54" t="s">
        <v>6</v>
      </c>
      <c r="D54" t="s">
        <v>34</v>
      </c>
      <c r="E54" t="s">
        <v>15</v>
      </c>
      <c r="F54" s="4">
        <v>1442</v>
      </c>
      <c r="G54" s="5">
        <v>15</v>
      </c>
      <c r="H54" s="23">
        <f>Data[[#This Row],[Amount]]/Data[[#This Row],[Units]]</f>
        <v>96.13333333333334</v>
      </c>
      <c r="I54" s="23">
        <f>VLOOKUP(Data[[#This Row],[Product]],products[],2,FALSE)</f>
        <v>11.73</v>
      </c>
      <c r="J54" s="23">
        <f>Data[[#This Row],[Cost Per Unit]]*Data[[#This Row],[Units]]</f>
        <v>175.95000000000002</v>
      </c>
      <c r="K54" s="23">
        <f>Data[[#This Row],[Amount]]-Data[[#This Row],[Cost]]</f>
        <v>1266.05</v>
      </c>
      <c r="L54" s="32">
        <f>Data[[#This Row],[Profit]]/Data[[#This Row],[Amount]]</f>
        <v>0.87798196948682383</v>
      </c>
    </row>
    <row r="55" spans="3:12" x14ac:dyDescent="0.25">
      <c r="C55" t="s">
        <v>3</v>
      </c>
      <c r="D55" t="s">
        <v>35</v>
      </c>
      <c r="E55" t="s">
        <v>14</v>
      </c>
      <c r="F55" s="4">
        <v>2415</v>
      </c>
      <c r="G55" s="5">
        <v>255</v>
      </c>
      <c r="H55" s="23">
        <f>Data[[#This Row],[Amount]]/Data[[#This Row],[Units]]</f>
        <v>9.4705882352941178</v>
      </c>
      <c r="I55" s="23">
        <f>VLOOKUP(Data[[#This Row],[Product]],products[],2,FALSE)</f>
        <v>11.7</v>
      </c>
      <c r="J55" s="23">
        <f>Data[[#This Row],[Cost Per Unit]]*Data[[#This Row],[Units]]</f>
        <v>2983.5</v>
      </c>
      <c r="K55" s="23">
        <f>Data[[#This Row],[Amount]]-Data[[#This Row],[Cost]]</f>
        <v>-568.5</v>
      </c>
      <c r="L55" s="32">
        <f>Data[[#This Row],[Profit]]/Data[[#This Row],[Amount]]</f>
        <v>-0.23540372670807452</v>
      </c>
    </row>
    <row r="56" spans="3:12" x14ac:dyDescent="0.25">
      <c r="C56" t="s">
        <v>2</v>
      </c>
      <c r="D56" t="s">
        <v>37</v>
      </c>
      <c r="E56" t="s">
        <v>19</v>
      </c>
      <c r="F56" s="4">
        <v>238</v>
      </c>
      <c r="G56" s="5">
        <v>18</v>
      </c>
      <c r="H56" s="23">
        <f>Data[[#This Row],[Amount]]/Data[[#This Row],[Units]]</f>
        <v>13.222222222222221</v>
      </c>
      <c r="I56" s="23">
        <f>VLOOKUP(Data[[#This Row],[Product]],products[],2,FALSE)</f>
        <v>7.64</v>
      </c>
      <c r="J56" s="23">
        <f>Data[[#This Row],[Cost Per Unit]]*Data[[#This Row],[Units]]</f>
        <v>137.51999999999998</v>
      </c>
      <c r="K56" s="23">
        <f>Data[[#This Row],[Amount]]-Data[[#This Row],[Cost]]</f>
        <v>100.48000000000002</v>
      </c>
      <c r="L56" s="32">
        <f>Data[[#This Row],[Profit]]/Data[[#This Row],[Amount]]</f>
        <v>0.42218487394957993</v>
      </c>
    </row>
    <row r="57" spans="3:12" x14ac:dyDescent="0.25">
      <c r="C57" t="s">
        <v>6</v>
      </c>
      <c r="D57" t="s">
        <v>37</v>
      </c>
      <c r="E57" t="s">
        <v>23</v>
      </c>
      <c r="F57" s="4">
        <v>4949</v>
      </c>
      <c r="G57" s="5">
        <v>189</v>
      </c>
      <c r="H57" s="23">
        <f>Data[[#This Row],[Amount]]/Data[[#This Row],[Units]]</f>
        <v>26.185185185185187</v>
      </c>
      <c r="I57" s="23">
        <f>VLOOKUP(Data[[#This Row],[Product]],products[],2,FALSE)</f>
        <v>6.49</v>
      </c>
      <c r="J57" s="23">
        <f>Data[[#This Row],[Cost Per Unit]]*Data[[#This Row],[Units]]</f>
        <v>1226.6100000000001</v>
      </c>
      <c r="K57" s="23">
        <f>Data[[#This Row],[Amount]]-Data[[#This Row],[Cost]]</f>
        <v>3722.39</v>
      </c>
      <c r="L57" s="32">
        <f>Data[[#This Row],[Profit]]/Data[[#This Row],[Amount]]</f>
        <v>0.7521499292786421</v>
      </c>
    </row>
    <row r="58" spans="3:12" x14ac:dyDescent="0.25">
      <c r="C58" t="s">
        <v>5</v>
      </c>
      <c r="D58" t="s">
        <v>38</v>
      </c>
      <c r="E58" t="s">
        <v>32</v>
      </c>
      <c r="F58" s="4">
        <v>5075</v>
      </c>
      <c r="G58" s="5">
        <v>21</v>
      </c>
      <c r="H58" s="23">
        <f>Data[[#This Row],[Amount]]/Data[[#This Row],[Units]]</f>
        <v>241.66666666666666</v>
      </c>
      <c r="I58" s="23">
        <f>VLOOKUP(Data[[#This Row],[Product]],products[],2,FALSE)</f>
        <v>8.65</v>
      </c>
      <c r="J58" s="23">
        <f>Data[[#This Row],[Cost Per Unit]]*Data[[#This Row],[Units]]</f>
        <v>181.65</v>
      </c>
      <c r="K58" s="23">
        <f>Data[[#This Row],[Amount]]-Data[[#This Row],[Cost]]</f>
        <v>4893.3500000000004</v>
      </c>
      <c r="L58" s="32">
        <f>Data[[#This Row],[Profit]]/Data[[#This Row],[Amount]]</f>
        <v>0.9642068965517242</v>
      </c>
    </row>
    <row r="59" spans="3:12" x14ac:dyDescent="0.25">
      <c r="C59" t="s">
        <v>3</v>
      </c>
      <c r="D59" t="s">
        <v>36</v>
      </c>
      <c r="E59" t="s">
        <v>16</v>
      </c>
      <c r="F59" s="4">
        <v>9198</v>
      </c>
      <c r="G59" s="5">
        <v>36</v>
      </c>
      <c r="H59" s="23">
        <f>Data[[#This Row],[Amount]]/Data[[#This Row],[Units]]</f>
        <v>255.5</v>
      </c>
      <c r="I59" s="23">
        <f>VLOOKUP(Data[[#This Row],[Product]],products[],2,FALSE)</f>
        <v>8.7899999999999991</v>
      </c>
      <c r="J59" s="23">
        <f>Data[[#This Row],[Cost Per Unit]]*Data[[#This Row],[Units]]</f>
        <v>316.43999999999994</v>
      </c>
      <c r="K59" s="23">
        <f>Data[[#This Row],[Amount]]-Data[[#This Row],[Cost]]</f>
        <v>8881.56</v>
      </c>
      <c r="L59" s="32">
        <f>Data[[#This Row],[Profit]]/Data[[#This Row],[Amount]]</f>
        <v>0.9655968688845401</v>
      </c>
    </row>
    <row r="60" spans="3:12" x14ac:dyDescent="0.25">
      <c r="C60" t="s">
        <v>6</v>
      </c>
      <c r="D60" t="s">
        <v>34</v>
      </c>
      <c r="E60" t="s">
        <v>29</v>
      </c>
      <c r="F60" s="4">
        <v>3339</v>
      </c>
      <c r="G60" s="5">
        <v>75</v>
      </c>
      <c r="H60" s="23">
        <f>Data[[#This Row],[Amount]]/Data[[#This Row],[Units]]</f>
        <v>44.52</v>
      </c>
      <c r="I60" s="23">
        <f>VLOOKUP(Data[[#This Row],[Product]],products[],2,FALSE)</f>
        <v>7.16</v>
      </c>
      <c r="J60" s="23">
        <f>Data[[#This Row],[Cost Per Unit]]*Data[[#This Row],[Units]]</f>
        <v>537</v>
      </c>
      <c r="K60" s="23">
        <f>Data[[#This Row],[Amount]]-Data[[#This Row],[Cost]]</f>
        <v>2802</v>
      </c>
      <c r="L60" s="32">
        <f>Data[[#This Row],[Profit]]/Data[[#This Row],[Amount]]</f>
        <v>0.83917340521114103</v>
      </c>
    </row>
    <row r="61" spans="3:12" x14ac:dyDescent="0.25">
      <c r="C61" t="s">
        <v>40</v>
      </c>
      <c r="D61" t="s">
        <v>34</v>
      </c>
      <c r="E61" t="s">
        <v>17</v>
      </c>
      <c r="F61" s="4">
        <v>5019</v>
      </c>
      <c r="G61" s="5">
        <v>156</v>
      </c>
      <c r="H61" s="23">
        <f>Data[[#This Row],[Amount]]/Data[[#This Row],[Units]]</f>
        <v>32.17307692307692</v>
      </c>
      <c r="I61" s="23">
        <f>VLOOKUP(Data[[#This Row],[Product]],products[],2,FALSE)</f>
        <v>3.11</v>
      </c>
      <c r="J61" s="23">
        <f>Data[[#This Row],[Cost Per Unit]]*Data[[#This Row],[Units]]</f>
        <v>485.15999999999997</v>
      </c>
      <c r="K61" s="23">
        <f>Data[[#This Row],[Amount]]-Data[[#This Row],[Cost]]</f>
        <v>4533.84</v>
      </c>
      <c r="L61" s="32">
        <f>Data[[#This Row],[Profit]]/Data[[#This Row],[Amount]]</f>
        <v>0.90333532576210407</v>
      </c>
    </row>
    <row r="62" spans="3:12" x14ac:dyDescent="0.25">
      <c r="C62" t="s">
        <v>5</v>
      </c>
      <c r="D62" t="s">
        <v>36</v>
      </c>
      <c r="E62" t="s">
        <v>16</v>
      </c>
      <c r="F62" s="4">
        <v>16184</v>
      </c>
      <c r="G62" s="5">
        <v>39</v>
      </c>
      <c r="H62" s="23">
        <f>Data[[#This Row],[Amount]]/Data[[#This Row],[Units]]</f>
        <v>414.97435897435895</v>
      </c>
      <c r="I62" s="23">
        <f>VLOOKUP(Data[[#This Row],[Product]],products[],2,FALSE)</f>
        <v>8.7899999999999991</v>
      </c>
      <c r="J62" s="23">
        <f>Data[[#This Row],[Cost Per Unit]]*Data[[#This Row],[Units]]</f>
        <v>342.80999999999995</v>
      </c>
      <c r="K62" s="23">
        <f>Data[[#This Row],[Amount]]-Data[[#This Row],[Cost]]</f>
        <v>15841.19</v>
      </c>
      <c r="L62" s="32">
        <f>Data[[#This Row],[Profit]]/Data[[#This Row],[Amount]]</f>
        <v>0.97881796836381618</v>
      </c>
    </row>
    <row r="63" spans="3:12" x14ac:dyDescent="0.25">
      <c r="C63" t="s">
        <v>6</v>
      </c>
      <c r="D63" t="s">
        <v>36</v>
      </c>
      <c r="E63" t="s">
        <v>21</v>
      </c>
      <c r="F63" s="4">
        <v>497</v>
      </c>
      <c r="G63" s="5">
        <v>63</v>
      </c>
      <c r="H63" s="23">
        <f>Data[[#This Row],[Amount]]/Data[[#This Row],[Units]]</f>
        <v>7.8888888888888893</v>
      </c>
      <c r="I63" s="23">
        <f>VLOOKUP(Data[[#This Row],[Product]],products[],2,FALSE)</f>
        <v>9</v>
      </c>
      <c r="J63" s="23">
        <f>Data[[#This Row],[Cost Per Unit]]*Data[[#This Row],[Units]]</f>
        <v>567</v>
      </c>
      <c r="K63" s="23">
        <f>Data[[#This Row],[Amount]]-Data[[#This Row],[Cost]]</f>
        <v>-70</v>
      </c>
      <c r="L63" s="32">
        <f>Data[[#This Row],[Profit]]/Data[[#This Row],[Amount]]</f>
        <v>-0.14084507042253522</v>
      </c>
    </row>
    <row r="64" spans="3:12" x14ac:dyDescent="0.25">
      <c r="C64" t="s">
        <v>2</v>
      </c>
      <c r="D64" t="s">
        <v>36</v>
      </c>
      <c r="E64" t="s">
        <v>29</v>
      </c>
      <c r="F64" s="4">
        <v>8211</v>
      </c>
      <c r="G64" s="5">
        <v>75</v>
      </c>
      <c r="H64" s="23">
        <f>Data[[#This Row],[Amount]]/Data[[#This Row],[Units]]</f>
        <v>109.48</v>
      </c>
      <c r="I64" s="23">
        <f>VLOOKUP(Data[[#This Row],[Product]],products[],2,FALSE)</f>
        <v>7.16</v>
      </c>
      <c r="J64" s="23">
        <f>Data[[#This Row],[Cost Per Unit]]*Data[[#This Row],[Units]]</f>
        <v>537</v>
      </c>
      <c r="K64" s="23">
        <f>Data[[#This Row],[Amount]]-Data[[#This Row],[Cost]]</f>
        <v>7674</v>
      </c>
      <c r="L64" s="32">
        <f>Data[[#This Row],[Profit]]/Data[[#This Row],[Amount]]</f>
        <v>0.93459992692729266</v>
      </c>
    </row>
    <row r="65" spans="3:12" x14ac:dyDescent="0.25">
      <c r="C65" t="s">
        <v>2</v>
      </c>
      <c r="D65" t="s">
        <v>38</v>
      </c>
      <c r="E65" t="s">
        <v>28</v>
      </c>
      <c r="F65" s="4">
        <v>6580</v>
      </c>
      <c r="G65" s="5">
        <v>183</v>
      </c>
      <c r="H65" s="23">
        <f>Data[[#This Row],[Amount]]/Data[[#This Row],[Units]]</f>
        <v>35.956284153005463</v>
      </c>
      <c r="I65" s="23">
        <f>VLOOKUP(Data[[#This Row],[Product]],products[],2,FALSE)</f>
        <v>10.38</v>
      </c>
      <c r="J65" s="23">
        <f>Data[[#This Row],[Cost Per Unit]]*Data[[#This Row],[Units]]</f>
        <v>1899.5400000000002</v>
      </c>
      <c r="K65" s="23">
        <f>Data[[#This Row],[Amount]]-Data[[#This Row],[Cost]]</f>
        <v>4680.46</v>
      </c>
      <c r="L65" s="32">
        <f>Data[[#This Row],[Profit]]/Data[[#This Row],[Amount]]</f>
        <v>0.71131610942249246</v>
      </c>
    </row>
    <row r="66" spans="3:12" x14ac:dyDescent="0.25">
      <c r="C66" t="s">
        <v>41</v>
      </c>
      <c r="D66" t="s">
        <v>35</v>
      </c>
      <c r="E66" t="s">
        <v>13</v>
      </c>
      <c r="F66" s="4">
        <v>4760</v>
      </c>
      <c r="G66" s="5">
        <v>69</v>
      </c>
      <c r="H66" s="23">
        <f>Data[[#This Row],[Amount]]/Data[[#This Row],[Units]]</f>
        <v>68.985507246376812</v>
      </c>
      <c r="I66" s="23">
        <f>VLOOKUP(Data[[#This Row],[Product]],products[],2,FALSE)</f>
        <v>9.33</v>
      </c>
      <c r="J66" s="23">
        <f>Data[[#This Row],[Cost Per Unit]]*Data[[#This Row],[Units]]</f>
        <v>643.77</v>
      </c>
      <c r="K66" s="23">
        <f>Data[[#This Row],[Amount]]-Data[[#This Row],[Cost]]</f>
        <v>4116.2299999999996</v>
      </c>
      <c r="L66" s="32">
        <f>Data[[#This Row],[Profit]]/Data[[#This Row],[Amount]]</f>
        <v>0.86475420168067219</v>
      </c>
    </row>
    <row r="67" spans="3:12" x14ac:dyDescent="0.25">
      <c r="C67" t="s">
        <v>40</v>
      </c>
      <c r="D67" t="s">
        <v>36</v>
      </c>
      <c r="E67" t="s">
        <v>25</v>
      </c>
      <c r="F67" s="4">
        <v>5439</v>
      </c>
      <c r="G67" s="5">
        <v>30</v>
      </c>
      <c r="H67" s="23">
        <f>Data[[#This Row],[Amount]]/Data[[#This Row],[Units]]</f>
        <v>181.3</v>
      </c>
      <c r="I67" s="23">
        <f>VLOOKUP(Data[[#This Row],[Product]],products[],2,FALSE)</f>
        <v>13.15</v>
      </c>
      <c r="J67" s="23">
        <f>Data[[#This Row],[Cost Per Unit]]*Data[[#This Row],[Units]]</f>
        <v>394.5</v>
      </c>
      <c r="K67" s="23">
        <f>Data[[#This Row],[Amount]]-Data[[#This Row],[Cost]]</f>
        <v>5044.5</v>
      </c>
      <c r="L67" s="32">
        <f>Data[[#This Row],[Profit]]/Data[[#This Row],[Amount]]</f>
        <v>0.92746828461114172</v>
      </c>
    </row>
    <row r="68" spans="3:12" x14ac:dyDescent="0.25">
      <c r="C68" t="s">
        <v>41</v>
      </c>
      <c r="D68" t="s">
        <v>34</v>
      </c>
      <c r="E68" t="s">
        <v>17</v>
      </c>
      <c r="F68" s="4">
        <v>1463</v>
      </c>
      <c r="G68" s="5">
        <v>39</v>
      </c>
      <c r="H68" s="23">
        <f>Data[[#This Row],[Amount]]/Data[[#This Row],[Units]]</f>
        <v>37.512820512820511</v>
      </c>
      <c r="I68" s="23">
        <f>VLOOKUP(Data[[#This Row],[Product]],products[],2,FALSE)</f>
        <v>3.11</v>
      </c>
      <c r="J68" s="23">
        <f>Data[[#This Row],[Cost Per Unit]]*Data[[#This Row],[Units]]</f>
        <v>121.28999999999999</v>
      </c>
      <c r="K68" s="23">
        <f>Data[[#This Row],[Amount]]-Data[[#This Row],[Cost]]</f>
        <v>1341.71</v>
      </c>
      <c r="L68" s="32">
        <f>Data[[#This Row],[Profit]]/Data[[#This Row],[Amount]]</f>
        <v>0.91709501025290496</v>
      </c>
    </row>
    <row r="69" spans="3:12" x14ac:dyDescent="0.25">
      <c r="C69" t="s">
        <v>3</v>
      </c>
      <c r="D69" t="s">
        <v>34</v>
      </c>
      <c r="E69" t="s">
        <v>32</v>
      </c>
      <c r="F69" s="4">
        <v>7777</v>
      </c>
      <c r="G69" s="5">
        <v>504</v>
      </c>
      <c r="H69" s="23">
        <f>Data[[#This Row],[Amount]]/Data[[#This Row],[Units]]</f>
        <v>15.430555555555555</v>
      </c>
      <c r="I69" s="23">
        <f>VLOOKUP(Data[[#This Row],[Product]],products[],2,FALSE)</f>
        <v>8.65</v>
      </c>
      <c r="J69" s="23">
        <f>Data[[#This Row],[Cost Per Unit]]*Data[[#This Row],[Units]]</f>
        <v>4359.6000000000004</v>
      </c>
      <c r="K69" s="23">
        <f>Data[[#This Row],[Amount]]-Data[[#This Row],[Cost]]</f>
        <v>3417.3999999999996</v>
      </c>
      <c r="L69" s="32">
        <f>Data[[#This Row],[Profit]]/Data[[#This Row],[Amount]]</f>
        <v>0.43942394239423938</v>
      </c>
    </row>
    <row r="70" spans="3:12" x14ac:dyDescent="0.25">
      <c r="C70" t="s">
        <v>9</v>
      </c>
      <c r="D70" t="s">
        <v>37</v>
      </c>
      <c r="E70" t="s">
        <v>29</v>
      </c>
      <c r="F70" s="4">
        <v>1085</v>
      </c>
      <c r="G70" s="5">
        <v>273</v>
      </c>
      <c r="H70" s="23">
        <f>Data[[#This Row],[Amount]]/Data[[#This Row],[Units]]</f>
        <v>3.9743589743589745</v>
      </c>
      <c r="I70" s="23">
        <f>VLOOKUP(Data[[#This Row],[Product]],products[],2,FALSE)</f>
        <v>7.16</v>
      </c>
      <c r="J70" s="23">
        <f>Data[[#This Row],[Cost Per Unit]]*Data[[#This Row],[Units]]</f>
        <v>1954.68</v>
      </c>
      <c r="K70" s="23">
        <f>Data[[#This Row],[Amount]]-Data[[#This Row],[Cost]]</f>
        <v>-869.68000000000006</v>
      </c>
      <c r="L70" s="32">
        <f>Data[[#This Row],[Profit]]/Data[[#This Row],[Amount]]</f>
        <v>-0.80154838709677423</v>
      </c>
    </row>
    <row r="71" spans="3:12" x14ac:dyDescent="0.25">
      <c r="C71" t="s">
        <v>5</v>
      </c>
      <c r="D71" t="s">
        <v>37</v>
      </c>
      <c r="E71" t="s">
        <v>31</v>
      </c>
      <c r="F71" s="4">
        <v>182</v>
      </c>
      <c r="G71" s="5">
        <v>48</v>
      </c>
      <c r="H71" s="23">
        <f>Data[[#This Row],[Amount]]/Data[[#This Row],[Units]]</f>
        <v>3.7916666666666665</v>
      </c>
      <c r="I71" s="23">
        <f>VLOOKUP(Data[[#This Row],[Product]],products[],2,FALSE)</f>
        <v>5.79</v>
      </c>
      <c r="J71" s="23">
        <f>Data[[#This Row],[Cost Per Unit]]*Data[[#This Row],[Units]]</f>
        <v>277.92</v>
      </c>
      <c r="K71" s="23">
        <f>Data[[#This Row],[Amount]]-Data[[#This Row],[Cost]]</f>
        <v>-95.920000000000016</v>
      </c>
      <c r="L71" s="32">
        <f>Data[[#This Row],[Profit]]/Data[[#This Row],[Amount]]</f>
        <v>-0.52703296703296709</v>
      </c>
    </row>
    <row r="72" spans="3:12" x14ac:dyDescent="0.25">
      <c r="C72" t="s">
        <v>6</v>
      </c>
      <c r="D72" t="s">
        <v>34</v>
      </c>
      <c r="E72" t="s">
        <v>27</v>
      </c>
      <c r="F72" s="4">
        <v>4242</v>
      </c>
      <c r="G72" s="5">
        <v>207</v>
      </c>
      <c r="H72" s="23">
        <f>Data[[#This Row],[Amount]]/Data[[#This Row],[Units]]</f>
        <v>20.492753623188406</v>
      </c>
      <c r="I72" s="23">
        <f>VLOOKUP(Data[[#This Row],[Product]],products[],2,FALSE)</f>
        <v>16.73</v>
      </c>
      <c r="J72" s="23">
        <f>Data[[#This Row],[Cost Per Unit]]*Data[[#This Row],[Units]]</f>
        <v>3463.11</v>
      </c>
      <c r="K72" s="23">
        <f>Data[[#This Row],[Amount]]-Data[[#This Row],[Cost]]</f>
        <v>778.88999999999987</v>
      </c>
      <c r="L72" s="32">
        <f>Data[[#This Row],[Profit]]/Data[[#This Row],[Amount]]</f>
        <v>0.18361386138613858</v>
      </c>
    </row>
    <row r="73" spans="3:12" x14ac:dyDescent="0.25">
      <c r="C73" t="s">
        <v>6</v>
      </c>
      <c r="D73" t="s">
        <v>36</v>
      </c>
      <c r="E73" t="s">
        <v>32</v>
      </c>
      <c r="F73" s="4">
        <v>6118</v>
      </c>
      <c r="G73" s="5">
        <v>9</v>
      </c>
      <c r="H73" s="23">
        <f>Data[[#This Row],[Amount]]/Data[[#This Row],[Units]]</f>
        <v>679.77777777777783</v>
      </c>
      <c r="I73" s="23">
        <f>VLOOKUP(Data[[#This Row],[Product]],products[],2,FALSE)</f>
        <v>8.65</v>
      </c>
      <c r="J73" s="23">
        <f>Data[[#This Row],[Cost Per Unit]]*Data[[#This Row],[Units]]</f>
        <v>77.850000000000009</v>
      </c>
      <c r="K73" s="23">
        <f>Data[[#This Row],[Amount]]-Data[[#This Row],[Cost]]</f>
        <v>6040.15</v>
      </c>
      <c r="L73" s="32">
        <f>Data[[#This Row],[Profit]]/Data[[#This Row],[Amount]]</f>
        <v>0.98727525335076816</v>
      </c>
    </row>
    <row r="74" spans="3:12" x14ac:dyDescent="0.25">
      <c r="C74" t="s">
        <v>10</v>
      </c>
      <c r="D74" t="s">
        <v>36</v>
      </c>
      <c r="E74" t="s">
        <v>23</v>
      </c>
      <c r="F74" s="4">
        <v>2317</v>
      </c>
      <c r="G74" s="5">
        <v>261</v>
      </c>
      <c r="H74" s="23">
        <f>Data[[#This Row],[Amount]]/Data[[#This Row],[Units]]</f>
        <v>8.8773946360153264</v>
      </c>
      <c r="I74" s="23">
        <f>VLOOKUP(Data[[#This Row],[Product]],products[],2,FALSE)</f>
        <v>6.49</v>
      </c>
      <c r="J74" s="23">
        <f>Data[[#This Row],[Cost Per Unit]]*Data[[#This Row],[Units]]</f>
        <v>1693.89</v>
      </c>
      <c r="K74" s="23">
        <f>Data[[#This Row],[Amount]]-Data[[#This Row],[Cost]]</f>
        <v>623.1099999999999</v>
      </c>
      <c r="L74" s="32">
        <f>Data[[#This Row],[Profit]]/Data[[#This Row],[Amount]]</f>
        <v>0.26892965041001288</v>
      </c>
    </row>
    <row r="75" spans="3:12" x14ac:dyDescent="0.25">
      <c r="C75" t="s">
        <v>6</v>
      </c>
      <c r="D75" t="s">
        <v>38</v>
      </c>
      <c r="E75" t="s">
        <v>16</v>
      </c>
      <c r="F75" s="4">
        <v>938</v>
      </c>
      <c r="G75" s="5">
        <v>6</v>
      </c>
      <c r="H75" s="23">
        <f>Data[[#This Row],[Amount]]/Data[[#This Row],[Units]]</f>
        <v>156.33333333333334</v>
      </c>
      <c r="I75" s="23">
        <f>VLOOKUP(Data[[#This Row],[Product]],products[],2,FALSE)</f>
        <v>8.7899999999999991</v>
      </c>
      <c r="J75" s="23">
        <f>Data[[#This Row],[Cost Per Unit]]*Data[[#This Row],[Units]]</f>
        <v>52.739999999999995</v>
      </c>
      <c r="K75" s="23">
        <f>Data[[#This Row],[Amount]]-Data[[#This Row],[Cost]]</f>
        <v>885.26</v>
      </c>
      <c r="L75" s="32">
        <f>Data[[#This Row],[Profit]]/Data[[#This Row],[Amount]]</f>
        <v>0.94377398720682304</v>
      </c>
    </row>
    <row r="76" spans="3:12" x14ac:dyDescent="0.25">
      <c r="C76" t="s">
        <v>8</v>
      </c>
      <c r="D76" t="s">
        <v>37</v>
      </c>
      <c r="E76" t="s">
        <v>15</v>
      </c>
      <c r="F76" s="4">
        <v>9709</v>
      </c>
      <c r="G76" s="5">
        <v>30</v>
      </c>
      <c r="H76" s="23">
        <f>Data[[#This Row],[Amount]]/Data[[#This Row],[Units]]</f>
        <v>323.63333333333333</v>
      </c>
      <c r="I76" s="23">
        <f>VLOOKUP(Data[[#This Row],[Product]],products[],2,FALSE)</f>
        <v>11.73</v>
      </c>
      <c r="J76" s="23">
        <f>Data[[#This Row],[Cost Per Unit]]*Data[[#This Row],[Units]]</f>
        <v>351.90000000000003</v>
      </c>
      <c r="K76" s="23">
        <f>Data[[#This Row],[Amount]]-Data[[#This Row],[Cost]]</f>
        <v>9357.1</v>
      </c>
      <c r="L76" s="32">
        <f>Data[[#This Row],[Profit]]/Data[[#This Row],[Amount]]</f>
        <v>0.96375527860747767</v>
      </c>
    </row>
    <row r="77" spans="3:12" x14ac:dyDescent="0.25">
      <c r="C77" t="s">
        <v>7</v>
      </c>
      <c r="D77" t="s">
        <v>34</v>
      </c>
      <c r="E77" t="s">
        <v>20</v>
      </c>
      <c r="F77" s="4">
        <v>2205</v>
      </c>
      <c r="G77" s="5">
        <v>138</v>
      </c>
      <c r="H77" s="23">
        <f>Data[[#This Row],[Amount]]/Data[[#This Row],[Units]]</f>
        <v>15.978260869565217</v>
      </c>
      <c r="I77" s="23">
        <f>VLOOKUP(Data[[#This Row],[Product]],products[],2,FALSE)</f>
        <v>10.62</v>
      </c>
      <c r="J77" s="23">
        <f>Data[[#This Row],[Cost Per Unit]]*Data[[#This Row],[Units]]</f>
        <v>1465.56</v>
      </c>
      <c r="K77" s="23">
        <f>Data[[#This Row],[Amount]]-Data[[#This Row],[Cost]]</f>
        <v>739.44</v>
      </c>
      <c r="L77" s="32">
        <f>Data[[#This Row],[Profit]]/Data[[#This Row],[Amount]]</f>
        <v>0.33534693877551025</v>
      </c>
    </row>
    <row r="78" spans="3:12" x14ac:dyDescent="0.25">
      <c r="C78" t="s">
        <v>7</v>
      </c>
      <c r="D78" t="s">
        <v>37</v>
      </c>
      <c r="E78" t="s">
        <v>17</v>
      </c>
      <c r="F78" s="4">
        <v>4487</v>
      </c>
      <c r="G78" s="5">
        <v>111</v>
      </c>
      <c r="H78" s="23">
        <f>Data[[#This Row],[Amount]]/Data[[#This Row],[Units]]</f>
        <v>40.423423423423422</v>
      </c>
      <c r="I78" s="23">
        <f>VLOOKUP(Data[[#This Row],[Product]],products[],2,FALSE)</f>
        <v>3.11</v>
      </c>
      <c r="J78" s="23">
        <f>Data[[#This Row],[Cost Per Unit]]*Data[[#This Row],[Units]]</f>
        <v>345.21</v>
      </c>
      <c r="K78" s="23">
        <f>Data[[#This Row],[Amount]]-Data[[#This Row],[Cost]]</f>
        <v>4141.79</v>
      </c>
      <c r="L78" s="32">
        <f>Data[[#This Row],[Profit]]/Data[[#This Row],[Amount]]</f>
        <v>0.92306440829061731</v>
      </c>
    </row>
    <row r="79" spans="3:12" x14ac:dyDescent="0.25">
      <c r="C79" t="s">
        <v>5</v>
      </c>
      <c r="D79" t="s">
        <v>35</v>
      </c>
      <c r="E79" t="s">
        <v>18</v>
      </c>
      <c r="F79" s="4">
        <v>2415</v>
      </c>
      <c r="G79" s="5">
        <v>15</v>
      </c>
      <c r="H79" s="23">
        <f>Data[[#This Row],[Amount]]/Data[[#This Row],[Units]]</f>
        <v>161</v>
      </c>
      <c r="I79" s="23">
        <f>VLOOKUP(Data[[#This Row],[Product]],products[],2,FALSE)</f>
        <v>6.47</v>
      </c>
      <c r="J79" s="23">
        <f>Data[[#This Row],[Cost Per Unit]]*Data[[#This Row],[Units]]</f>
        <v>97.05</v>
      </c>
      <c r="K79" s="23">
        <f>Data[[#This Row],[Amount]]-Data[[#This Row],[Cost]]</f>
        <v>2317.9499999999998</v>
      </c>
      <c r="L79" s="32">
        <f>Data[[#This Row],[Profit]]/Data[[#This Row],[Amount]]</f>
        <v>0.95981366459627326</v>
      </c>
    </row>
    <row r="80" spans="3:12" x14ac:dyDescent="0.25">
      <c r="C80" t="s">
        <v>40</v>
      </c>
      <c r="D80" t="s">
        <v>34</v>
      </c>
      <c r="E80" t="s">
        <v>19</v>
      </c>
      <c r="F80" s="4">
        <v>4018</v>
      </c>
      <c r="G80" s="5">
        <v>162</v>
      </c>
      <c r="H80" s="23">
        <f>Data[[#This Row],[Amount]]/Data[[#This Row],[Units]]</f>
        <v>24.802469135802468</v>
      </c>
      <c r="I80" s="23">
        <f>VLOOKUP(Data[[#This Row],[Product]],products[],2,FALSE)</f>
        <v>7.64</v>
      </c>
      <c r="J80" s="23">
        <f>Data[[#This Row],[Cost Per Unit]]*Data[[#This Row],[Units]]</f>
        <v>1237.6799999999998</v>
      </c>
      <c r="K80" s="23">
        <f>Data[[#This Row],[Amount]]-Data[[#This Row],[Cost]]</f>
        <v>2780.32</v>
      </c>
      <c r="L80" s="32">
        <f>Data[[#This Row],[Profit]]/Data[[#This Row],[Amount]]</f>
        <v>0.69196615231458436</v>
      </c>
    </row>
    <row r="81" spans="3:12" x14ac:dyDescent="0.25">
      <c r="C81" t="s">
        <v>5</v>
      </c>
      <c r="D81" t="s">
        <v>34</v>
      </c>
      <c r="E81" t="s">
        <v>19</v>
      </c>
      <c r="F81" s="4">
        <v>861</v>
      </c>
      <c r="G81" s="5">
        <v>195</v>
      </c>
      <c r="H81" s="23">
        <f>Data[[#This Row],[Amount]]/Data[[#This Row],[Units]]</f>
        <v>4.4153846153846157</v>
      </c>
      <c r="I81" s="23">
        <f>VLOOKUP(Data[[#This Row],[Product]],products[],2,FALSE)</f>
        <v>7.64</v>
      </c>
      <c r="J81" s="23">
        <f>Data[[#This Row],[Cost Per Unit]]*Data[[#This Row],[Units]]</f>
        <v>1489.8</v>
      </c>
      <c r="K81" s="23">
        <f>Data[[#This Row],[Amount]]-Data[[#This Row],[Cost]]</f>
        <v>-628.79999999999995</v>
      </c>
      <c r="L81" s="32">
        <f>Data[[#This Row],[Profit]]/Data[[#This Row],[Amount]]</f>
        <v>-0.73031358885017417</v>
      </c>
    </row>
    <row r="82" spans="3:12" x14ac:dyDescent="0.25">
      <c r="C82" t="s">
        <v>10</v>
      </c>
      <c r="D82" t="s">
        <v>38</v>
      </c>
      <c r="E82" t="s">
        <v>14</v>
      </c>
      <c r="F82" s="4">
        <v>5586</v>
      </c>
      <c r="G82" s="5">
        <v>525</v>
      </c>
      <c r="H82" s="23">
        <f>Data[[#This Row],[Amount]]/Data[[#This Row],[Units]]</f>
        <v>10.64</v>
      </c>
      <c r="I82" s="23">
        <f>VLOOKUP(Data[[#This Row],[Product]],products[],2,FALSE)</f>
        <v>11.7</v>
      </c>
      <c r="J82" s="23">
        <f>Data[[#This Row],[Cost Per Unit]]*Data[[#This Row],[Units]]</f>
        <v>6142.5</v>
      </c>
      <c r="K82" s="23">
        <f>Data[[#This Row],[Amount]]-Data[[#This Row],[Cost]]</f>
        <v>-556.5</v>
      </c>
      <c r="L82" s="32">
        <f>Data[[#This Row],[Profit]]/Data[[#This Row],[Amount]]</f>
        <v>-9.9624060150375934E-2</v>
      </c>
    </row>
    <row r="83" spans="3:12" x14ac:dyDescent="0.25">
      <c r="C83" t="s">
        <v>7</v>
      </c>
      <c r="D83" t="s">
        <v>34</v>
      </c>
      <c r="E83" t="s">
        <v>33</v>
      </c>
      <c r="F83" s="4">
        <v>2226</v>
      </c>
      <c r="G83" s="5">
        <v>48</v>
      </c>
      <c r="H83" s="23">
        <f>Data[[#This Row],[Amount]]/Data[[#This Row],[Units]]</f>
        <v>46.375</v>
      </c>
      <c r="I83" s="23">
        <f>VLOOKUP(Data[[#This Row],[Product]],products[],2,FALSE)</f>
        <v>12.37</v>
      </c>
      <c r="J83" s="23">
        <f>Data[[#This Row],[Cost Per Unit]]*Data[[#This Row],[Units]]</f>
        <v>593.76</v>
      </c>
      <c r="K83" s="23">
        <f>Data[[#This Row],[Amount]]-Data[[#This Row],[Cost]]</f>
        <v>1632.24</v>
      </c>
      <c r="L83" s="32">
        <f>Data[[#This Row],[Profit]]/Data[[#This Row],[Amount]]</f>
        <v>0.73326145552560651</v>
      </c>
    </row>
    <row r="84" spans="3:12" x14ac:dyDescent="0.25">
      <c r="C84" t="s">
        <v>9</v>
      </c>
      <c r="D84" t="s">
        <v>34</v>
      </c>
      <c r="E84" t="s">
        <v>28</v>
      </c>
      <c r="F84" s="4">
        <v>14329</v>
      </c>
      <c r="G84" s="5">
        <v>150</v>
      </c>
      <c r="H84" s="23">
        <f>Data[[#This Row],[Amount]]/Data[[#This Row],[Units]]</f>
        <v>95.526666666666671</v>
      </c>
      <c r="I84" s="23">
        <f>VLOOKUP(Data[[#This Row],[Product]],products[],2,FALSE)</f>
        <v>10.38</v>
      </c>
      <c r="J84" s="23">
        <f>Data[[#This Row],[Cost Per Unit]]*Data[[#This Row],[Units]]</f>
        <v>1557.0000000000002</v>
      </c>
      <c r="K84" s="23">
        <f>Data[[#This Row],[Amount]]-Data[[#This Row],[Cost]]</f>
        <v>12772</v>
      </c>
      <c r="L84" s="32">
        <f>Data[[#This Row],[Profit]]/Data[[#This Row],[Amount]]</f>
        <v>0.89133924209644777</v>
      </c>
    </row>
    <row r="85" spans="3:12" x14ac:dyDescent="0.25">
      <c r="C85" t="s">
        <v>9</v>
      </c>
      <c r="D85" t="s">
        <v>34</v>
      </c>
      <c r="E85" t="s">
        <v>20</v>
      </c>
      <c r="F85" s="4">
        <v>8463</v>
      </c>
      <c r="G85" s="5">
        <v>492</v>
      </c>
      <c r="H85" s="23">
        <f>Data[[#This Row],[Amount]]/Data[[#This Row],[Units]]</f>
        <v>17.201219512195124</v>
      </c>
      <c r="I85" s="23">
        <f>VLOOKUP(Data[[#This Row],[Product]],products[],2,FALSE)</f>
        <v>10.62</v>
      </c>
      <c r="J85" s="23">
        <f>Data[[#This Row],[Cost Per Unit]]*Data[[#This Row],[Units]]</f>
        <v>5225.04</v>
      </c>
      <c r="K85" s="23">
        <f>Data[[#This Row],[Amount]]-Data[[#This Row],[Cost]]</f>
        <v>3237.96</v>
      </c>
      <c r="L85" s="32">
        <f>Data[[#This Row],[Profit]]/Data[[#This Row],[Amount]]</f>
        <v>0.38260191421481743</v>
      </c>
    </row>
    <row r="86" spans="3:12" x14ac:dyDescent="0.25">
      <c r="C86" t="s">
        <v>5</v>
      </c>
      <c r="D86" t="s">
        <v>34</v>
      </c>
      <c r="E86" t="s">
        <v>29</v>
      </c>
      <c r="F86" s="4">
        <v>2891</v>
      </c>
      <c r="G86" s="5">
        <v>102</v>
      </c>
      <c r="H86" s="23">
        <f>Data[[#This Row],[Amount]]/Data[[#This Row],[Units]]</f>
        <v>28.343137254901961</v>
      </c>
      <c r="I86" s="23">
        <f>VLOOKUP(Data[[#This Row],[Product]],products[],2,FALSE)</f>
        <v>7.16</v>
      </c>
      <c r="J86" s="23">
        <f>Data[[#This Row],[Cost Per Unit]]*Data[[#This Row],[Units]]</f>
        <v>730.32</v>
      </c>
      <c r="K86" s="23">
        <f>Data[[#This Row],[Amount]]-Data[[#This Row],[Cost]]</f>
        <v>2160.6799999999998</v>
      </c>
      <c r="L86" s="32">
        <f>Data[[#This Row],[Profit]]/Data[[#This Row],[Amount]]</f>
        <v>0.74738152888273945</v>
      </c>
    </row>
    <row r="87" spans="3:12" x14ac:dyDescent="0.25">
      <c r="C87" t="s">
        <v>3</v>
      </c>
      <c r="D87" t="s">
        <v>36</v>
      </c>
      <c r="E87" t="s">
        <v>23</v>
      </c>
      <c r="F87" s="4">
        <v>3773</v>
      </c>
      <c r="G87" s="5">
        <v>165</v>
      </c>
      <c r="H87" s="23">
        <f>Data[[#This Row],[Amount]]/Data[[#This Row],[Units]]</f>
        <v>22.866666666666667</v>
      </c>
      <c r="I87" s="23">
        <f>VLOOKUP(Data[[#This Row],[Product]],products[],2,FALSE)</f>
        <v>6.49</v>
      </c>
      <c r="J87" s="23">
        <f>Data[[#This Row],[Cost Per Unit]]*Data[[#This Row],[Units]]</f>
        <v>1070.8500000000001</v>
      </c>
      <c r="K87" s="23">
        <f>Data[[#This Row],[Amount]]-Data[[#This Row],[Cost]]</f>
        <v>2702.1499999999996</v>
      </c>
      <c r="L87" s="32">
        <f>Data[[#This Row],[Profit]]/Data[[#This Row],[Amount]]</f>
        <v>0.71618075801749259</v>
      </c>
    </row>
    <row r="88" spans="3:12" x14ac:dyDescent="0.25">
      <c r="C88" t="s">
        <v>41</v>
      </c>
      <c r="D88" t="s">
        <v>36</v>
      </c>
      <c r="E88" t="s">
        <v>28</v>
      </c>
      <c r="F88" s="4">
        <v>854</v>
      </c>
      <c r="G88" s="5">
        <v>309</v>
      </c>
      <c r="H88" s="23">
        <f>Data[[#This Row],[Amount]]/Data[[#This Row],[Units]]</f>
        <v>2.7637540453074432</v>
      </c>
      <c r="I88" s="23">
        <f>VLOOKUP(Data[[#This Row],[Product]],products[],2,FALSE)</f>
        <v>10.38</v>
      </c>
      <c r="J88" s="23">
        <f>Data[[#This Row],[Cost Per Unit]]*Data[[#This Row],[Units]]</f>
        <v>3207.42</v>
      </c>
      <c r="K88" s="23">
        <f>Data[[#This Row],[Amount]]-Data[[#This Row],[Cost]]</f>
        <v>-2353.42</v>
      </c>
      <c r="L88" s="32">
        <f>Data[[#This Row],[Profit]]/Data[[#This Row],[Amount]]</f>
        <v>-2.7557611241217801</v>
      </c>
    </row>
    <row r="89" spans="3:12" x14ac:dyDescent="0.25">
      <c r="C89" t="s">
        <v>6</v>
      </c>
      <c r="D89" t="s">
        <v>36</v>
      </c>
      <c r="E89" t="s">
        <v>17</v>
      </c>
      <c r="F89" s="4">
        <v>4970</v>
      </c>
      <c r="G89" s="5">
        <v>156</v>
      </c>
      <c r="H89" s="23">
        <f>Data[[#This Row],[Amount]]/Data[[#This Row],[Units]]</f>
        <v>31.858974358974358</v>
      </c>
      <c r="I89" s="23">
        <f>VLOOKUP(Data[[#This Row],[Product]],products[],2,FALSE)</f>
        <v>3.11</v>
      </c>
      <c r="J89" s="23">
        <f>Data[[#This Row],[Cost Per Unit]]*Data[[#This Row],[Units]]</f>
        <v>485.15999999999997</v>
      </c>
      <c r="K89" s="23">
        <f>Data[[#This Row],[Amount]]-Data[[#This Row],[Cost]]</f>
        <v>4484.84</v>
      </c>
      <c r="L89" s="32">
        <f>Data[[#This Row],[Profit]]/Data[[#This Row],[Amount]]</f>
        <v>0.9023822937625755</v>
      </c>
    </row>
    <row r="90" spans="3:12" x14ac:dyDescent="0.25">
      <c r="C90" t="s">
        <v>9</v>
      </c>
      <c r="D90" t="s">
        <v>35</v>
      </c>
      <c r="E90" t="s">
        <v>26</v>
      </c>
      <c r="F90" s="4">
        <v>98</v>
      </c>
      <c r="G90" s="5">
        <v>159</v>
      </c>
      <c r="H90" s="23">
        <f>Data[[#This Row],[Amount]]/Data[[#This Row],[Units]]</f>
        <v>0.61635220125786161</v>
      </c>
      <c r="I90" s="23">
        <f>VLOOKUP(Data[[#This Row],[Product]],products[],2,FALSE)</f>
        <v>5.6</v>
      </c>
      <c r="J90" s="23">
        <f>Data[[#This Row],[Cost Per Unit]]*Data[[#This Row],[Units]]</f>
        <v>890.4</v>
      </c>
      <c r="K90" s="23">
        <f>Data[[#This Row],[Amount]]-Data[[#This Row],[Cost]]</f>
        <v>-792.4</v>
      </c>
      <c r="L90" s="32">
        <f>Data[[#This Row],[Profit]]/Data[[#This Row],[Amount]]</f>
        <v>-8.0857142857142854</v>
      </c>
    </row>
    <row r="91" spans="3:12" x14ac:dyDescent="0.25">
      <c r="C91" t="s">
        <v>5</v>
      </c>
      <c r="D91" t="s">
        <v>35</v>
      </c>
      <c r="E91" t="s">
        <v>15</v>
      </c>
      <c r="F91" s="4">
        <v>13391</v>
      </c>
      <c r="G91" s="5">
        <v>201</v>
      </c>
      <c r="H91" s="23">
        <f>Data[[#This Row],[Amount]]/Data[[#This Row],[Units]]</f>
        <v>66.621890547263675</v>
      </c>
      <c r="I91" s="23">
        <f>VLOOKUP(Data[[#This Row],[Product]],products[],2,FALSE)</f>
        <v>11.73</v>
      </c>
      <c r="J91" s="23">
        <f>Data[[#This Row],[Cost Per Unit]]*Data[[#This Row],[Units]]</f>
        <v>2357.73</v>
      </c>
      <c r="K91" s="23">
        <f>Data[[#This Row],[Amount]]-Data[[#This Row],[Cost]]</f>
        <v>11033.27</v>
      </c>
      <c r="L91" s="32">
        <f>Data[[#This Row],[Profit]]/Data[[#This Row],[Amount]]</f>
        <v>0.82393174520200141</v>
      </c>
    </row>
    <row r="92" spans="3:12" x14ac:dyDescent="0.25">
      <c r="C92" t="s">
        <v>8</v>
      </c>
      <c r="D92" t="s">
        <v>39</v>
      </c>
      <c r="E92" t="s">
        <v>31</v>
      </c>
      <c r="F92" s="4">
        <v>8890</v>
      </c>
      <c r="G92" s="5">
        <v>210</v>
      </c>
      <c r="H92" s="23">
        <f>Data[[#This Row],[Amount]]/Data[[#This Row],[Units]]</f>
        <v>42.333333333333336</v>
      </c>
      <c r="I92" s="23">
        <f>VLOOKUP(Data[[#This Row],[Product]],products[],2,FALSE)</f>
        <v>5.79</v>
      </c>
      <c r="J92" s="23">
        <f>Data[[#This Row],[Cost Per Unit]]*Data[[#This Row],[Units]]</f>
        <v>1215.9000000000001</v>
      </c>
      <c r="K92" s="23">
        <f>Data[[#This Row],[Amount]]-Data[[#This Row],[Cost]]</f>
        <v>7674.1</v>
      </c>
      <c r="L92" s="32">
        <f>Data[[#This Row],[Profit]]/Data[[#This Row],[Amount]]</f>
        <v>0.863228346456693</v>
      </c>
    </row>
    <row r="93" spans="3:12" x14ac:dyDescent="0.25">
      <c r="C93" t="s">
        <v>2</v>
      </c>
      <c r="D93" t="s">
        <v>38</v>
      </c>
      <c r="E93" t="s">
        <v>13</v>
      </c>
      <c r="F93" s="4">
        <v>56</v>
      </c>
      <c r="G93" s="5">
        <v>51</v>
      </c>
      <c r="H93" s="23">
        <f>Data[[#This Row],[Amount]]/Data[[#This Row],[Units]]</f>
        <v>1.0980392156862746</v>
      </c>
      <c r="I93" s="23">
        <f>VLOOKUP(Data[[#This Row],[Product]],products[],2,FALSE)</f>
        <v>9.33</v>
      </c>
      <c r="J93" s="23">
        <f>Data[[#This Row],[Cost Per Unit]]*Data[[#This Row],[Units]]</f>
        <v>475.83</v>
      </c>
      <c r="K93" s="23">
        <f>Data[[#This Row],[Amount]]-Data[[#This Row],[Cost]]</f>
        <v>-419.83</v>
      </c>
      <c r="L93" s="32">
        <f>Data[[#This Row],[Profit]]/Data[[#This Row],[Amount]]</f>
        <v>-7.4969642857142853</v>
      </c>
    </row>
    <row r="94" spans="3:12" x14ac:dyDescent="0.25">
      <c r="C94" t="s">
        <v>3</v>
      </c>
      <c r="D94" t="s">
        <v>36</v>
      </c>
      <c r="E94" t="s">
        <v>25</v>
      </c>
      <c r="F94" s="4">
        <v>3339</v>
      </c>
      <c r="G94" s="5">
        <v>39</v>
      </c>
      <c r="H94" s="23">
        <f>Data[[#This Row],[Amount]]/Data[[#This Row],[Units]]</f>
        <v>85.615384615384613</v>
      </c>
      <c r="I94" s="23">
        <f>VLOOKUP(Data[[#This Row],[Product]],products[],2,FALSE)</f>
        <v>13.15</v>
      </c>
      <c r="J94" s="23">
        <f>Data[[#This Row],[Cost Per Unit]]*Data[[#This Row],[Units]]</f>
        <v>512.85</v>
      </c>
      <c r="K94" s="23">
        <f>Data[[#This Row],[Amount]]-Data[[#This Row],[Cost]]</f>
        <v>2826.15</v>
      </c>
      <c r="L94" s="32">
        <f>Data[[#This Row],[Profit]]/Data[[#This Row],[Amount]]</f>
        <v>0.84640610961365681</v>
      </c>
    </row>
    <row r="95" spans="3:12" x14ac:dyDescent="0.25">
      <c r="C95" t="s">
        <v>10</v>
      </c>
      <c r="D95" t="s">
        <v>35</v>
      </c>
      <c r="E95" t="s">
        <v>18</v>
      </c>
      <c r="F95" s="4">
        <v>3808</v>
      </c>
      <c r="G95" s="5">
        <v>279</v>
      </c>
      <c r="H95" s="23">
        <f>Data[[#This Row],[Amount]]/Data[[#This Row],[Units]]</f>
        <v>13.648745519713261</v>
      </c>
      <c r="I95" s="23">
        <f>VLOOKUP(Data[[#This Row],[Product]],products[],2,FALSE)</f>
        <v>6.47</v>
      </c>
      <c r="J95" s="23">
        <f>Data[[#This Row],[Cost Per Unit]]*Data[[#This Row],[Units]]</f>
        <v>1805.1299999999999</v>
      </c>
      <c r="K95" s="23">
        <f>Data[[#This Row],[Amount]]-Data[[#This Row],[Cost]]</f>
        <v>2002.8700000000001</v>
      </c>
      <c r="L95" s="32">
        <f>Data[[#This Row],[Profit]]/Data[[#This Row],[Amount]]</f>
        <v>0.52596376050420168</v>
      </c>
    </row>
    <row r="96" spans="3:12" x14ac:dyDescent="0.25">
      <c r="C96" t="s">
        <v>10</v>
      </c>
      <c r="D96" t="s">
        <v>38</v>
      </c>
      <c r="E96" t="s">
        <v>13</v>
      </c>
      <c r="F96" s="4">
        <v>63</v>
      </c>
      <c r="G96" s="5">
        <v>123</v>
      </c>
      <c r="H96" s="23">
        <f>Data[[#This Row],[Amount]]/Data[[#This Row],[Units]]</f>
        <v>0.51219512195121952</v>
      </c>
      <c r="I96" s="23">
        <f>VLOOKUP(Data[[#This Row],[Product]],products[],2,FALSE)</f>
        <v>9.33</v>
      </c>
      <c r="J96" s="23">
        <f>Data[[#This Row],[Cost Per Unit]]*Data[[#This Row],[Units]]</f>
        <v>1147.5899999999999</v>
      </c>
      <c r="K96" s="23">
        <f>Data[[#This Row],[Amount]]-Data[[#This Row],[Cost]]</f>
        <v>-1084.5899999999999</v>
      </c>
      <c r="L96" s="32">
        <f>Data[[#This Row],[Profit]]/Data[[#This Row],[Amount]]</f>
        <v>-17.215714285714284</v>
      </c>
    </row>
    <row r="97" spans="3:12" x14ac:dyDescent="0.25">
      <c r="C97" t="s">
        <v>2</v>
      </c>
      <c r="D97" t="s">
        <v>39</v>
      </c>
      <c r="E97" t="s">
        <v>27</v>
      </c>
      <c r="F97" s="4">
        <v>7812</v>
      </c>
      <c r="G97" s="5">
        <v>81</v>
      </c>
      <c r="H97" s="23">
        <f>Data[[#This Row],[Amount]]/Data[[#This Row],[Units]]</f>
        <v>96.444444444444443</v>
      </c>
      <c r="I97" s="23">
        <f>VLOOKUP(Data[[#This Row],[Product]],products[],2,FALSE)</f>
        <v>16.73</v>
      </c>
      <c r="J97" s="23">
        <f>Data[[#This Row],[Cost Per Unit]]*Data[[#This Row],[Units]]</f>
        <v>1355.13</v>
      </c>
      <c r="K97" s="23">
        <f>Data[[#This Row],[Amount]]-Data[[#This Row],[Cost]]</f>
        <v>6456.87</v>
      </c>
      <c r="L97" s="32">
        <f>Data[[#This Row],[Profit]]/Data[[#This Row],[Amount]]</f>
        <v>0.82653225806451613</v>
      </c>
    </row>
    <row r="98" spans="3:12" x14ac:dyDescent="0.25">
      <c r="C98" t="s">
        <v>40</v>
      </c>
      <c r="D98" t="s">
        <v>37</v>
      </c>
      <c r="E98" t="s">
        <v>19</v>
      </c>
      <c r="F98" s="4">
        <v>7693</v>
      </c>
      <c r="G98" s="5">
        <v>21</v>
      </c>
      <c r="H98" s="23">
        <f>Data[[#This Row],[Amount]]/Data[[#This Row],[Units]]</f>
        <v>366.33333333333331</v>
      </c>
      <c r="I98" s="23">
        <f>VLOOKUP(Data[[#This Row],[Product]],products[],2,FALSE)</f>
        <v>7.64</v>
      </c>
      <c r="J98" s="23">
        <f>Data[[#This Row],[Cost Per Unit]]*Data[[#This Row],[Units]]</f>
        <v>160.44</v>
      </c>
      <c r="K98" s="23">
        <f>Data[[#This Row],[Amount]]-Data[[#This Row],[Cost]]</f>
        <v>7532.56</v>
      </c>
      <c r="L98" s="32">
        <f>Data[[#This Row],[Profit]]/Data[[#This Row],[Amount]]</f>
        <v>0.97914467697907193</v>
      </c>
    </row>
    <row r="99" spans="3:12" x14ac:dyDescent="0.25">
      <c r="C99" t="s">
        <v>3</v>
      </c>
      <c r="D99" t="s">
        <v>36</v>
      </c>
      <c r="E99" t="s">
        <v>28</v>
      </c>
      <c r="F99" s="4">
        <v>973</v>
      </c>
      <c r="G99" s="5">
        <v>162</v>
      </c>
      <c r="H99" s="23">
        <f>Data[[#This Row],[Amount]]/Data[[#This Row],[Units]]</f>
        <v>6.0061728395061724</v>
      </c>
      <c r="I99" s="23">
        <f>VLOOKUP(Data[[#This Row],[Product]],products[],2,FALSE)</f>
        <v>10.38</v>
      </c>
      <c r="J99" s="23">
        <f>Data[[#This Row],[Cost Per Unit]]*Data[[#This Row],[Units]]</f>
        <v>1681.5600000000002</v>
      </c>
      <c r="K99" s="23">
        <f>Data[[#This Row],[Amount]]-Data[[#This Row],[Cost]]</f>
        <v>-708.56000000000017</v>
      </c>
      <c r="L99" s="32">
        <f>Data[[#This Row],[Profit]]/Data[[#This Row],[Amount]]</f>
        <v>-0.72822199383350483</v>
      </c>
    </row>
    <row r="100" spans="3:12" x14ac:dyDescent="0.25">
      <c r="C100" t="s">
        <v>10</v>
      </c>
      <c r="D100" t="s">
        <v>35</v>
      </c>
      <c r="E100" t="s">
        <v>21</v>
      </c>
      <c r="F100" s="4">
        <v>567</v>
      </c>
      <c r="G100" s="5">
        <v>228</v>
      </c>
      <c r="H100" s="23">
        <f>Data[[#This Row],[Amount]]/Data[[#This Row],[Units]]</f>
        <v>2.486842105263158</v>
      </c>
      <c r="I100" s="23">
        <f>VLOOKUP(Data[[#This Row],[Product]],products[],2,FALSE)</f>
        <v>9</v>
      </c>
      <c r="J100" s="23">
        <f>Data[[#This Row],[Cost Per Unit]]*Data[[#This Row],[Units]]</f>
        <v>2052</v>
      </c>
      <c r="K100" s="23">
        <f>Data[[#This Row],[Amount]]-Data[[#This Row],[Cost]]</f>
        <v>-1485</v>
      </c>
      <c r="L100" s="32">
        <f>Data[[#This Row],[Profit]]/Data[[#This Row],[Amount]]</f>
        <v>-2.6190476190476191</v>
      </c>
    </row>
    <row r="101" spans="3:12" x14ac:dyDescent="0.25">
      <c r="C101" t="s">
        <v>10</v>
      </c>
      <c r="D101" t="s">
        <v>36</v>
      </c>
      <c r="E101" t="s">
        <v>29</v>
      </c>
      <c r="F101" s="4">
        <v>2471</v>
      </c>
      <c r="G101" s="5">
        <v>342</v>
      </c>
      <c r="H101" s="23">
        <f>Data[[#This Row],[Amount]]/Data[[#This Row],[Units]]</f>
        <v>7.2251461988304095</v>
      </c>
      <c r="I101" s="23">
        <f>VLOOKUP(Data[[#This Row],[Product]],products[],2,FALSE)</f>
        <v>7.16</v>
      </c>
      <c r="J101" s="23">
        <f>Data[[#This Row],[Cost Per Unit]]*Data[[#This Row],[Units]]</f>
        <v>2448.7200000000003</v>
      </c>
      <c r="K101" s="23">
        <f>Data[[#This Row],[Amount]]-Data[[#This Row],[Cost]]</f>
        <v>22.279999999999745</v>
      </c>
      <c r="L101" s="32">
        <f>Data[[#This Row],[Profit]]/Data[[#This Row],[Amount]]</f>
        <v>9.0165924726830216E-3</v>
      </c>
    </row>
    <row r="102" spans="3:12" x14ac:dyDescent="0.25">
      <c r="C102" t="s">
        <v>5</v>
      </c>
      <c r="D102" t="s">
        <v>38</v>
      </c>
      <c r="E102" t="s">
        <v>13</v>
      </c>
      <c r="F102" s="4">
        <v>7189</v>
      </c>
      <c r="G102" s="5">
        <v>54</v>
      </c>
      <c r="H102" s="23">
        <f>Data[[#This Row],[Amount]]/Data[[#This Row],[Units]]</f>
        <v>133.12962962962962</v>
      </c>
      <c r="I102" s="23">
        <f>VLOOKUP(Data[[#This Row],[Product]],products[],2,FALSE)</f>
        <v>9.33</v>
      </c>
      <c r="J102" s="23">
        <f>Data[[#This Row],[Cost Per Unit]]*Data[[#This Row],[Units]]</f>
        <v>503.82</v>
      </c>
      <c r="K102" s="23">
        <f>Data[[#This Row],[Amount]]-Data[[#This Row],[Cost]]</f>
        <v>6685.18</v>
      </c>
      <c r="L102" s="32">
        <f>Data[[#This Row],[Profit]]/Data[[#This Row],[Amount]]</f>
        <v>0.92991793017109481</v>
      </c>
    </row>
    <row r="103" spans="3:12" x14ac:dyDescent="0.25">
      <c r="C103" t="s">
        <v>41</v>
      </c>
      <c r="D103" t="s">
        <v>35</v>
      </c>
      <c r="E103" t="s">
        <v>28</v>
      </c>
      <c r="F103" s="4">
        <v>7455</v>
      </c>
      <c r="G103" s="5">
        <v>216</v>
      </c>
      <c r="H103" s="23">
        <f>Data[[#This Row],[Amount]]/Data[[#This Row],[Units]]</f>
        <v>34.513888888888886</v>
      </c>
      <c r="I103" s="23">
        <f>VLOOKUP(Data[[#This Row],[Product]],products[],2,FALSE)</f>
        <v>10.38</v>
      </c>
      <c r="J103" s="23">
        <f>Data[[#This Row],[Cost Per Unit]]*Data[[#This Row],[Units]]</f>
        <v>2242.0800000000004</v>
      </c>
      <c r="K103" s="23">
        <f>Data[[#This Row],[Amount]]-Data[[#This Row],[Cost]]</f>
        <v>5212.92</v>
      </c>
      <c r="L103" s="32">
        <f>Data[[#This Row],[Profit]]/Data[[#This Row],[Amount]]</f>
        <v>0.69925150905432598</v>
      </c>
    </row>
    <row r="104" spans="3:12" x14ac:dyDescent="0.25">
      <c r="C104" t="s">
        <v>3</v>
      </c>
      <c r="D104" t="s">
        <v>34</v>
      </c>
      <c r="E104" t="s">
        <v>26</v>
      </c>
      <c r="F104" s="4">
        <v>3108</v>
      </c>
      <c r="G104" s="5">
        <v>54</v>
      </c>
      <c r="H104" s="23">
        <f>Data[[#This Row],[Amount]]/Data[[#This Row],[Units]]</f>
        <v>57.555555555555557</v>
      </c>
      <c r="I104" s="23">
        <f>VLOOKUP(Data[[#This Row],[Product]],products[],2,FALSE)</f>
        <v>5.6</v>
      </c>
      <c r="J104" s="23">
        <f>Data[[#This Row],[Cost Per Unit]]*Data[[#This Row],[Units]]</f>
        <v>302.39999999999998</v>
      </c>
      <c r="K104" s="23">
        <f>Data[[#This Row],[Amount]]-Data[[#This Row],[Cost]]</f>
        <v>2805.6</v>
      </c>
      <c r="L104" s="32">
        <f>Data[[#This Row],[Profit]]/Data[[#This Row],[Amount]]</f>
        <v>0.9027027027027027</v>
      </c>
    </row>
    <row r="105" spans="3:12" x14ac:dyDescent="0.25">
      <c r="C105" t="s">
        <v>6</v>
      </c>
      <c r="D105" t="s">
        <v>38</v>
      </c>
      <c r="E105" t="s">
        <v>25</v>
      </c>
      <c r="F105" s="4">
        <v>469</v>
      </c>
      <c r="G105" s="5">
        <v>75</v>
      </c>
      <c r="H105" s="23">
        <f>Data[[#This Row],[Amount]]/Data[[#This Row],[Units]]</f>
        <v>6.253333333333333</v>
      </c>
      <c r="I105" s="23">
        <f>VLOOKUP(Data[[#This Row],[Product]],products[],2,FALSE)</f>
        <v>13.15</v>
      </c>
      <c r="J105" s="23">
        <f>Data[[#This Row],[Cost Per Unit]]*Data[[#This Row],[Units]]</f>
        <v>986.25</v>
      </c>
      <c r="K105" s="23">
        <f>Data[[#This Row],[Amount]]-Data[[#This Row],[Cost]]</f>
        <v>-517.25</v>
      </c>
      <c r="L105" s="32">
        <f>Data[[#This Row],[Profit]]/Data[[#This Row],[Amount]]</f>
        <v>-1.1028784648187633</v>
      </c>
    </row>
    <row r="106" spans="3:12" x14ac:dyDescent="0.25">
      <c r="C106" t="s">
        <v>9</v>
      </c>
      <c r="D106" t="s">
        <v>37</v>
      </c>
      <c r="E106" t="s">
        <v>23</v>
      </c>
      <c r="F106" s="4">
        <v>2737</v>
      </c>
      <c r="G106" s="5">
        <v>93</v>
      </c>
      <c r="H106" s="23">
        <f>Data[[#This Row],[Amount]]/Data[[#This Row],[Units]]</f>
        <v>29.43010752688172</v>
      </c>
      <c r="I106" s="23">
        <f>VLOOKUP(Data[[#This Row],[Product]],products[],2,FALSE)</f>
        <v>6.49</v>
      </c>
      <c r="J106" s="23">
        <f>Data[[#This Row],[Cost Per Unit]]*Data[[#This Row],[Units]]</f>
        <v>603.57000000000005</v>
      </c>
      <c r="K106" s="23">
        <f>Data[[#This Row],[Amount]]-Data[[#This Row],[Cost]]</f>
        <v>2133.4299999999998</v>
      </c>
      <c r="L106" s="32">
        <f>Data[[#This Row],[Profit]]/Data[[#This Row],[Amount]]</f>
        <v>0.77947753014249177</v>
      </c>
    </row>
    <row r="107" spans="3:12" x14ac:dyDescent="0.25">
      <c r="C107" t="s">
        <v>9</v>
      </c>
      <c r="D107" t="s">
        <v>37</v>
      </c>
      <c r="E107" t="s">
        <v>25</v>
      </c>
      <c r="F107" s="4">
        <v>4305</v>
      </c>
      <c r="G107" s="5">
        <v>156</v>
      </c>
      <c r="H107" s="23">
        <f>Data[[#This Row],[Amount]]/Data[[#This Row],[Units]]</f>
        <v>27.596153846153847</v>
      </c>
      <c r="I107" s="23">
        <f>VLOOKUP(Data[[#This Row],[Product]],products[],2,FALSE)</f>
        <v>13.15</v>
      </c>
      <c r="J107" s="23">
        <f>Data[[#This Row],[Cost Per Unit]]*Data[[#This Row],[Units]]</f>
        <v>2051.4</v>
      </c>
      <c r="K107" s="23">
        <f>Data[[#This Row],[Amount]]-Data[[#This Row],[Cost]]</f>
        <v>2253.6</v>
      </c>
      <c r="L107" s="32">
        <f>Data[[#This Row],[Profit]]/Data[[#This Row],[Amount]]</f>
        <v>0.52348432055749128</v>
      </c>
    </row>
    <row r="108" spans="3:12" x14ac:dyDescent="0.25">
      <c r="C108" t="s">
        <v>9</v>
      </c>
      <c r="D108" t="s">
        <v>38</v>
      </c>
      <c r="E108" t="s">
        <v>17</v>
      </c>
      <c r="F108" s="4">
        <v>2408</v>
      </c>
      <c r="G108" s="5">
        <v>9</v>
      </c>
      <c r="H108" s="23">
        <f>Data[[#This Row],[Amount]]/Data[[#This Row],[Units]]</f>
        <v>267.55555555555554</v>
      </c>
      <c r="I108" s="23">
        <f>VLOOKUP(Data[[#This Row],[Product]],products[],2,FALSE)</f>
        <v>3.11</v>
      </c>
      <c r="J108" s="23">
        <f>Data[[#This Row],[Cost Per Unit]]*Data[[#This Row],[Units]]</f>
        <v>27.99</v>
      </c>
      <c r="K108" s="23">
        <f>Data[[#This Row],[Amount]]-Data[[#This Row],[Cost]]</f>
        <v>2380.0100000000002</v>
      </c>
      <c r="L108" s="32">
        <f>Data[[#This Row],[Profit]]/Data[[#This Row],[Amount]]</f>
        <v>0.9883762458471762</v>
      </c>
    </row>
    <row r="109" spans="3:12" x14ac:dyDescent="0.25">
      <c r="C109" t="s">
        <v>3</v>
      </c>
      <c r="D109" t="s">
        <v>36</v>
      </c>
      <c r="E109" t="s">
        <v>19</v>
      </c>
      <c r="F109" s="4">
        <v>1281</v>
      </c>
      <c r="G109" s="5">
        <v>18</v>
      </c>
      <c r="H109" s="23">
        <f>Data[[#This Row],[Amount]]/Data[[#This Row],[Units]]</f>
        <v>71.166666666666671</v>
      </c>
      <c r="I109" s="23">
        <f>VLOOKUP(Data[[#This Row],[Product]],products[],2,FALSE)</f>
        <v>7.64</v>
      </c>
      <c r="J109" s="23">
        <f>Data[[#This Row],[Cost Per Unit]]*Data[[#This Row],[Units]]</f>
        <v>137.51999999999998</v>
      </c>
      <c r="K109" s="23">
        <f>Data[[#This Row],[Amount]]-Data[[#This Row],[Cost]]</f>
        <v>1143.48</v>
      </c>
      <c r="L109" s="32">
        <f>Data[[#This Row],[Profit]]/Data[[#This Row],[Amount]]</f>
        <v>0.89264637002341918</v>
      </c>
    </row>
    <row r="110" spans="3:12" x14ac:dyDescent="0.25">
      <c r="C110" t="s">
        <v>40</v>
      </c>
      <c r="D110" t="s">
        <v>35</v>
      </c>
      <c r="E110" t="s">
        <v>32</v>
      </c>
      <c r="F110" s="4">
        <v>12348</v>
      </c>
      <c r="G110" s="5">
        <v>234</v>
      </c>
      <c r="H110" s="23">
        <f>Data[[#This Row],[Amount]]/Data[[#This Row],[Units]]</f>
        <v>52.769230769230766</v>
      </c>
      <c r="I110" s="23">
        <f>VLOOKUP(Data[[#This Row],[Product]],products[],2,FALSE)</f>
        <v>8.65</v>
      </c>
      <c r="J110" s="23">
        <f>Data[[#This Row],[Cost Per Unit]]*Data[[#This Row],[Units]]</f>
        <v>2024.1000000000001</v>
      </c>
      <c r="K110" s="23">
        <f>Data[[#This Row],[Amount]]-Data[[#This Row],[Cost]]</f>
        <v>10323.9</v>
      </c>
      <c r="L110" s="32">
        <f>Data[[#This Row],[Profit]]/Data[[#This Row],[Amount]]</f>
        <v>0.83607871720116611</v>
      </c>
    </row>
    <row r="111" spans="3:12" x14ac:dyDescent="0.25">
      <c r="C111" t="s">
        <v>3</v>
      </c>
      <c r="D111" t="s">
        <v>34</v>
      </c>
      <c r="E111" t="s">
        <v>28</v>
      </c>
      <c r="F111" s="4">
        <v>3689</v>
      </c>
      <c r="G111" s="5">
        <v>312</v>
      </c>
      <c r="H111" s="23">
        <f>Data[[#This Row],[Amount]]/Data[[#This Row],[Units]]</f>
        <v>11.823717948717949</v>
      </c>
      <c r="I111" s="23">
        <f>VLOOKUP(Data[[#This Row],[Product]],products[],2,FALSE)</f>
        <v>10.38</v>
      </c>
      <c r="J111" s="23">
        <f>Data[[#This Row],[Cost Per Unit]]*Data[[#This Row],[Units]]</f>
        <v>3238.5600000000004</v>
      </c>
      <c r="K111" s="23">
        <f>Data[[#This Row],[Amount]]-Data[[#This Row],[Cost]]</f>
        <v>450.4399999999996</v>
      </c>
      <c r="L111" s="32">
        <f>Data[[#This Row],[Profit]]/Data[[#This Row],[Amount]]</f>
        <v>0.12210355109785839</v>
      </c>
    </row>
    <row r="112" spans="3:12" x14ac:dyDescent="0.25">
      <c r="C112" t="s">
        <v>7</v>
      </c>
      <c r="D112" t="s">
        <v>36</v>
      </c>
      <c r="E112" t="s">
        <v>19</v>
      </c>
      <c r="F112" s="4">
        <v>2870</v>
      </c>
      <c r="G112" s="5">
        <v>300</v>
      </c>
      <c r="H112" s="23">
        <f>Data[[#This Row],[Amount]]/Data[[#This Row],[Units]]</f>
        <v>9.5666666666666664</v>
      </c>
      <c r="I112" s="23">
        <f>VLOOKUP(Data[[#This Row],[Product]],products[],2,FALSE)</f>
        <v>7.64</v>
      </c>
      <c r="J112" s="23">
        <f>Data[[#This Row],[Cost Per Unit]]*Data[[#This Row],[Units]]</f>
        <v>2292</v>
      </c>
      <c r="K112" s="23">
        <f>Data[[#This Row],[Amount]]-Data[[#This Row],[Cost]]</f>
        <v>578</v>
      </c>
      <c r="L112" s="32">
        <f>Data[[#This Row],[Profit]]/Data[[#This Row],[Amount]]</f>
        <v>0.2013937282229965</v>
      </c>
    </row>
    <row r="113" spans="3:12" x14ac:dyDescent="0.25">
      <c r="C113" t="s">
        <v>2</v>
      </c>
      <c r="D113" t="s">
        <v>36</v>
      </c>
      <c r="E113" t="s">
        <v>27</v>
      </c>
      <c r="F113" s="4">
        <v>798</v>
      </c>
      <c r="G113" s="5">
        <v>519</v>
      </c>
      <c r="H113" s="23">
        <f>Data[[#This Row],[Amount]]/Data[[#This Row],[Units]]</f>
        <v>1.5375722543352601</v>
      </c>
      <c r="I113" s="23">
        <f>VLOOKUP(Data[[#This Row],[Product]],products[],2,FALSE)</f>
        <v>16.73</v>
      </c>
      <c r="J113" s="23">
        <f>Data[[#This Row],[Cost Per Unit]]*Data[[#This Row],[Units]]</f>
        <v>8682.8700000000008</v>
      </c>
      <c r="K113" s="23">
        <f>Data[[#This Row],[Amount]]-Data[[#This Row],[Cost]]</f>
        <v>-7884.8700000000008</v>
      </c>
      <c r="L113" s="32">
        <f>Data[[#This Row],[Profit]]/Data[[#This Row],[Amount]]</f>
        <v>-9.8807894736842119</v>
      </c>
    </row>
    <row r="114" spans="3:12" x14ac:dyDescent="0.25">
      <c r="C114" t="s">
        <v>41</v>
      </c>
      <c r="D114" t="s">
        <v>37</v>
      </c>
      <c r="E114" t="s">
        <v>21</v>
      </c>
      <c r="F114" s="4">
        <v>2933</v>
      </c>
      <c r="G114" s="5">
        <v>9</v>
      </c>
      <c r="H114" s="23">
        <f>Data[[#This Row],[Amount]]/Data[[#This Row],[Units]]</f>
        <v>325.88888888888891</v>
      </c>
      <c r="I114" s="23">
        <f>VLOOKUP(Data[[#This Row],[Product]],products[],2,FALSE)</f>
        <v>9</v>
      </c>
      <c r="J114" s="23">
        <f>Data[[#This Row],[Cost Per Unit]]*Data[[#This Row],[Units]]</f>
        <v>81</v>
      </c>
      <c r="K114" s="23">
        <f>Data[[#This Row],[Amount]]-Data[[#This Row],[Cost]]</f>
        <v>2852</v>
      </c>
      <c r="L114" s="32">
        <f>Data[[#This Row],[Profit]]/Data[[#This Row],[Amount]]</f>
        <v>0.97238322536651889</v>
      </c>
    </row>
    <row r="115" spans="3:12" x14ac:dyDescent="0.25">
      <c r="C115" t="s">
        <v>5</v>
      </c>
      <c r="D115" t="s">
        <v>35</v>
      </c>
      <c r="E115" t="s">
        <v>4</v>
      </c>
      <c r="F115" s="4">
        <v>2744</v>
      </c>
      <c r="G115" s="5">
        <v>9</v>
      </c>
      <c r="H115" s="23">
        <f>Data[[#This Row],[Amount]]/Data[[#This Row],[Units]]</f>
        <v>304.88888888888891</v>
      </c>
      <c r="I115" s="23">
        <f>VLOOKUP(Data[[#This Row],[Product]],products[],2,FALSE)</f>
        <v>11.88</v>
      </c>
      <c r="J115" s="23">
        <f>Data[[#This Row],[Cost Per Unit]]*Data[[#This Row],[Units]]</f>
        <v>106.92</v>
      </c>
      <c r="K115" s="23">
        <f>Data[[#This Row],[Amount]]-Data[[#This Row],[Cost]]</f>
        <v>2637.08</v>
      </c>
      <c r="L115" s="32">
        <f>Data[[#This Row],[Profit]]/Data[[#This Row],[Amount]]</f>
        <v>0.96103498542274046</v>
      </c>
    </row>
    <row r="116" spans="3:12" x14ac:dyDescent="0.25">
      <c r="C116" t="s">
        <v>40</v>
      </c>
      <c r="D116" t="s">
        <v>36</v>
      </c>
      <c r="E116" t="s">
        <v>33</v>
      </c>
      <c r="F116" s="4">
        <v>9772</v>
      </c>
      <c r="G116" s="5">
        <v>90</v>
      </c>
      <c r="H116" s="23">
        <f>Data[[#This Row],[Amount]]/Data[[#This Row],[Units]]</f>
        <v>108.57777777777778</v>
      </c>
      <c r="I116" s="23">
        <f>VLOOKUP(Data[[#This Row],[Product]],products[],2,FALSE)</f>
        <v>12.37</v>
      </c>
      <c r="J116" s="23">
        <f>Data[[#This Row],[Cost Per Unit]]*Data[[#This Row],[Units]]</f>
        <v>1113.3</v>
      </c>
      <c r="K116" s="23">
        <f>Data[[#This Row],[Amount]]-Data[[#This Row],[Cost]]</f>
        <v>8658.7000000000007</v>
      </c>
      <c r="L116" s="32">
        <f>Data[[#This Row],[Profit]]/Data[[#This Row],[Amount]]</f>
        <v>0.88607245190339756</v>
      </c>
    </row>
    <row r="117" spans="3:12" x14ac:dyDescent="0.25">
      <c r="C117" t="s">
        <v>7</v>
      </c>
      <c r="D117" t="s">
        <v>34</v>
      </c>
      <c r="E117" t="s">
        <v>25</v>
      </c>
      <c r="F117" s="4">
        <v>1568</v>
      </c>
      <c r="G117" s="5">
        <v>96</v>
      </c>
      <c r="H117" s="23">
        <f>Data[[#This Row],[Amount]]/Data[[#This Row],[Units]]</f>
        <v>16.333333333333332</v>
      </c>
      <c r="I117" s="23">
        <f>VLOOKUP(Data[[#This Row],[Product]],products[],2,FALSE)</f>
        <v>13.15</v>
      </c>
      <c r="J117" s="23">
        <f>Data[[#This Row],[Cost Per Unit]]*Data[[#This Row],[Units]]</f>
        <v>1262.4000000000001</v>
      </c>
      <c r="K117" s="23">
        <f>Data[[#This Row],[Amount]]-Data[[#This Row],[Cost]]</f>
        <v>305.59999999999991</v>
      </c>
      <c r="L117" s="32">
        <f>Data[[#This Row],[Profit]]/Data[[#This Row],[Amount]]</f>
        <v>0.19489795918367342</v>
      </c>
    </row>
    <row r="118" spans="3:12" x14ac:dyDescent="0.25">
      <c r="C118" t="s">
        <v>2</v>
      </c>
      <c r="D118" t="s">
        <v>36</v>
      </c>
      <c r="E118" t="s">
        <v>16</v>
      </c>
      <c r="F118" s="4">
        <v>11417</v>
      </c>
      <c r="G118" s="5">
        <v>21</v>
      </c>
      <c r="H118" s="23">
        <f>Data[[#This Row],[Amount]]/Data[[#This Row],[Units]]</f>
        <v>543.66666666666663</v>
      </c>
      <c r="I118" s="23">
        <f>VLOOKUP(Data[[#This Row],[Product]],products[],2,FALSE)</f>
        <v>8.7899999999999991</v>
      </c>
      <c r="J118" s="23">
        <f>Data[[#This Row],[Cost Per Unit]]*Data[[#This Row],[Units]]</f>
        <v>184.58999999999997</v>
      </c>
      <c r="K118" s="23">
        <f>Data[[#This Row],[Amount]]-Data[[#This Row],[Cost]]</f>
        <v>11232.41</v>
      </c>
      <c r="L118" s="32">
        <f>Data[[#This Row],[Profit]]/Data[[#This Row],[Amount]]</f>
        <v>0.98383200490496625</v>
      </c>
    </row>
    <row r="119" spans="3:12" x14ac:dyDescent="0.25">
      <c r="C119" t="s">
        <v>40</v>
      </c>
      <c r="D119" t="s">
        <v>34</v>
      </c>
      <c r="E119" t="s">
        <v>26</v>
      </c>
      <c r="F119" s="4">
        <v>6748</v>
      </c>
      <c r="G119" s="5">
        <v>48</v>
      </c>
      <c r="H119" s="23">
        <f>Data[[#This Row],[Amount]]/Data[[#This Row],[Units]]</f>
        <v>140.58333333333334</v>
      </c>
      <c r="I119" s="23">
        <f>VLOOKUP(Data[[#This Row],[Product]],products[],2,FALSE)</f>
        <v>5.6</v>
      </c>
      <c r="J119" s="23">
        <f>Data[[#This Row],[Cost Per Unit]]*Data[[#This Row],[Units]]</f>
        <v>268.79999999999995</v>
      </c>
      <c r="K119" s="23">
        <f>Data[[#This Row],[Amount]]-Data[[#This Row],[Cost]]</f>
        <v>6479.2</v>
      </c>
      <c r="L119" s="32">
        <f>Data[[#This Row],[Profit]]/Data[[#This Row],[Amount]]</f>
        <v>0.96016597510373436</v>
      </c>
    </row>
    <row r="120" spans="3:12" x14ac:dyDescent="0.25">
      <c r="C120" t="s">
        <v>10</v>
      </c>
      <c r="D120" t="s">
        <v>36</v>
      </c>
      <c r="E120" t="s">
        <v>27</v>
      </c>
      <c r="F120" s="4">
        <v>1407</v>
      </c>
      <c r="G120" s="5">
        <v>72</v>
      </c>
      <c r="H120" s="23">
        <f>Data[[#This Row],[Amount]]/Data[[#This Row],[Units]]</f>
        <v>19.541666666666668</v>
      </c>
      <c r="I120" s="23">
        <f>VLOOKUP(Data[[#This Row],[Product]],products[],2,FALSE)</f>
        <v>16.73</v>
      </c>
      <c r="J120" s="23">
        <f>Data[[#This Row],[Cost Per Unit]]*Data[[#This Row],[Units]]</f>
        <v>1204.56</v>
      </c>
      <c r="K120" s="23">
        <f>Data[[#This Row],[Amount]]-Data[[#This Row],[Cost]]</f>
        <v>202.44000000000005</v>
      </c>
      <c r="L120" s="32">
        <f>Data[[#This Row],[Profit]]/Data[[#This Row],[Amount]]</f>
        <v>0.14388059701492542</v>
      </c>
    </row>
    <row r="121" spans="3:12" x14ac:dyDescent="0.25">
      <c r="C121" t="s">
        <v>8</v>
      </c>
      <c r="D121" t="s">
        <v>35</v>
      </c>
      <c r="E121" t="s">
        <v>29</v>
      </c>
      <c r="F121" s="4">
        <v>2023</v>
      </c>
      <c r="G121" s="5">
        <v>168</v>
      </c>
      <c r="H121" s="23">
        <f>Data[[#This Row],[Amount]]/Data[[#This Row],[Units]]</f>
        <v>12.041666666666666</v>
      </c>
      <c r="I121" s="23">
        <f>VLOOKUP(Data[[#This Row],[Product]],products[],2,FALSE)</f>
        <v>7.16</v>
      </c>
      <c r="J121" s="23">
        <f>Data[[#This Row],[Cost Per Unit]]*Data[[#This Row],[Units]]</f>
        <v>1202.8800000000001</v>
      </c>
      <c r="K121" s="23">
        <f>Data[[#This Row],[Amount]]-Data[[#This Row],[Cost]]</f>
        <v>820.11999999999989</v>
      </c>
      <c r="L121" s="32">
        <f>Data[[#This Row],[Profit]]/Data[[#This Row],[Amount]]</f>
        <v>0.4053979238754325</v>
      </c>
    </row>
    <row r="122" spans="3:12" x14ac:dyDescent="0.25">
      <c r="C122" t="s">
        <v>5</v>
      </c>
      <c r="D122" t="s">
        <v>39</v>
      </c>
      <c r="E122" t="s">
        <v>26</v>
      </c>
      <c r="F122" s="4">
        <v>5236</v>
      </c>
      <c r="G122" s="5">
        <v>51</v>
      </c>
      <c r="H122" s="23">
        <f>Data[[#This Row],[Amount]]/Data[[#This Row],[Units]]</f>
        <v>102.66666666666667</v>
      </c>
      <c r="I122" s="23">
        <f>VLOOKUP(Data[[#This Row],[Product]],products[],2,FALSE)</f>
        <v>5.6</v>
      </c>
      <c r="J122" s="23">
        <f>Data[[#This Row],[Cost Per Unit]]*Data[[#This Row],[Units]]</f>
        <v>285.59999999999997</v>
      </c>
      <c r="K122" s="23">
        <f>Data[[#This Row],[Amount]]-Data[[#This Row],[Cost]]</f>
        <v>4950.3999999999996</v>
      </c>
      <c r="L122" s="32">
        <f>Data[[#This Row],[Profit]]/Data[[#This Row],[Amount]]</f>
        <v>0.94545454545454544</v>
      </c>
    </row>
    <row r="123" spans="3:12" x14ac:dyDescent="0.25">
      <c r="C123" t="s">
        <v>41</v>
      </c>
      <c r="D123" t="s">
        <v>36</v>
      </c>
      <c r="E123" t="s">
        <v>19</v>
      </c>
      <c r="F123" s="4">
        <v>1925</v>
      </c>
      <c r="G123" s="5">
        <v>192</v>
      </c>
      <c r="H123" s="23">
        <f>Data[[#This Row],[Amount]]/Data[[#This Row],[Units]]</f>
        <v>10.026041666666666</v>
      </c>
      <c r="I123" s="23">
        <f>VLOOKUP(Data[[#This Row],[Product]],products[],2,FALSE)</f>
        <v>7.64</v>
      </c>
      <c r="J123" s="23">
        <f>Data[[#This Row],[Cost Per Unit]]*Data[[#This Row],[Units]]</f>
        <v>1466.8799999999999</v>
      </c>
      <c r="K123" s="23">
        <f>Data[[#This Row],[Amount]]-Data[[#This Row],[Cost]]</f>
        <v>458.12000000000012</v>
      </c>
      <c r="L123" s="32">
        <f>Data[[#This Row],[Profit]]/Data[[#This Row],[Amount]]</f>
        <v>0.23798441558441566</v>
      </c>
    </row>
    <row r="124" spans="3:12" x14ac:dyDescent="0.25">
      <c r="C124" t="s">
        <v>7</v>
      </c>
      <c r="D124" t="s">
        <v>37</v>
      </c>
      <c r="E124" t="s">
        <v>14</v>
      </c>
      <c r="F124" s="4">
        <v>6608</v>
      </c>
      <c r="G124" s="5">
        <v>225</v>
      </c>
      <c r="H124" s="23">
        <f>Data[[#This Row],[Amount]]/Data[[#This Row],[Units]]</f>
        <v>29.36888888888889</v>
      </c>
      <c r="I124" s="23">
        <f>VLOOKUP(Data[[#This Row],[Product]],products[],2,FALSE)</f>
        <v>11.7</v>
      </c>
      <c r="J124" s="23">
        <f>Data[[#This Row],[Cost Per Unit]]*Data[[#This Row],[Units]]</f>
        <v>2632.5</v>
      </c>
      <c r="K124" s="23">
        <f>Data[[#This Row],[Amount]]-Data[[#This Row],[Cost]]</f>
        <v>3975.5</v>
      </c>
      <c r="L124" s="32">
        <f>Data[[#This Row],[Profit]]/Data[[#This Row],[Amount]]</f>
        <v>0.60161924939467315</v>
      </c>
    </row>
    <row r="125" spans="3:12" x14ac:dyDescent="0.25">
      <c r="C125" t="s">
        <v>6</v>
      </c>
      <c r="D125" t="s">
        <v>34</v>
      </c>
      <c r="E125" t="s">
        <v>26</v>
      </c>
      <c r="F125" s="4">
        <v>8008</v>
      </c>
      <c r="G125" s="5">
        <v>456</v>
      </c>
      <c r="H125" s="23">
        <f>Data[[#This Row],[Amount]]/Data[[#This Row],[Units]]</f>
        <v>17.561403508771932</v>
      </c>
      <c r="I125" s="23">
        <f>VLOOKUP(Data[[#This Row],[Product]],products[],2,FALSE)</f>
        <v>5.6</v>
      </c>
      <c r="J125" s="23">
        <f>Data[[#This Row],[Cost Per Unit]]*Data[[#This Row],[Units]]</f>
        <v>2553.6</v>
      </c>
      <c r="K125" s="23">
        <f>Data[[#This Row],[Amount]]-Data[[#This Row],[Cost]]</f>
        <v>5454.4</v>
      </c>
      <c r="L125" s="32">
        <f>Data[[#This Row],[Profit]]/Data[[#This Row],[Amount]]</f>
        <v>0.68111888111888108</v>
      </c>
    </row>
    <row r="126" spans="3:12" x14ac:dyDescent="0.25">
      <c r="C126" t="s">
        <v>10</v>
      </c>
      <c r="D126" t="s">
        <v>34</v>
      </c>
      <c r="E126" t="s">
        <v>25</v>
      </c>
      <c r="F126" s="4">
        <v>1428</v>
      </c>
      <c r="G126" s="5">
        <v>93</v>
      </c>
      <c r="H126" s="23">
        <f>Data[[#This Row],[Amount]]/Data[[#This Row],[Units]]</f>
        <v>15.35483870967742</v>
      </c>
      <c r="I126" s="23">
        <f>VLOOKUP(Data[[#This Row],[Product]],products[],2,FALSE)</f>
        <v>13.15</v>
      </c>
      <c r="J126" s="23">
        <f>Data[[#This Row],[Cost Per Unit]]*Data[[#This Row],[Units]]</f>
        <v>1222.95</v>
      </c>
      <c r="K126" s="23">
        <f>Data[[#This Row],[Amount]]-Data[[#This Row],[Cost]]</f>
        <v>205.04999999999995</v>
      </c>
      <c r="L126" s="32">
        <f>Data[[#This Row],[Profit]]/Data[[#This Row],[Amount]]</f>
        <v>0.14359243697478988</v>
      </c>
    </row>
    <row r="127" spans="3:12" x14ac:dyDescent="0.25">
      <c r="C127" t="s">
        <v>6</v>
      </c>
      <c r="D127" t="s">
        <v>34</v>
      </c>
      <c r="E127" t="s">
        <v>4</v>
      </c>
      <c r="F127" s="4">
        <v>525</v>
      </c>
      <c r="G127" s="5">
        <v>48</v>
      </c>
      <c r="H127" s="23">
        <f>Data[[#This Row],[Amount]]/Data[[#This Row],[Units]]</f>
        <v>10.9375</v>
      </c>
      <c r="I127" s="23">
        <f>VLOOKUP(Data[[#This Row],[Product]],products[],2,FALSE)</f>
        <v>11.88</v>
      </c>
      <c r="J127" s="23">
        <f>Data[[#This Row],[Cost Per Unit]]*Data[[#This Row],[Units]]</f>
        <v>570.24</v>
      </c>
      <c r="K127" s="23">
        <f>Data[[#This Row],[Amount]]-Data[[#This Row],[Cost]]</f>
        <v>-45.240000000000009</v>
      </c>
      <c r="L127" s="32">
        <f>Data[[#This Row],[Profit]]/Data[[#This Row],[Amount]]</f>
        <v>-8.6171428571428593E-2</v>
      </c>
    </row>
    <row r="128" spans="3:12" x14ac:dyDescent="0.25">
      <c r="C128" t="s">
        <v>6</v>
      </c>
      <c r="D128" t="s">
        <v>37</v>
      </c>
      <c r="E128" t="s">
        <v>18</v>
      </c>
      <c r="F128" s="4">
        <v>1505</v>
      </c>
      <c r="G128" s="5">
        <v>102</v>
      </c>
      <c r="H128" s="23">
        <f>Data[[#This Row],[Amount]]/Data[[#This Row],[Units]]</f>
        <v>14.754901960784315</v>
      </c>
      <c r="I128" s="23">
        <f>VLOOKUP(Data[[#This Row],[Product]],products[],2,FALSE)</f>
        <v>6.47</v>
      </c>
      <c r="J128" s="23">
        <f>Data[[#This Row],[Cost Per Unit]]*Data[[#This Row],[Units]]</f>
        <v>659.93999999999994</v>
      </c>
      <c r="K128" s="23">
        <f>Data[[#This Row],[Amount]]-Data[[#This Row],[Cost]]</f>
        <v>845.06000000000006</v>
      </c>
      <c r="L128" s="32">
        <f>Data[[#This Row],[Profit]]/Data[[#This Row],[Amount]]</f>
        <v>0.56150166112956812</v>
      </c>
    </row>
    <row r="129" spans="3:12" x14ac:dyDescent="0.25">
      <c r="C129" t="s">
        <v>7</v>
      </c>
      <c r="D129" t="s">
        <v>35</v>
      </c>
      <c r="E129" t="s">
        <v>30</v>
      </c>
      <c r="F129" s="4">
        <v>6755</v>
      </c>
      <c r="G129" s="5">
        <v>252</v>
      </c>
      <c r="H129" s="23">
        <f>Data[[#This Row],[Amount]]/Data[[#This Row],[Units]]</f>
        <v>26.805555555555557</v>
      </c>
      <c r="I129" s="23">
        <f>VLOOKUP(Data[[#This Row],[Product]],products[],2,FALSE)</f>
        <v>14.49</v>
      </c>
      <c r="J129" s="23">
        <f>Data[[#This Row],[Cost Per Unit]]*Data[[#This Row],[Units]]</f>
        <v>3651.48</v>
      </c>
      <c r="K129" s="23">
        <f>Data[[#This Row],[Amount]]-Data[[#This Row],[Cost]]</f>
        <v>3103.52</v>
      </c>
      <c r="L129" s="32">
        <f>Data[[#This Row],[Profit]]/Data[[#This Row],[Amount]]</f>
        <v>0.45944041450777201</v>
      </c>
    </row>
    <row r="130" spans="3:12" x14ac:dyDescent="0.25">
      <c r="C130" t="s">
        <v>2</v>
      </c>
      <c r="D130" t="s">
        <v>37</v>
      </c>
      <c r="E130" t="s">
        <v>18</v>
      </c>
      <c r="F130" s="4">
        <v>11571</v>
      </c>
      <c r="G130" s="5">
        <v>138</v>
      </c>
      <c r="H130" s="23">
        <f>Data[[#This Row],[Amount]]/Data[[#This Row],[Units]]</f>
        <v>83.847826086956516</v>
      </c>
      <c r="I130" s="23">
        <f>VLOOKUP(Data[[#This Row],[Product]],products[],2,FALSE)</f>
        <v>6.47</v>
      </c>
      <c r="J130" s="23">
        <f>Data[[#This Row],[Cost Per Unit]]*Data[[#This Row],[Units]]</f>
        <v>892.86</v>
      </c>
      <c r="K130" s="23">
        <f>Data[[#This Row],[Amount]]-Data[[#This Row],[Cost]]</f>
        <v>10678.14</v>
      </c>
      <c r="L130" s="32">
        <f>Data[[#This Row],[Profit]]/Data[[#This Row],[Amount]]</f>
        <v>0.922836401348198</v>
      </c>
    </row>
    <row r="131" spans="3:12" x14ac:dyDescent="0.25">
      <c r="C131" t="s">
        <v>40</v>
      </c>
      <c r="D131" t="s">
        <v>38</v>
      </c>
      <c r="E131" t="s">
        <v>25</v>
      </c>
      <c r="F131" s="4">
        <v>2541</v>
      </c>
      <c r="G131" s="5">
        <v>90</v>
      </c>
      <c r="H131" s="23">
        <f>Data[[#This Row],[Amount]]/Data[[#This Row],[Units]]</f>
        <v>28.233333333333334</v>
      </c>
      <c r="I131" s="23">
        <f>VLOOKUP(Data[[#This Row],[Product]],products[],2,FALSE)</f>
        <v>13.15</v>
      </c>
      <c r="J131" s="23">
        <f>Data[[#This Row],[Cost Per Unit]]*Data[[#This Row],[Units]]</f>
        <v>1183.5</v>
      </c>
      <c r="K131" s="23">
        <f>Data[[#This Row],[Amount]]-Data[[#This Row],[Cost]]</f>
        <v>1357.5</v>
      </c>
      <c r="L131" s="32">
        <f>Data[[#This Row],[Profit]]/Data[[#This Row],[Amount]]</f>
        <v>0.53423848878394331</v>
      </c>
    </row>
    <row r="132" spans="3:12" x14ac:dyDescent="0.25">
      <c r="C132" t="s">
        <v>41</v>
      </c>
      <c r="D132" t="s">
        <v>37</v>
      </c>
      <c r="E132" t="s">
        <v>30</v>
      </c>
      <c r="F132" s="4">
        <v>1526</v>
      </c>
      <c r="G132" s="5">
        <v>240</v>
      </c>
      <c r="H132" s="23">
        <f>Data[[#This Row],[Amount]]/Data[[#This Row],[Units]]</f>
        <v>6.3583333333333334</v>
      </c>
      <c r="I132" s="23">
        <f>VLOOKUP(Data[[#This Row],[Product]],products[],2,FALSE)</f>
        <v>14.49</v>
      </c>
      <c r="J132" s="23">
        <f>Data[[#This Row],[Cost Per Unit]]*Data[[#This Row],[Units]]</f>
        <v>3477.6</v>
      </c>
      <c r="K132" s="23">
        <f>Data[[#This Row],[Amount]]-Data[[#This Row],[Cost]]</f>
        <v>-1951.6</v>
      </c>
      <c r="L132" s="32">
        <f>Data[[#This Row],[Profit]]/Data[[#This Row],[Amount]]</f>
        <v>-1.2788990825688074</v>
      </c>
    </row>
    <row r="133" spans="3:12" x14ac:dyDescent="0.25">
      <c r="C133" t="s">
        <v>40</v>
      </c>
      <c r="D133" t="s">
        <v>38</v>
      </c>
      <c r="E133" t="s">
        <v>4</v>
      </c>
      <c r="F133" s="4">
        <v>6125</v>
      </c>
      <c r="G133" s="5">
        <v>102</v>
      </c>
      <c r="H133" s="23">
        <f>Data[[#This Row],[Amount]]/Data[[#This Row],[Units]]</f>
        <v>60.049019607843135</v>
      </c>
      <c r="I133" s="23">
        <f>VLOOKUP(Data[[#This Row],[Product]],products[],2,FALSE)</f>
        <v>11.88</v>
      </c>
      <c r="J133" s="23">
        <f>Data[[#This Row],[Cost Per Unit]]*Data[[#This Row],[Units]]</f>
        <v>1211.76</v>
      </c>
      <c r="K133" s="23">
        <f>Data[[#This Row],[Amount]]-Data[[#This Row],[Cost]]</f>
        <v>4913.24</v>
      </c>
      <c r="L133" s="32">
        <f>Data[[#This Row],[Profit]]/Data[[#This Row],[Amount]]</f>
        <v>0.80216163265306117</v>
      </c>
    </row>
    <row r="134" spans="3:12" x14ac:dyDescent="0.25">
      <c r="C134" t="s">
        <v>41</v>
      </c>
      <c r="D134" t="s">
        <v>35</v>
      </c>
      <c r="E134" t="s">
        <v>27</v>
      </c>
      <c r="F134" s="4">
        <v>847</v>
      </c>
      <c r="G134" s="5">
        <v>129</v>
      </c>
      <c r="H134" s="23">
        <f>Data[[#This Row],[Amount]]/Data[[#This Row],[Units]]</f>
        <v>6.5658914728682172</v>
      </c>
      <c r="I134" s="23">
        <f>VLOOKUP(Data[[#This Row],[Product]],products[],2,FALSE)</f>
        <v>16.73</v>
      </c>
      <c r="J134" s="23">
        <f>Data[[#This Row],[Cost Per Unit]]*Data[[#This Row],[Units]]</f>
        <v>2158.17</v>
      </c>
      <c r="K134" s="23">
        <f>Data[[#This Row],[Amount]]-Data[[#This Row],[Cost]]</f>
        <v>-1311.17</v>
      </c>
      <c r="L134" s="32">
        <f>Data[[#This Row],[Profit]]/Data[[#This Row],[Amount]]</f>
        <v>-1.54801652892562</v>
      </c>
    </row>
    <row r="135" spans="3:12" x14ac:dyDescent="0.25">
      <c r="C135" t="s">
        <v>8</v>
      </c>
      <c r="D135" t="s">
        <v>35</v>
      </c>
      <c r="E135" t="s">
        <v>27</v>
      </c>
      <c r="F135" s="4">
        <v>4753</v>
      </c>
      <c r="G135" s="5">
        <v>300</v>
      </c>
      <c r="H135" s="23">
        <f>Data[[#This Row],[Amount]]/Data[[#This Row],[Units]]</f>
        <v>15.843333333333334</v>
      </c>
      <c r="I135" s="23">
        <f>VLOOKUP(Data[[#This Row],[Product]],products[],2,FALSE)</f>
        <v>16.73</v>
      </c>
      <c r="J135" s="23">
        <f>Data[[#This Row],[Cost Per Unit]]*Data[[#This Row],[Units]]</f>
        <v>5019</v>
      </c>
      <c r="K135" s="23">
        <f>Data[[#This Row],[Amount]]-Data[[#This Row],[Cost]]</f>
        <v>-266</v>
      </c>
      <c r="L135" s="32">
        <f>Data[[#This Row],[Profit]]/Data[[#This Row],[Amount]]</f>
        <v>-5.5964653902798235E-2</v>
      </c>
    </row>
    <row r="136" spans="3:12" x14ac:dyDescent="0.25">
      <c r="C136" t="s">
        <v>6</v>
      </c>
      <c r="D136" t="s">
        <v>38</v>
      </c>
      <c r="E136" t="s">
        <v>33</v>
      </c>
      <c r="F136" s="4">
        <v>959</v>
      </c>
      <c r="G136" s="5">
        <v>135</v>
      </c>
      <c r="H136" s="23">
        <f>Data[[#This Row],[Amount]]/Data[[#This Row],[Units]]</f>
        <v>7.1037037037037036</v>
      </c>
      <c r="I136" s="23">
        <f>VLOOKUP(Data[[#This Row],[Product]],products[],2,FALSE)</f>
        <v>12.37</v>
      </c>
      <c r="J136" s="23">
        <f>Data[[#This Row],[Cost Per Unit]]*Data[[#This Row],[Units]]</f>
        <v>1669.9499999999998</v>
      </c>
      <c r="K136" s="23">
        <f>Data[[#This Row],[Amount]]-Data[[#This Row],[Cost]]</f>
        <v>-710.94999999999982</v>
      </c>
      <c r="L136" s="32">
        <f>Data[[#This Row],[Profit]]/Data[[#This Row],[Amount]]</f>
        <v>-0.74134515119916555</v>
      </c>
    </row>
    <row r="137" spans="3:12" x14ac:dyDescent="0.25">
      <c r="C137" t="s">
        <v>7</v>
      </c>
      <c r="D137" t="s">
        <v>35</v>
      </c>
      <c r="E137" t="s">
        <v>24</v>
      </c>
      <c r="F137" s="4">
        <v>2793</v>
      </c>
      <c r="G137" s="5">
        <v>114</v>
      </c>
      <c r="H137" s="23">
        <f>Data[[#This Row],[Amount]]/Data[[#This Row],[Units]]</f>
        <v>24.5</v>
      </c>
      <c r="I137" s="23">
        <f>VLOOKUP(Data[[#This Row],[Product]],products[],2,FALSE)</f>
        <v>4.97</v>
      </c>
      <c r="J137" s="23">
        <f>Data[[#This Row],[Cost Per Unit]]*Data[[#This Row],[Units]]</f>
        <v>566.57999999999993</v>
      </c>
      <c r="K137" s="23">
        <f>Data[[#This Row],[Amount]]-Data[[#This Row],[Cost]]</f>
        <v>2226.42</v>
      </c>
      <c r="L137" s="32">
        <f>Data[[#This Row],[Profit]]/Data[[#This Row],[Amount]]</f>
        <v>0.79714285714285715</v>
      </c>
    </row>
    <row r="138" spans="3:12" x14ac:dyDescent="0.25">
      <c r="C138" t="s">
        <v>7</v>
      </c>
      <c r="D138" t="s">
        <v>35</v>
      </c>
      <c r="E138" t="s">
        <v>14</v>
      </c>
      <c r="F138" s="4">
        <v>4606</v>
      </c>
      <c r="G138" s="5">
        <v>63</v>
      </c>
      <c r="H138" s="23">
        <f>Data[[#This Row],[Amount]]/Data[[#This Row],[Units]]</f>
        <v>73.111111111111114</v>
      </c>
      <c r="I138" s="23">
        <f>VLOOKUP(Data[[#This Row],[Product]],products[],2,FALSE)</f>
        <v>11.7</v>
      </c>
      <c r="J138" s="23">
        <f>Data[[#This Row],[Cost Per Unit]]*Data[[#This Row],[Units]]</f>
        <v>737.09999999999991</v>
      </c>
      <c r="K138" s="23">
        <f>Data[[#This Row],[Amount]]-Data[[#This Row],[Cost]]</f>
        <v>3868.9</v>
      </c>
      <c r="L138" s="32">
        <f>Data[[#This Row],[Profit]]/Data[[#This Row],[Amount]]</f>
        <v>0.83996960486322192</v>
      </c>
    </row>
    <row r="139" spans="3:12" x14ac:dyDescent="0.25">
      <c r="C139" t="s">
        <v>7</v>
      </c>
      <c r="D139" t="s">
        <v>36</v>
      </c>
      <c r="E139" t="s">
        <v>29</v>
      </c>
      <c r="F139" s="4">
        <v>5551</v>
      </c>
      <c r="G139" s="5">
        <v>252</v>
      </c>
      <c r="H139" s="23">
        <f>Data[[#This Row],[Amount]]/Data[[#This Row],[Units]]</f>
        <v>22.027777777777779</v>
      </c>
      <c r="I139" s="23">
        <f>VLOOKUP(Data[[#This Row],[Product]],products[],2,FALSE)</f>
        <v>7.16</v>
      </c>
      <c r="J139" s="23">
        <f>Data[[#This Row],[Cost Per Unit]]*Data[[#This Row],[Units]]</f>
        <v>1804.32</v>
      </c>
      <c r="K139" s="23">
        <f>Data[[#This Row],[Amount]]-Data[[#This Row],[Cost]]</f>
        <v>3746.6800000000003</v>
      </c>
      <c r="L139" s="32">
        <f>Data[[#This Row],[Profit]]/Data[[#This Row],[Amount]]</f>
        <v>0.67495586380832284</v>
      </c>
    </row>
    <row r="140" spans="3:12" x14ac:dyDescent="0.25">
      <c r="C140" t="s">
        <v>10</v>
      </c>
      <c r="D140" t="s">
        <v>36</v>
      </c>
      <c r="E140" t="s">
        <v>32</v>
      </c>
      <c r="F140" s="4">
        <v>6657</v>
      </c>
      <c r="G140" s="5">
        <v>303</v>
      </c>
      <c r="H140" s="23">
        <f>Data[[#This Row],[Amount]]/Data[[#This Row],[Units]]</f>
        <v>21.970297029702969</v>
      </c>
      <c r="I140" s="23">
        <f>VLOOKUP(Data[[#This Row],[Product]],products[],2,FALSE)</f>
        <v>8.65</v>
      </c>
      <c r="J140" s="23">
        <f>Data[[#This Row],[Cost Per Unit]]*Data[[#This Row],[Units]]</f>
        <v>2620.9500000000003</v>
      </c>
      <c r="K140" s="23">
        <f>Data[[#This Row],[Amount]]-Data[[#This Row],[Cost]]</f>
        <v>4036.0499999999997</v>
      </c>
      <c r="L140" s="32">
        <f>Data[[#This Row],[Profit]]/Data[[#This Row],[Amount]]</f>
        <v>0.60628661559260921</v>
      </c>
    </row>
    <row r="141" spans="3:12" x14ac:dyDescent="0.25">
      <c r="C141" t="s">
        <v>7</v>
      </c>
      <c r="D141" t="s">
        <v>39</v>
      </c>
      <c r="E141" t="s">
        <v>17</v>
      </c>
      <c r="F141" s="4">
        <v>4438</v>
      </c>
      <c r="G141" s="5">
        <v>246</v>
      </c>
      <c r="H141" s="23">
        <f>Data[[#This Row],[Amount]]/Data[[#This Row],[Units]]</f>
        <v>18.040650406504064</v>
      </c>
      <c r="I141" s="23">
        <f>VLOOKUP(Data[[#This Row],[Product]],products[],2,FALSE)</f>
        <v>3.11</v>
      </c>
      <c r="J141" s="23">
        <f>Data[[#This Row],[Cost Per Unit]]*Data[[#This Row],[Units]]</f>
        <v>765.06</v>
      </c>
      <c r="K141" s="23">
        <f>Data[[#This Row],[Amount]]-Data[[#This Row],[Cost]]</f>
        <v>3672.94</v>
      </c>
      <c r="L141" s="32">
        <f>Data[[#This Row],[Profit]]/Data[[#This Row],[Amount]]</f>
        <v>0.82761153672825594</v>
      </c>
    </row>
    <row r="142" spans="3:12" x14ac:dyDescent="0.25">
      <c r="C142" t="s">
        <v>8</v>
      </c>
      <c r="D142" t="s">
        <v>38</v>
      </c>
      <c r="E142" t="s">
        <v>22</v>
      </c>
      <c r="F142" s="4">
        <v>168</v>
      </c>
      <c r="G142" s="5">
        <v>84</v>
      </c>
      <c r="H142" s="23">
        <f>Data[[#This Row],[Amount]]/Data[[#This Row],[Units]]</f>
        <v>2</v>
      </c>
      <c r="I142" s="23">
        <f>VLOOKUP(Data[[#This Row],[Product]],products[],2,FALSE)</f>
        <v>9.77</v>
      </c>
      <c r="J142" s="23">
        <f>Data[[#This Row],[Cost Per Unit]]*Data[[#This Row],[Units]]</f>
        <v>820.68</v>
      </c>
      <c r="K142" s="23">
        <f>Data[[#This Row],[Amount]]-Data[[#This Row],[Cost]]</f>
        <v>-652.67999999999995</v>
      </c>
      <c r="L142" s="32">
        <f>Data[[#This Row],[Profit]]/Data[[#This Row],[Amount]]</f>
        <v>-3.8849999999999998</v>
      </c>
    </row>
    <row r="143" spans="3:12" x14ac:dyDescent="0.25">
      <c r="C143" t="s">
        <v>7</v>
      </c>
      <c r="D143" t="s">
        <v>34</v>
      </c>
      <c r="E143" t="s">
        <v>17</v>
      </c>
      <c r="F143" s="4">
        <v>7777</v>
      </c>
      <c r="G143" s="5">
        <v>39</v>
      </c>
      <c r="H143" s="23">
        <f>Data[[#This Row],[Amount]]/Data[[#This Row],[Units]]</f>
        <v>199.41025641025641</v>
      </c>
      <c r="I143" s="23">
        <f>VLOOKUP(Data[[#This Row],[Product]],products[],2,FALSE)</f>
        <v>3.11</v>
      </c>
      <c r="J143" s="23">
        <f>Data[[#This Row],[Cost Per Unit]]*Data[[#This Row],[Units]]</f>
        <v>121.28999999999999</v>
      </c>
      <c r="K143" s="23">
        <f>Data[[#This Row],[Amount]]-Data[[#This Row],[Cost]]</f>
        <v>7655.71</v>
      </c>
      <c r="L143" s="32">
        <f>Data[[#This Row],[Profit]]/Data[[#This Row],[Amount]]</f>
        <v>0.98440401182975446</v>
      </c>
    </row>
    <row r="144" spans="3:12" x14ac:dyDescent="0.25">
      <c r="C144" t="s">
        <v>5</v>
      </c>
      <c r="D144" t="s">
        <v>36</v>
      </c>
      <c r="E144" t="s">
        <v>17</v>
      </c>
      <c r="F144" s="4">
        <v>3339</v>
      </c>
      <c r="G144" s="5">
        <v>348</v>
      </c>
      <c r="H144" s="23">
        <f>Data[[#This Row],[Amount]]/Data[[#This Row],[Units]]</f>
        <v>9.5948275862068968</v>
      </c>
      <c r="I144" s="23">
        <f>VLOOKUP(Data[[#This Row],[Product]],products[],2,FALSE)</f>
        <v>3.11</v>
      </c>
      <c r="J144" s="23">
        <f>Data[[#This Row],[Cost Per Unit]]*Data[[#This Row],[Units]]</f>
        <v>1082.28</v>
      </c>
      <c r="K144" s="23">
        <f>Data[[#This Row],[Amount]]-Data[[#This Row],[Cost]]</f>
        <v>2256.7200000000003</v>
      </c>
      <c r="L144" s="32">
        <f>Data[[#This Row],[Profit]]/Data[[#This Row],[Amount]]</f>
        <v>0.67586702605570537</v>
      </c>
    </row>
    <row r="145" spans="3:12" x14ac:dyDescent="0.25">
      <c r="C145" t="s">
        <v>7</v>
      </c>
      <c r="D145" t="s">
        <v>37</v>
      </c>
      <c r="E145" t="s">
        <v>33</v>
      </c>
      <c r="F145" s="4">
        <v>6391</v>
      </c>
      <c r="G145" s="5">
        <v>48</v>
      </c>
      <c r="H145" s="23">
        <f>Data[[#This Row],[Amount]]/Data[[#This Row],[Units]]</f>
        <v>133.14583333333334</v>
      </c>
      <c r="I145" s="23">
        <f>VLOOKUP(Data[[#This Row],[Product]],products[],2,FALSE)</f>
        <v>12.37</v>
      </c>
      <c r="J145" s="23">
        <f>Data[[#This Row],[Cost Per Unit]]*Data[[#This Row],[Units]]</f>
        <v>593.76</v>
      </c>
      <c r="K145" s="23">
        <f>Data[[#This Row],[Amount]]-Data[[#This Row],[Cost]]</f>
        <v>5797.24</v>
      </c>
      <c r="L145" s="32">
        <f>Data[[#This Row],[Profit]]/Data[[#This Row],[Amount]]</f>
        <v>0.90709435143170081</v>
      </c>
    </row>
    <row r="146" spans="3:12" x14ac:dyDescent="0.25">
      <c r="C146" t="s">
        <v>5</v>
      </c>
      <c r="D146" t="s">
        <v>37</v>
      </c>
      <c r="E146" t="s">
        <v>22</v>
      </c>
      <c r="F146" s="4">
        <v>518</v>
      </c>
      <c r="G146" s="5">
        <v>75</v>
      </c>
      <c r="H146" s="23">
        <f>Data[[#This Row],[Amount]]/Data[[#This Row],[Units]]</f>
        <v>6.9066666666666663</v>
      </c>
      <c r="I146" s="23">
        <f>VLOOKUP(Data[[#This Row],[Product]],products[],2,FALSE)</f>
        <v>9.77</v>
      </c>
      <c r="J146" s="23">
        <f>Data[[#This Row],[Cost Per Unit]]*Data[[#This Row],[Units]]</f>
        <v>732.75</v>
      </c>
      <c r="K146" s="23">
        <f>Data[[#This Row],[Amount]]-Data[[#This Row],[Cost]]</f>
        <v>-214.75</v>
      </c>
      <c r="L146" s="32">
        <f>Data[[#This Row],[Profit]]/Data[[#This Row],[Amount]]</f>
        <v>-0.41457528957528955</v>
      </c>
    </row>
    <row r="147" spans="3:12" x14ac:dyDescent="0.25">
      <c r="C147" t="s">
        <v>7</v>
      </c>
      <c r="D147" t="s">
        <v>38</v>
      </c>
      <c r="E147" t="s">
        <v>28</v>
      </c>
      <c r="F147" s="4">
        <v>5677</v>
      </c>
      <c r="G147" s="5">
        <v>258</v>
      </c>
      <c r="H147" s="23">
        <f>Data[[#This Row],[Amount]]/Data[[#This Row],[Units]]</f>
        <v>22.003875968992247</v>
      </c>
      <c r="I147" s="23">
        <f>VLOOKUP(Data[[#This Row],[Product]],products[],2,FALSE)</f>
        <v>10.38</v>
      </c>
      <c r="J147" s="23">
        <f>Data[[#This Row],[Cost Per Unit]]*Data[[#This Row],[Units]]</f>
        <v>2678.0400000000004</v>
      </c>
      <c r="K147" s="23">
        <f>Data[[#This Row],[Amount]]-Data[[#This Row],[Cost]]</f>
        <v>2998.9599999999996</v>
      </c>
      <c r="L147" s="32">
        <f>Data[[#This Row],[Profit]]/Data[[#This Row],[Amount]]</f>
        <v>0.52826492865950314</v>
      </c>
    </row>
    <row r="148" spans="3:12" x14ac:dyDescent="0.25">
      <c r="C148" t="s">
        <v>6</v>
      </c>
      <c r="D148" t="s">
        <v>39</v>
      </c>
      <c r="E148" t="s">
        <v>17</v>
      </c>
      <c r="F148" s="4">
        <v>6048</v>
      </c>
      <c r="G148" s="5">
        <v>27</v>
      </c>
      <c r="H148" s="23">
        <f>Data[[#This Row],[Amount]]/Data[[#This Row],[Units]]</f>
        <v>224</v>
      </c>
      <c r="I148" s="23">
        <f>VLOOKUP(Data[[#This Row],[Product]],products[],2,FALSE)</f>
        <v>3.11</v>
      </c>
      <c r="J148" s="23">
        <f>Data[[#This Row],[Cost Per Unit]]*Data[[#This Row],[Units]]</f>
        <v>83.97</v>
      </c>
      <c r="K148" s="23">
        <f>Data[[#This Row],[Amount]]-Data[[#This Row],[Cost]]</f>
        <v>5964.03</v>
      </c>
      <c r="L148" s="32">
        <f>Data[[#This Row],[Profit]]/Data[[#This Row],[Amount]]</f>
        <v>0.98611607142857138</v>
      </c>
    </row>
    <row r="149" spans="3:12" x14ac:dyDescent="0.25">
      <c r="C149" t="s">
        <v>8</v>
      </c>
      <c r="D149" t="s">
        <v>38</v>
      </c>
      <c r="E149" t="s">
        <v>32</v>
      </c>
      <c r="F149" s="4">
        <v>3752</v>
      </c>
      <c r="G149" s="5">
        <v>213</v>
      </c>
      <c r="H149" s="23">
        <f>Data[[#This Row],[Amount]]/Data[[#This Row],[Units]]</f>
        <v>17.615023474178404</v>
      </c>
      <c r="I149" s="23">
        <f>VLOOKUP(Data[[#This Row],[Product]],products[],2,FALSE)</f>
        <v>8.65</v>
      </c>
      <c r="J149" s="23">
        <f>Data[[#This Row],[Cost Per Unit]]*Data[[#This Row],[Units]]</f>
        <v>1842.45</v>
      </c>
      <c r="K149" s="23">
        <f>Data[[#This Row],[Amount]]-Data[[#This Row],[Cost]]</f>
        <v>1909.55</v>
      </c>
      <c r="L149" s="32">
        <f>Data[[#This Row],[Profit]]/Data[[#This Row],[Amount]]</f>
        <v>0.5089418976545842</v>
      </c>
    </row>
    <row r="150" spans="3:12" x14ac:dyDescent="0.25">
      <c r="C150" t="s">
        <v>5</v>
      </c>
      <c r="D150" t="s">
        <v>35</v>
      </c>
      <c r="E150" t="s">
        <v>29</v>
      </c>
      <c r="F150" s="4">
        <v>4480</v>
      </c>
      <c r="G150" s="5">
        <v>357</v>
      </c>
      <c r="H150" s="23">
        <f>Data[[#This Row],[Amount]]/Data[[#This Row],[Units]]</f>
        <v>12.549019607843137</v>
      </c>
      <c r="I150" s="23">
        <f>VLOOKUP(Data[[#This Row],[Product]],products[],2,FALSE)</f>
        <v>7.16</v>
      </c>
      <c r="J150" s="23">
        <f>Data[[#This Row],[Cost Per Unit]]*Data[[#This Row],[Units]]</f>
        <v>2556.12</v>
      </c>
      <c r="K150" s="23">
        <f>Data[[#This Row],[Amount]]-Data[[#This Row],[Cost]]</f>
        <v>1923.88</v>
      </c>
      <c r="L150" s="32">
        <f>Data[[#This Row],[Profit]]/Data[[#This Row],[Amount]]</f>
        <v>0.42943750000000003</v>
      </c>
    </row>
    <row r="151" spans="3:12" x14ac:dyDescent="0.25">
      <c r="C151" t="s">
        <v>9</v>
      </c>
      <c r="D151" t="s">
        <v>37</v>
      </c>
      <c r="E151" t="s">
        <v>4</v>
      </c>
      <c r="F151" s="4">
        <v>259</v>
      </c>
      <c r="G151" s="5">
        <v>207</v>
      </c>
      <c r="H151" s="23">
        <f>Data[[#This Row],[Amount]]/Data[[#This Row],[Units]]</f>
        <v>1.251207729468599</v>
      </c>
      <c r="I151" s="23">
        <f>VLOOKUP(Data[[#This Row],[Product]],products[],2,FALSE)</f>
        <v>11.88</v>
      </c>
      <c r="J151" s="23">
        <f>Data[[#This Row],[Cost Per Unit]]*Data[[#This Row],[Units]]</f>
        <v>2459.1600000000003</v>
      </c>
      <c r="K151" s="23">
        <f>Data[[#This Row],[Amount]]-Data[[#This Row],[Cost]]</f>
        <v>-2200.1600000000003</v>
      </c>
      <c r="L151" s="32">
        <f>Data[[#This Row],[Profit]]/Data[[#This Row],[Amount]]</f>
        <v>-8.4948262548262559</v>
      </c>
    </row>
    <row r="152" spans="3:12" x14ac:dyDescent="0.25">
      <c r="C152" t="s">
        <v>8</v>
      </c>
      <c r="D152" t="s">
        <v>37</v>
      </c>
      <c r="E152" t="s">
        <v>30</v>
      </c>
      <c r="F152" s="4">
        <v>42</v>
      </c>
      <c r="G152" s="5">
        <v>150</v>
      </c>
      <c r="H152" s="23">
        <f>Data[[#This Row],[Amount]]/Data[[#This Row],[Units]]</f>
        <v>0.28000000000000003</v>
      </c>
      <c r="I152" s="23">
        <f>VLOOKUP(Data[[#This Row],[Product]],products[],2,FALSE)</f>
        <v>14.49</v>
      </c>
      <c r="J152" s="23">
        <f>Data[[#This Row],[Cost Per Unit]]*Data[[#This Row],[Units]]</f>
        <v>2173.5</v>
      </c>
      <c r="K152" s="23">
        <f>Data[[#This Row],[Amount]]-Data[[#This Row],[Cost]]</f>
        <v>-2131.5</v>
      </c>
      <c r="L152" s="32">
        <f>Data[[#This Row],[Profit]]/Data[[#This Row],[Amount]]</f>
        <v>-50.75</v>
      </c>
    </row>
    <row r="153" spans="3:12" x14ac:dyDescent="0.25">
      <c r="C153" t="s">
        <v>41</v>
      </c>
      <c r="D153" t="s">
        <v>36</v>
      </c>
      <c r="E153" t="s">
        <v>26</v>
      </c>
      <c r="F153" s="4">
        <v>98</v>
      </c>
      <c r="G153" s="5">
        <v>204</v>
      </c>
      <c r="H153" s="23">
        <f>Data[[#This Row],[Amount]]/Data[[#This Row],[Units]]</f>
        <v>0.48039215686274511</v>
      </c>
      <c r="I153" s="23">
        <f>VLOOKUP(Data[[#This Row],[Product]],products[],2,FALSE)</f>
        <v>5.6</v>
      </c>
      <c r="J153" s="23">
        <f>Data[[#This Row],[Cost Per Unit]]*Data[[#This Row],[Units]]</f>
        <v>1142.3999999999999</v>
      </c>
      <c r="K153" s="23">
        <f>Data[[#This Row],[Amount]]-Data[[#This Row],[Cost]]</f>
        <v>-1044.3999999999999</v>
      </c>
      <c r="L153" s="32">
        <f>Data[[#This Row],[Profit]]/Data[[#This Row],[Amount]]</f>
        <v>-10.657142857142857</v>
      </c>
    </row>
    <row r="154" spans="3:12" x14ac:dyDescent="0.25">
      <c r="C154" t="s">
        <v>7</v>
      </c>
      <c r="D154" t="s">
        <v>35</v>
      </c>
      <c r="E154" t="s">
        <v>27</v>
      </c>
      <c r="F154" s="4">
        <v>2478</v>
      </c>
      <c r="G154" s="5">
        <v>21</v>
      </c>
      <c r="H154" s="23">
        <f>Data[[#This Row],[Amount]]/Data[[#This Row],[Units]]</f>
        <v>118</v>
      </c>
      <c r="I154" s="23">
        <f>VLOOKUP(Data[[#This Row],[Product]],products[],2,FALSE)</f>
        <v>16.73</v>
      </c>
      <c r="J154" s="23">
        <f>Data[[#This Row],[Cost Per Unit]]*Data[[#This Row],[Units]]</f>
        <v>351.33</v>
      </c>
      <c r="K154" s="23">
        <f>Data[[#This Row],[Amount]]-Data[[#This Row],[Cost]]</f>
        <v>2126.67</v>
      </c>
      <c r="L154" s="32">
        <f>Data[[#This Row],[Profit]]/Data[[#This Row],[Amount]]</f>
        <v>0.85822033898305083</v>
      </c>
    </row>
    <row r="155" spans="3:12" x14ac:dyDescent="0.25">
      <c r="C155" t="s">
        <v>41</v>
      </c>
      <c r="D155" t="s">
        <v>34</v>
      </c>
      <c r="E155" t="s">
        <v>33</v>
      </c>
      <c r="F155" s="4">
        <v>7847</v>
      </c>
      <c r="G155" s="5">
        <v>174</v>
      </c>
      <c r="H155" s="23">
        <f>Data[[#This Row],[Amount]]/Data[[#This Row],[Units]]</f>
        <v>45.097701149425291</v>
      </c>
      <c r="I155" s="23">
        <f>VLOOKUP(Data[[#This Row],[Product]],products[],2,FALSE)</f>
        <v>12.37</v>
      </c>
      <c r="J155" s="23">
        <f>Data[[#This Row],[Cost Per Unit]]*Data[[#This Row],[Units]]</f>
        <v>2152.3799999999997</v>
      </c>
      <c r="K155" s="23">
        <f>Data[[#This Row],[Amount]]-Data[[#This Row],[Cost]]</f>
        <v>5694.6200000000008</v>
      </c>
      <c r="L155" s="32">
        <f>Data[[#This Row],[Profit]]/Data[[#This Row],[Amount]]</f>
        <v>0.7257066394800562</v>
      </c>
    </row>
    <row r="156" spans="3:12" x14ac:dyDescent="0.25">
      <c r="C156" t="s">
        <v>2</v>
      </c>
      <c r="D156" t="s">
        <v>37</v>
      </c>
      <c r="E156" t="s">
        <v>17</v>
      </c>
      <c r="F156" s="4">
        <v>9926</v>
      </c>
      <c r="G156" s="5">
        <v>201</v>
      </c>
      <c r="H156" s="23">
        <f>Data[[#This Row],[Amount]]/Data[[#This Row],[Units]]</f>
        <v>49.383084577114431</v>
      </c>
      <c r="I156" s="23">
        <f>VLOOKUP(Data[[#This Row],[Product]],products[],2,FALSE)</f>
        <v>3.11</v>
      </c>
      <c r="J156" s="23">
        <f>Data[[#This Row],[Cost Per Unit]]*Data[[#This Row],[Units]]</f>
        <v>625.11</v>
      </c>
      <c r="K156" s="23">
        <f>Data[[#This Row],[Amount]]-Data[[#This Row],[Cost]]</f>
        <v>9300.89</v>
      </c>
      <c r="L156" s="32">
        <f>Data[[#This Row],[Profit]]/Data[[#This Row],[Amount]]</f>
        <v>0.93702296997783596</v>
      </c>
    </row>
    <row r="157" spans="3:12" x14ac:dyDescent="0.25">
      <c r="C157" t="s">
        <v>8</v>
      </c>
      <c r="D157" t="s">
        <v>38</v>
      </c>
      <c r="E157" t="s">
        <v>13</v>
      </c>
      <c r="F157" s="4">
        <v>819</v>
      </c>
      <c r="G157" s="5">
        <v>510</v>
      </c>
      <c r="H157" s="23">
        <f>Data[[#This Row],[Amount]]/Data[[#This Row],[Units]]</f>
        <v>1.6058823529411765</v>
      </c>
      <c r="I157" s="23">
        <f>VLOOKUP(Data[[#This Row],[Product]],products[],2,FALSE)</f>
        <v>9.33</v>
      </c>
      <c r="J157" s="23">
        <f>Data[[#This Row],[Cost Per Unit]]*Data[[#This Row],[Units]]</f>
        <v>4758.3</v>
      </c>
      <c r="K157" s="23">
        <f>Data[[#This Row],[Amount]]-Data[[#This Row],[Cost]]</f>
        <v>-3939.3</v>
      </c>
      <c r="L157" s="32">
        <f>Data[[#This Row],[Profit]]/Data[[#This Row],[Amount]]</f>
        <v>-4.8098901098901097</v>
      </c>
    </row>
    <row r="158" spans="3:12" x14ac:dyDescent="0.25">
      <c r="C158" t="s">
        <v>6</v>
      </c>
      <c r="D158" t="s">
        <v>39</v>
      </c>
      <c r="E158" t="s">
        <v>29</v>
      </c>
      <c r="F158" s="4">
        <v>3052</v>
      </c>
      <c r="G158" s="5">
        <v>378</v>
      </c>
      <c r="H158" s="23">
        <f>Data[[#This Row],[Amount]]/Data[[#This Row],[Units]]</f>
        <v>8.0740740740740744</v>
      </c>
      <c r="I158" s="23">
        <f>VLOOKUP(Data[[#This Row],[Product]],products[],2,FALSE)</f>
        <v>7.16</v>
      </c>
      <c r="J158" s="23">
        <f>Data[[#This Row],[Cost Per Unit]]*Data[[#This Row],[Units]]</f>
        <v>2706.48</v>
      </c>
      <c r="K158" s="23">
        <f>Data[[#This Row],[Amount]]-Data[[#This Row],[Cost]]</f>
        <v>345.52</v>
      </c>
      <c r="L158" s="32">
        <f>Data[[#This Row],[Profit]]/Data[[#This Row],[Amount]]</f>
        <v>0.11321100917431193</v>
      </c>
    </row>
    <row r="159" spans="3:12" x14ac:dyDescent="0.25">
      <c r="C159" t="s">
        <v>9</v>
      </c>
      <c r="D159" t="s">
        <v>34</v>
      </c>
      <c r="E159" t="s">
        <v>21</v>
      </c>
      <c r="F159" s="4">
        <v>6832</v>
      </c>
      <c r="G159" s="5">
        <v>27</v>
      </c>
      <c r="H159" s="23">
        <f>Data[[#This Row],[Amount]]/Data[[#This Row],[Units]]</f>
        <v>253.03703703703704</v>
      </c>
      <c r="I159" s="23">
        <f>VLOOKUP(Data[[#This Row],[Product]],products[],2,FALSE)</f>
        <v>9</v>
      </c>
      <c r="J159" s="23">
        <f>Data[[#This Row],[Cost Per Unit]]*Data[[#This Row],[Units]]</f>
        <v>243</v>
      </c>
      <c r="K159" s="23">
        <f>Data[[#This Row],[Amount]]-Data[[#This Row],[Cost]]</f>
        <v>6589</v>
      </c>
      <c r="L159" s="32">
        <f>Data[[#This Row],[Profit]]/Data[[#This Row],[Amount]]</f>
        <v>0.96443208430913352</v>
      </c>
    </row>
    <row r="160" spans="3:12" x14ac:dyDescent="0.25">
      <c r="C160" t="s">
        <v>2</v>
      </c>
      <c r="D160" t="s">
        <v>39</v>
      </c>
      <c r="E160" t="s">
        <v>16</v>
      </c>
      <c r="F160" s="4">
        <v>2016</v>
      </c>
      <c r="G160" s="5">
        <v>117</v>
      </c>
      <c r="H160" s="23">
        <f>Data[[#This Row],[Amount]]/Data[[#This Row],[Units]]</f>
        <v>17.23076923076923</v>
      </c>
      <c r="I160" s="23">
        <f>VLOOKUP(Data[[#This Row],[Product]],products[],2,FALSE)</f>
        <v>8.7899999999999991</v>
      </c>
      <c r="J160" s="23">
        <f>Data[[#This Row],[Cost Per Unit]]*Data[[#This Row],[Units]]</f>
        <v>1028.4299999999998</v>
      </c>
      <c r="K160" s="23">
        <f>Data[[#This Row],[Amount]]-Data[[#This Row],[Cost]]</f>
        <v>987.57000000000016</v>
      </c>
      <c r="L160" s="32">
        <f>Data[[#This Row],[Profit]]/Data[[#This Row],[Amount]]</f>
        <v>0.48986607142857153</v>
      </c>
    </row>
    <row r="161" spans="3:12" x14ac:dyDescent="0.25">
      <c r="C161" t="s">
        <v>6</v>
      </c>
      <c r="D161" t="s">
        <v>38</v>
      </c>
      <c r="E161" t="s">
        <v>21</v>
      </c>
      <c r="F161" s="4">
        <v>7322</v>
      </c>
      <c r="G161" s="5">
        <v>36</v>
      </c>
      <c r="H161" s="23">
        <f>Data[[#This Row],[Amount]]/Data[[#This Row],[Units]]</f>
        <v>203.38888888888889</v>
      </c>
      <c r="I161" s="23">
        <f>VLOOKUP(Data[[#This Row],[Product]],products[],2,FALSE)</f>
        <v>9</v>
      </c>
      <c r="J161" s="23">
        <f>Data[[#This Row],[Cost Per Unit]]*Data[[#This Row],[Units]]</f>
        <v>324</v>
      </c>
      <c r="K161" s="23">
        <f>Data[[#This Row],[Amount]]-Data[[#This Row],[Cost]]</f>
        <v>6998</v>
      </c>
      <c r="L161" s="32">
        <f>Data[[#This Row],[Profit]]/Data[[#This Row],[Amount]]</f>
        <v>0.95574979513794045</v>
      </c>
    </row>
    <row r="162" spans="3:12" x14ac:dyDescent="0.25">
      <c r="C162" t="s">
        <v>8</v>
      </c>
      <c r="D162" t="s">
        <v>35</v>
      </c>
      <c r="E162" t="s">
        <v>33</v>
      </c>
      <c r="F162" s="4">
        <v>357</v>
      </c>
      <c r="G162" s="5">
        <v>126</v>
      </c>
      <c r="H162" s="23">
        <f>Data[[#This Row],[Amount]]/Data[[#This Row],[Units]]</f>
        <v>2.8333333333333335</v>
      </c>
      <c r="I162" s="23">
        <f>VLOOKUP(Data[[#This Row],[Product]],products[],2,FALSE)</f>
        <v>12.37</v>
      </c>
      <c r="J162" s="23">
        <f>Data[[#This Row],[Cost Per Unit]]*Data[[#This Row],[Units]]</f>
        <v>1558.62</v>
      </c>
      <c r="K162" s="23">
        <f>Data[[#This Row],[Amount]]-Data[[#This Row],[Cost]]</f>
        <v>-1201.6199999999999</v>
      </c>
      <c r="L162" s="32">
        <f>Data[[#This Row],[Profit]]/Data[[#This Row],[Amount]]</f>
        <v>-3.3658823529411763</v>
      </c>
    </row>
    <row r="163" spans="3:12" x14ac:dyDescent="0.25">
      <c r="C163" t="s">
        <v>9</v>
      </c>
      <c r="D163" t="s">
        <v>39</v>
      </c>
      <c r="E163" t="s">
        <v>25</v>
      </c>
      <c r="F163" s="4">
        <v>3192</v>
      </c>
      <c r="G163" s="5">
        <v>72</v>
      </c>
      <c r="H163" s="23">
        <f>Data[[#This Row],[Amount]]/Data[[#This Row],[Units]]</f>
        <v>44.333333333333336</v>
      </c>
      <c r="I163" s="23">
        <f>VLOOKUP(Data[[#This Row],[Product]],products[],2,FALSE)</f>
        <v>13.15</v>
      </c>
      <c r="J163" s="23">
        <f>Data[[#This Row],[Cost Per Unit]]*Data[[#This Row],[Units]]</f>
        <v>946.80000000000007</v>
      </c>
      <c r="K163" s="23">
        <f>Data[[#This Row],[Amount]]-Data[[#This Row],[Cost]]</f>
        <v>2245.1999999999998</v>
      </c>
      <c r="L163" s="32">
        <f>Data[[#This Row],[Profit]]/Data[[#This Row],[Amount]]</f>
        <v>0.70338345864661644</v>
      </c>
    </row>
    <row r="164" spans="3:12" x14ac:dyDescent="0.25">
      <c r="C164" t="s">
        <v>7</v>
      </c>
      <c r="D164" t="s">
        <v>36</v>
      </c>
      <c r="E164" t="s">
        <v>22</v>
      </c>
      <c r="F164" s="4">
        <v>8435</v>
      </c>
      <c r="G164" s="5">
        <v>42</v>
      </c>
      <c r="H164" s="23">
        <f>Data[[#This Row],[Amount]]/Data[[#This Row],[Units]]</f>
        <v>200.83333333333334</v>
      </c>
      <c r="I164" s="23">
        <f>VLOOKUP(Data[[#This Row],[Product]],products[],2,FALSE)</f>
        <v>9.77</v>
      </c>
      <c r="J164" s="23">
        <f>Data[[#This Row],[Cost Per Unit]]*Data[[#This Row],[Units]]</f>
        <v>410.34</v>
      </c>
      <c r="K164" s="23">
        <f>Data[[#This Row],[Amount]]-Data[[#This Row],[Cost]]</f>
        <v>8024.66</v>
      </c>
      <c r="L164" s="32">
        <f>Data[[#This Row],[Profit]]/Data[[#This Row],[Amount]]</f>
        <v>0.95135269709543568</v>
      </c>
    </row>
    <row r="165" spans="3:12" x14ac:dyDescent="0.25">
      <c r="C165" t="s">
        <v>40</v>
      </c>
      <c r="D165" t="s">
        <v>39</v>
      </c>
      <c r="E165" t="s">
        <v>29</v>
      </c>
      <c r="F165" s="4">
        <v>0</v>
      </c>
      <c r="G165" s="5">
        <v>135</v>
      </c>
      <c r="H165" s="23">
        <f>Data[[#This Row],[Amount]]/Data[[#This Row],[Units]]</f>
        <v>0</v>
      </c>
      <c r="I165" s="23">
        <f>VLOOKUP(Data[[#This Row],[Product]],products[],2,FALSE)</f>
        <v>7.16</v>
      </c>
      <c r="J165" s="23">
        <f>Data[[#This Row],[Cost Per Unit]]*Data[[#This Row],[Units]]</f>
        <v>966.6</v>
      </c>
      <c r="K165" s="23">
        <f>Data[[#This Row],[Amount]]-Data[[#This Row],[Cost]]</f>
        <v>-966.6</v>
      </c>
      <c r="L165" s="32" t="e">
        <f>Data[[#This Row],[Profit]]/Data[[#This Row],[Amount]]</f>
        <v>#DIV/0!</v>
      </c>
    </row>
    <row r="166" spans="3:12" x14ac:dyDescent="0.25">
      <c r="C166" t="s">
        <v>7</v>
      </c>
      <c r="D166" t="s">
        <v>34</v>
      </c>
      <c r="E166" t="s">
        <v>24</v>
      </c>
      <c r="F166" s="4">
        <v>8862</v>
      </c>
      <c r="G166" s="5">
        <v>189</v>
      </c>
      <c r="H166" s="23">
        <f>Data[[#This Row],[Amount]]/Data[[#This Row],[Units]]</f>
        <v>46.888888888888886</v>
      </c>
      <c r="I166" s="23">
        <f>VLOOKUP(Data[[#This Row],[Product]],products[],2,FALSE)</f>
        <v>4.97</v>
      </c>
      <c r="J166" s="23">
        <f>Data[[#This Row],[Cost Per Unit]]*Data[[#This Row],[Units]]</f>
        <v>939.32999999999993</v>
      </c>
      <c r="K166" s="23">
        <f>Data[[#This Row],[Amount]]-Data[[#This Row],[Cost]]</f>
        <v>7922.67</v>
      </c>
      <c r="L166" s="32">
        <f>Data[[#This Row],[Profit]]/Data[[#This Row],[Amount]]</f>
        <v>0.89400473933649294</v>
      </c>
    </row>
    <row r="167" spans="3:12" x14ac:dyDescent="0.25">
      <c r="C167" t="s">
        <v>6</v>
      </c>
      <c r="D167" t="s">
        <v>37</v>
      </c>
      <c r="E167" t="s">
        <v>28</v>
      </c>
      <c r="F167" s="4">
        <v>3556</v>
      </c>
      <c r="G167" s="5">
        <v>459</v>
      </c>
      <c r="H167" s="23">
        <f>Data[[#This Row],[Amount]]/Data[[#This Row],[Units]]</f>
        <v>7.7472766884531588</v>
      </c>
      <c r="I167" s="23">
        <f>VLOOKUP(Data[[#This Row],[Product]],products[],2,FALSE)</f>
        <v>10.38</v>
      </c>
      <c r="J167" s="23">
        <f>Data[[#This Row],[Cost Per Unit]]*Data[[#This Row],[Units]]</f>
        <v>4764.42</v>
      </c>
      <c r="K167" s="23">
        <f>Data[[#This Row],[Amount]]-Data[[#This Row],[Cost]]</f>
        <v>-1208.42</v>
      </c>
      <c r="L167" s="32">
        <f>Data[[#This Row],[Profit]]/Data[[#This Row],[Amount]]</f>
        <v>-0.33982564679415073</v>
      </c>
    </row>
    <row r="168" spans="3:12" x14ac:dyDescent="0.25">
      <c r="C168" t="s">
        <v>5</v>
      </c>
      <c r="D168" t="s">
        <v>34</v>
      </c>
      <c r="E168" t="s">
        <v>15</v>
      </c>
      <c r="F168" s="4">
        <v>7280</v>
      </c>
      <c r="G168" s="5">
        <v>201</v>
      </c>
      <c r="H168" s="23">
        <f>Data[[#This Row],[Amount]]/Data[[#This Row],[Units]]</f>
        <v>36.218905472636813</v>
      </c>
      <c r="I168" s="23">
        <f>VLOOKUP(Data[[#This Row],[Product]],products[],2,FALSE)</f>
        <v>11.73</v>
      </c>
      <c r="J168" s="23">
        <f>Data[[#This Row],[Cost Per Unit]]*Data[[#This Row],[Units]]</f>
        <v>2357.73</v>
      </c>
      <c r="K168" s="23">
        <f>Data[[#This Row],[Amount]]-Data[[#This Row],[Cost]]</f>
        <v>4922.2700000000004</v>
      </c>
      <c r="L168" s="32">
        <f>Data[[#This Row],[Profit]]/Data[[#This Row],[Amount]]</f>
        <v>0.67613598901098904</v>
      </c>
    </row>
    <row r="169" spans="3:12" x14ac:dyDescent="0.25">
      <c r="C169" t="s">
        <v>6</v>
      </c>
      <c r="D169" t="s">
        <v>34</v>
      </c>
      <c r="E169" t="s">
        <v>30</v>
      </c>
      <c r="F169" s="4">
        <v>3402</v>
      </c>
      <c r="G169" s="5">
        <v>366</v>
      </c>
      <c r="H169" s="23">
        <f>Data[[#This Row],[Amount]]/Data[[#This Row],[Units]]</f>
        <v>9.2950819672131146</v>
      </c>
      <c r="I169" s="23">
        <f>VLOOKUP(Data[[#This Row],[Product]],products[],2,FALSE)</f>
        <v>14.49</v>
      </c>
      <c r="J169" s="23">
        <f>Data[[#This Row],[Cost Per Unit]]*Data[[#This Row],[Units]]</f>
        <v>5303.34</v>
      </c>
      <c r="K169" s="23">
        <f>Data[[#This Row],[Amount]]-Data[[#This Row],[Cost]]</f>
        <v>-1901.3400000000001</v>
      </c>
      <c r="L169" s="32">
        <f>Data[[#This Row],[Profit]]/Data[[#This Row],[Amount]]</f>
        <v>-0.55888888888888888</v>
      </c>
    </row>
    <row r="170" spans="3:12" x14ac:dyDescent="0.25">
      <c r="C170" t="s">
        <v>3</v>
      </c>
      <c r="D170" t="s">
        <v>37</v>
      </c>
      <c r="E170" t="s">
        <v>29</v>
      </c>
      <c r="F170" s="4">
        <v>4592</v>
      </c>
      <c r="G170" s="5">
        <v>324</v>
      </c>
      <c r="H170" s="23">
        <f>Data[[#This Row],[Amount]]/Data[[#This Row],[Units]]</f>
        <v>14.17283950617284</v>
      </c>
      <c r="I170" s="23">
        <f>VLOOKUP(Data[[#This Row],[Product]],products[],2,FALSE)</f>
        <v>7.16</v>
      </c>
      <c r="J170" s="23">
        <f>Data[[#This Row],[Cost Per Unit]]*Data[[#This Row],[Units]]</f>
        <v>2319.84</v>
      </c>
      <c r="K170" s="23">
        <f>Data[[#This Row],[Amount]]-Data[[#This Row],[Cost]]</f>
        <v>2272.16</v>
      </c>
      <c r="L170" s="32">
        <f>Data[[#This Row],[Profit]]/Data[[#This Row],[Amount]]</f>
        <v>0.49480836236933795</v>
      </c>
    </row>
    <row r="171" spans="3:12" x14ac:dyDescent="0.25">
      <c r="C171" t="s">
        <v>9</v>
      </c>
      <c r="D171" t="s">
        <v>35</v>
      </c>
      <c r="E171" t="s">
        <v>15</v>
      </c>
      <c r="F171" s="4">
        <v>7833</v>
      </c>
      <c r="G171" s="5">
        <v>243</v>
      </c>
      <c r="H171" s="23">
        <f>Data[[#This Row],[Amount]]/Data[[#This Row],[Units]]</f>
        <v>32.23456790123457</v>
      </c>
      <c r="I171" s="23">
        <f>VLOOKUP(Data[[#This Row],[Product]],products[],2,FALSE)</f>
        <v>11.73</v>
      </c>
      <c r="J171" s="23">
        <f>Data[[#This Row],[Cost Per Unit]]*Data[[#This Row],[Units]]</f>
        <v>2850.3900000000003</v>
      </c>
      <c r="K171" s="23">
        <f>Data[[#This Row],[Amount]]-Data[[#This Row],[Cost]]</f>
        <v>4982.6099999999997</v>
      </c>
      <c r="L171" s="32">
        <f>Data[[#This Row],[Profit]]/Data[[#This Row],[Amount]]</f>
        <v>0.63610494063577172</v>
      </c>
    </row>
    <row r="172" spans="3:12" x14ac:dyDescent="0.25">
      <c r="C172" t="s">
        <v>2</v>
      </c>
      <c r="D172" t="s">
        <v>39</v>
      </c>
      <c r="E172" t="s">
        <v>21</v>
      </c>
      <c r="F172" s="4">
        <v>7651</v>
      </c>
      <c r="G172" s="5">
        <v>213</v>
      </c>
      <c r="H172" s="23">
        <f>Data[[#This Row],[Amount]]/Data[[#This Row],[Units]]</f>
        <v>35.920187793427232</v>
      </c>
      <c r="I172" s="23">
        <f>VLOOKUP(Data[[#This Row],[Product]],products[],2,FALSE)</f>
        <v>9</v>
      </c>
      <c r="J172" s="23">
        <f>Data[[#This Row],[Cost Per Unit]]*Data[[#This Row],[Units]]</f>
        <v>1917</v>
      </c>
      <c r="K172" s="23">
        <f>Data[[#This Row],[Amount]]-Data[[#This Row],[Cost]]</f>
        <v>5734</v>
      </c>
      <c r="L172" s="32">
        <f>Data[[#This Row],[Profit]]/Data[[#This Row],[Amount]]</f>
        <v>0.74944451705659387</v>
      </c>
    </row>
    <row r="173" spans="3:12" x14ac:dyDescent="0.25">
      <c r="C173" t="s">
        <v>40</v>
      </c>
      <c r="D173" t="s">
        <v>35</v>
      </c>
      <c r="E173" t="s">
        <v>30</v>
      </c>
      <c r="F173" s="4">
        <v>2275</v>
      </c>
      <c r="G173" s="5">
        <v>447</v>
      </c>
      <c r="H173" s="23">
        <f>Data[[#This Row],[Amount]]/Data[[#This Row],[Units]]</f>
        <v>5.089485458612975</v>
      </c>
      <c r="I173" s="23">
        <f>VLOOKUP(Data[[#This Row],[Product]],products[],2,FALSE)</f>
        <v>14.49</v>
      </c>
      <c r="J173" s="23">
        <f>Data[[#This Row],[Cost Per Unit]]*Data[[#This Row],[Units]]</f>
        <v>6477.03</v>
      </c>
      <c r="K173" s="23">
        <f>Data[[#This Row],[Amount]]-Data[[#This Row],[Cost]]</f>
        <v>-4202.03</v>
      </c>
      <c r="L173" s="32">
        <f>Data[[#This Row],[Profit]]/Data[[#This Row],[Amount]]</f>
        <v>-1.8470461538461538</v>
      </c>
    </row>
    <row r="174" spans="3:12" x14ac:dyDescent="0.25">
      <c r="C174" t="s">
        <v>40</v>
      </c>
      <c r="D174" t="s">
        <v>38</v>
      </c>
      <c r="E174" t="s">
        <v>13</v>
      </c>
      <c r="F174" s="4">
        <v>5670</v>
      </c>
      <c r="G174" s="5">
        <v>297</v>
      </c>
      <c r="H174" s="23">
        <f>Data[[#This Row],[Amount]]/Data[[#This Row],[Units]]</f>
        <v>19.09090909090909</v>
      </c>
      <c r="I174" s="23">
        <f>VLOOKUP(Data[[#This Row],[Product]],products[],2,FALSE)</f>
        <v>9.33</v>
      </c>
      <c r="J174" s="23">
        <f>Data[[#This Row],[Cost Per Unit]]*Data[[#This Row],[Units]]</f>
        <v>2771.01</v>
      </c>
      <c r="K174" s="23">
        <f>Data[[#This Row],[Amount]]-Data[[#This Row],[Cost]]</f>
        <v>2898.99</v>
      </c>
      <c r="L174" s="32">
        <f>Data[[#This Row],[Profit]]/Data[[#This Row],[Amount]]</f>
        <v>0.51128571428571423</v>
      </c>
    </row>
    <row r="175" spans="3:12" x14ac:dyDescent="0.25">
      <c r="C175" t="s">
        <v>7</v>
      </c>
      <c r="D175" t="s">
        <v>35</v>
      </c>
      <c r="E175" t="s">
        <v>16</v>
      </c>
      <c r="F175" s="4">
        <v>2135</v>
      </c>
      <c r="G175" s="5">
        <v>27</v>
      </c>
      <c r="H175" s="23">
        <f>Data[[#This Row],[Amount]]/Data[[#This Row],[Units]]</f>
        <v>79.074074074074076</v>
      </c>
      <c r="I175" s="23">
        <f>VLOOKUP(Data[[#This Row],[Product]],products[],2,FALSE)</f>
        <v>8.7899999999999991</v>
      </c>
      <c r="J175" s="23">
        <f>Data[[#This Row],[Cost Per Unit]]*Data[[#This Row],[Units]]</f>
        <v>237.32999999999998</v>
      </c>
      <c r="K175" s="23">
        <f>Data[[#This Row],[Amount]]-Data[[#This Row],[Cost]]</f>
        <v>1897.67</v>
      </c>
      <c r="L175" s="32">
        <f>Data[[#This Row],[Profit]]/Data[[#This Row],[Amount]]</f>
        <v>0.88883840749414522</v>
      </c>
    </row>
    <row r="176" spans="3:12" x14ac:dyDescent="0.25">
      <c r="C176" t="s">
        <v>40</v>
      </c>
      <c r="D176" t="s">
        <v>34</v>
      </c>
      <c r="E176" t="s">
        <v>23</v>
      </c>
      <c r="F176" s="4">
        <v>2779</v>
      </c>
      <c r="G176" s="5">
        <v>75</v>
      </c>
      <c r="H176" s="23">
        <f>Data[[#This Row],[Amount]]/Data[[#This Row],[Units]]</f>
        <v>37.053333333333335</v>
      </c>
      <c r="I176" s="23">
        <f>VLOOKUP(Data[[#This Row],[Product]],products[],2,FALSE)</f>
        <v>6.49</v>
      </c>
      <c r="J176" s="23">
        <f>Data[[#This Row],[Cost Per Unit]]*Data[[#This Row],[Units]]</f>
        <v>486.75</v>
      </c>
      <c r="K176" s="23">
        <f>Data[[#This Row],[Amount]]-Data[[#This Row],[Cost]]</f>
        <v>2292.25</v>
      </c>
      <c r="L176" s="32">
        <f>Data[[#This Row],[Profit]]/Data[[#This Row],[Amount]]</f>
        <v>0.82484706729039226</v>
      </c>
    </row>
    <row r="177" spans="3:12" x14ac:dyDescent="0.25">
      <c r="C177" t="s">
        <v>10</v>
      </c>
      <c r="D177" t="s">
        <v>39</v>
      </c>
      <c r="E177" t="s">
        <v>33</v>
      </c>
      <c r="F177" s="4">
        <v>12950</v>
      </c>
      <c r="G177" s="5">
        <v>30</v>
      </c>
      <c r="H177" s="23">
        <f>Data[[#This Row],[Amount]]/Data[[#This Row],[Units]]</f>
        <v>431.66666666666669</v>
      </c>
      <c r="I177" s="23">
        <f>VLOOKUP(Data[[#This Row],[Product]],products[],2,FALSE)</f>
        <v>12.37</v>
      </c>
      <c r="J177" s="23">
        <f>Data[[#This Row],[Cost Per Unit]]*Data[[#This Row],[Units]]</f>
        <v>371.09999999999997</v>
      </c>
      <c r="K177" s="23">
        <f>Data[[#This Row],[Amount]]-Data[[#This Row],[Cost]]</f>
        <v>12578.9</v>
      </c>
      <c r="L177" s="32">
        <f>Data[[#This Row],[Profit]]/Data[[#This Row],[Amount]]</f>
        <v>0.97134362934362928</v>
      </c>
    </row>
    <row r="178" spans="3:12" x14ac:dyDescent="0.25">
      <c r="C178" t="s">
        <v>7</v>
      </c>
      <c r="D178" t="s">
        <v>36</v>
      </c>
      <c r="E178" t="s">
        <v>18</v>
      </c>
      <c r="F178" s="4">
        <v>2646</v>
      </c>
      <c r="G178" s="5">
        <v>177</v>
      </c>
      <c r="H178" s="23">
        <f>Data[[#This Row],[Amount]]/Data[[#This Row],[Units]]</f>
        <v>14.949152542372881</v>
      </c>
      <c r="I178" s="23">
        <f>VLOOKUP(Data[[#This Row],[Product]],products[],2,FALSE)</f>
        <v>6.47</v>
      </c>
      <c r="J178" s="23">
        <f>Data[[#This Row],[Cost Per Unit]]*Data[[#This Row],[Units]]</f>
        <v>1145.19</v>
      </c>
      <c r="K178" s="23">
        <f>Data[[#This Row],[Amount]]-Data[[#This Row],[Cost]]</f>
        <v>1500.81</v>
      </c>
      <c r="L178" s="32">
        <f>Data[[#This Row],[Profit]]/Data[[#This Row],[Amount]]</f>
        <v>0.56719954648526072</v>
      </c>
    </row>
    <row r="179" spans="3:12" x14ac:dyDescent="0.25">
      <c r="C179" t="s">
        <v>40</v>
      </c>
      <c r="D179" t="s">
        <v>34</v>
      </c>
      <c r="E179" t="s">
        <v>33</v>
      </c>
      <c r="F179" s="4">
        <v>3794</v>
      </c>
      <c r="G179" s="5">
        <v>159</v>
      </c>
      <c r="H179" s="23">
        <f>Data[[#This Row],[Amount]]/Data[[#This Row],[Units]]</f>
        <v>23.861635220125788</v>
      </c>
      <c r="I179" s="23">
        <f>VLOOKUP(Data[[#This Row],[Product]],products[],2,FALSE)</f>
        <v>12.37</v>
      </c>
      <c r="J179" s="23">
        <f>Data[[#This Row],[Cost Per Unit]]*Data[[#This Row],[Units]]</f>
        <v>1966.83</v>
      </c>
      <c r="K179" s="23">
        <f>Data[[#This Row],[Amount]]-Data[[#This Row],[Cost]]</f>
        <v>1827.17</v>
      </c>
      <c r="L179" s="32">
        <f>Data[[#This Row],[Profit]]/Data[[#This Row],[Amount]]</f>
        <v>0.48159462308908807</v>
      </c>
    </row>
    <row r="180" spans="3:12" x14ac:dyDescent="0.25">
      <c r="C180" t="s">
        <v>3</v>
      </c>
      <c r="D180" t="s">
        <v>35</v>
      </c>
      <c r="E180" t="s">
        <v>33</v>
      </c>
      <c r="F180" s="4">
        <v>819</v>
      </c>
      <c r="G180" s="5">
        <v>306</v>
      </c>
      <c r="H180" s="23">
        <f>Data[[#This Row],[Amount]]/Data[[#This Row],[Units]]</f>
        <v>2.6764705882352939</v>
      </c>
      <c r="I180" s="23">
        <f>VLOOKUP(Data[[#This Row],[Product]],products[],2,FALSE)</f>
        <v>12.37</v>
      </c>
      <c r="J180" s="23">
        <f>Data[[#This Row],[Cost Per Unit]]*Data[[#This Row],[Units]]</f>
        <v>3785.22</v>
      </c>
      <c r="K180" s="23">
        <f>Data[[#This Row],[Amount]]-Data[[#This Row],[Cost]]</f>
        <v>-2966.22</v>
      </c>
      <c r="L180" s="32">
        <f>Data[[#This Row],[Profit]]/Data[[#This Row],[Amount]]</f>
        <v>-3.6217582417582417</v>
      </c>
    </row>
    <row r="181" spans="3:12" x14ac:dyDescent="0.25">
      <c r="C181" t="s">
        <v>3</v>
      </c>
      <c r="D181" t="s">
        <v>34</v>
      </c>
      <c r="E181" t="s">
        <v>20</v>
      </c>
      <c r="F181" s="4">
        <v>2583</v>
      </c>
      <c r="G181" s="5">
        <v>18</v>
      </c>
      <c r="H181" s="23">
        <f>Data[[#This Row],[Amount]]/Data[[#This Row],[Units]]</f>
        <v>143.5</v>
      </c>
      <c r="I181" s="23">
        <f>VLOOKUP(Data[[#This Row],[Product]],products[],2,FALSE)</f>
        <v>10.62</v>
      </c>
      <c r="J181" s="23">
        <f>Data[[#This Row],[Cost Per Unit]]*Data[[#This Row],[Units]]</f>
        <v>191.16</v>
      </c>
      <c r="K181" s="23">
        <f>Data[[#This Row],[Amount]]-Data[[#This Row],[Cost]]</f>
        <v>2391.84</v>
      </c>
      <c r="L181" s="32">
        <f>Data[[#This Row],[Profit]]/Data[[#This Row],[Amount]]</f>
        <v>0.92599303135888511</v>
      </c>
    </row>
    <row r="182" spans="3:12" x14ac:dyDescent="0.25">
      <c r="C182" t="s">
        <v>7</v>
      </c>
      <c r="D182" t="s">
        <v>35</v>
      </c>
      <c r="E182" t="s">
        <v>19</v>
      </c>
      <c r="F182" s="4">
        <v>4585</v>
      </c>
      <c r="G182" s="5">
        <v>240</v>
      </c>
      <c r="H182" s="23">
        <f>Data[[#This Row],[Amount]]/Data[[#This Row],[Units]]</f>
        <v>19.104166666666668</v>
      </c>
      <c r="I182" s="23">
        <f>VLOOKUP(Data[[#This Row],[Product]],products[],2,FALSE)</f>
        <v>7.64</v>
      </c>
      <c r="J182" s="23">
        <f>Data[[#This Row],[Cost Per Unit]]*Data[[#This Row],[Units]]</f>
        <v>1833.6</v>
      </c>
      <c r="K182" s="23">
        <f>Data[[#This Row],[Amount]]-Data[[#This Row],[Cost]]</f>
        <v>2751.4</v>
      </c>
      <c r="L182" s="32">
        <f>Data[[#This Row],[Profit]]/Data[[#This Row],[Amount]]</f>
        <v>0.6000872410032716</v>
      </c>
    </row>
    <row r="183" spans="3:12" x14ac:dyDescent="0.25">
      <c r="C183" t="s">
        <v>5</v>
      </c>
      <c r="D183" t="s">
        <v>34</v>
      </c>
      <c r="E183" t="s">
        <v>33</v>
      </c>
      <c r="F183" s="4">
        <v>1652</v>
      </c>
      <c r="G183" s="5">
        <v>93</v>
      </c>
      <c r="H183" s="23">
        <f>Data[[#This Row],[Amount]]/Data[[#This Row],[Units]]</f>
        <v>17.763440860215052</v>
      </c>
      <c r="I183" s="23">
        <f>VLOOKUP(Data[[#This Row],[Product]],products[],2,FALSE)</f>
        <v>12.37</v>
      </c>
      <c r="J183" s="23">
        <f>Data[[#This Row],[Cost Per Unit]]*Data[[#This Row],[Units]]</f>
        <v>1150.4099999999999</v>
      </c>
      <c r="K183" s="23">
        <f>Data[[#This Row],[Amount]]-Data[[#This Row],[Cost]]</f>
        <v>501.59000000000015</v>
      </c>
      <c r="L183" s="32">
        <f>Data[[#This Row],[Profit]]/Data[[#This Row],[Amount]]</f>
        <v>0.30362590799031486</v>
      </c>
    </row>
    <row r="184" spans="3:12" x14ac:dyDescent="0.25">
      <c r="C184" t="s">
        <v>10</v>
      </c>
      <c r="D184" t="s">
        <v>34</v>
      </c>
      <c r="E184" t="s">
        <v>26</v>
      </c>
      <c r="F184" s="4">
        <v>4991</v>
      </c>
      <c r="G184" s="5">
        <v>9</v>
      </c>
      <c r="H184" s="23">
        <f>Data[[#This Row],[Amount]]/Data[[#This Row],[Units]]</f>
        <v>554.55555555555554</v>
      </c>
      <c r="I184" s="23">
        <f>VLOOKUP(Data[[#This Row],[Product]],products[],2,FALSE)</f>
        <v>5.6</v>
      </c>
      <c r="J184" s="23">
        <f>Data[[#This Row],[Cost Per Unit]]*Data[[#This Row],[Units]]</f>
        <v>50.4</v>
      </c>
      <c r="K184" s="23">
        <f>Data[[#This Row],[Amount]]-Data[[#This Row],[Cost]]</f>
        <v>4940.6000000000004</v>
      </c>
      <c r="L184" s="32">
        <f>Data[[#This Row],[Profit]]/Data[[#This Row],[Amount]]</f>
        <v>0.98990182328190746</v>
      </c>
    </row>
    <row r="185" spans="3:12" x14ac:dyDescent="0.25">
      <c r="C185" t="s">
        <v>8</v>
      </c>
      <c r="D185" t="s">
        <v>34</v>
      </c>
      <c r="E185" t="s">
        <v>16</v>
      </c>
      <c r="F185" s="4">
        <v>2009</v>
      </c>
      <c r="G185" s="5">
        <v>219</v>
      </c>
      <c r="H185" s="23">
        <f>Data[[#This Row],[Amount]]/Data[[#This Row],[Units]]</f>
        <v>9.173515981735159</v>
      </c>
      <c r="I185" s="23">
        <f>VLOOKUP(Data[[#This Row],[Product]],products[],2,FALSE)</f>
        <v>8.7899999999999991</v>
      </c>
      <c r="J185" s="23">
        <f>Data[[#This Row],[Cost Per Unit]]*Data[[#This Row],[Units]]</f>
        <v>1925.0099999999998</v>
      </c>
      <c r="K185" s="23">
        <f>Data[[#This Row],[Amount]]-Data[[#This Row],[Cost]]</f>
        <v>83.990000000000236</v>
      </c>
      <c r="L185" s="32">
        <f>Data[[#This Row],[Profit]]/Data[[#This Row],[Amount]]</f>
        <v>4.1806869089099169E-2</v>
      </c>
    </row>
    <row r="186" spans="3:12" x14ac:dyDescent="0.25">
      <c r="C186" t="s">
        <v>2</v>
      </c>
      <c r="D186" t="s">
        <v>39</v>
      </c>
      <c r="E186" t="s">
        <v>22</v>
      </c>
      <c r="F186" s="4">
        <v>1568</v>
      </c>
      <c r="G186" s="5">
        <v>141</v>
      </c>
      <c r="H186" s="23">
        <f>Data[[#This Row],[Amount]]/Data[[#This Row],[Units]]</f>
        <v>11.120567375886525</v>
      </c>
      <c r="I186" s="23">
        <f>VLOOKUP(Data[[#This Row],[Product]],products[],2,FALSE)</f>
        <v>9.77</v>
      </c>
      <c r="J186" s="23">
        <f>Data[[#This Row],[Cost Per Unit]]*Data[[#This Row],[Units]]</f>
        <v>1377.57</v>
      </c>
      <c r="K186" s="23">
        <f>Data[[#This Row],[Amount]]-Data[[#This Row],[Cost]]</f>
        <v>190.43000000000006</v>
      </c>
      <c r="L186" s="32">
        <f>Data[[#This Row],[Profit]]/Data[[#This Row],[Amount]]</f>
        <v>0.12144770408163269</v>
      </c>
    </row>
    <row r="187" spans="3:12" x14ac:dyDescent="0.25">
      <c r="C187" t="s">
        <v>41</v>
      </c>
      <c r="D187" t="s">
        <v>37</v>
      </c>
      <c r="E187" t="s">
        <v>20</v>
      </c>
      <c r="F187" s="4">
        <v>3388</v>
      </c>
      <c r="G187" s="5">
        <v>123</v>
      </c>
      <c r="H187" s="23">
        <f>Data[[#This Row],[Amount]]/Data[[#This Row],[Units]]</f>
        <v>27.54471544715447</v>
      </c>
      <c r="I187" s="23">
        <f>VLOOKUP(Data[[#This Row],[Product]],products[],2,FALSE)</f>
        <v>10.62</v>
      </c>
      <c r="J187" s="23">
        <f>Data[[#This Row],[Cost Per Unit]]*Data[[#This Row],[Units]]</f>
        <v>1306.26</v>
      </c>
      <c r="K187" s="23">
        <f>Data[[#This Row],[Amount]]-Data[[#This Row],[Cost]]</f>
        <v>2081.7399999999998</v>
      </c>
      <c r="L187" s="32">
        <f>Data[[#This Row],[Profit]]/Data[[#This Row],[Amount]]</f>
        <v>0.6144451003541912</v>
      </c>
    </row>
    <row r="188" spans="3:12" x14ac:dyDescent="0.25">
      <c r="C188" t="s">
        <v>40</v>
      </c>
      <c r="D188" t="s">
        <v>38</v>
      </c>
      <c r="E188" t="s">
        <v>24</v>
      </c>
      <c r="F188" s="4">
        <v>623</v>
      </c>
      <c r="G188" s="5">
        <v>51</v>
      </c>
      <c r="H188" s="23">
        <f>Data[[#This Row],[Amount]]/Data[[#This Row],[Units]]</f>
        <v>12.215686274509803</v>
      </c>
      <c r="I188" s="23">
        <f>VLOOKUP(Data[[#This Row],[Product]],products[],2,FALSE)</f>
        <v>4.97</v>
      </c>
      <c r="J188" s="23">
        <f>Data[[#This Row],[Cost Per Unit]]*Data[[#This Row],[Units]]</f>
        <v>253.47</v>
      </c>
      <c r="K188" s="23">
        <f>Data[[#This Row],[Amount]]-Data[[#This Row],[Cost]]</f>
        <v>369.53</v>
      </c>
      <c r="L188" s="32">
        <f>Data[[#This Row],[Profit]]/Data[[#This Row],[Amount]]</f>
        <v>0.59314606741573028</v>
      </c>
    </row>
    <row r="189" spans="3:12" x14ac:dyDescent="0.25">
      <c r="C189" t="s">
        <v>6</v>
      </c>
      <c r="D189" t="s">
        <v>36</v>
      </c>
      <c r="E189" t="s">
        <v>4</v>
      </c>
      <c r="F189" s="4">
        <v>10073</v>
      </c>
      <c r="G189" s="5">
        <v>120</v>
      </c>
      <c r="H189" s="23">
        <f>Data[[#This Row],[Amount]]/Data[[#This Row],[Units]]</f>
        <v>83.941666666666663</v>
      </c>
      <c r="I189" s="23">
        <f>VLOOKUP(Data[[#This Row],[Product]],products[],2,FALSE)</f>
        <v>11.88</v>
      </c>
      <c r="J189" s="23">
        <f>Data[[#This Row],[Cost Per Unit]]*Data[[#This Row],[Units]]</f>
        <v>1425.6000000000001</v>
      </c>
      <c r="K189" s="23">
        <f>Data[[#This Row],[Amount]]-Data[[#This Row],[Cost]]</f>
        <v>8647.4</v>
      </c>
      <c r="L189" s="32">
        <f>Data[[#This Row],[Profit]]/Data[[#This Row],[Amount]]</f>
        <v>0.85847314603395208</v>
      </c>
    </row>
    <row r="190" spans="3:12" x14ac:dyDescent="0.25">
      <c r="C190" t="s">
        <v>8</v>
      </c>
      <c r="D190" t="s">
        <v>39</v>
      </c>
      <c r="E190" t="s">
        <v>26</v>
      </c>
      <c r="F190" s="4">
        <v>1561</v>
      </c>
      <c r="G190" s="5">
        <v>27</v>
      </c>
      <c r="H190" s="23">
        <f>Data[[#This Row],[Amount]]/Data[[#This Row],[Units]]</f>
        <v>57.814814814814817</v>
      </c>
      <c r="I190" s="23">
        <f>VLOOKUP(Data[[#This Row],[Product]],products[],2,FALSE)</f>
        <v>5.6</v>
      </c>
      <c r="J190" s="23">
        <f>Data[[#This Row],[Cost Per Unit]]*Data[[#This Row],[Units]]</f>
        <v>151.19999999999999</v>
      </c>
      <c r="K190" s="23">
        <f>Data[[#This Row],[Amount]]-Data[[#This Row],[Cost]]</f>
        <v>1409.8</v>
      </c>
      <c r="L190" s="32">
        <f>Data[[#This Row],[Profit]]/Data[[#This Row],[Amount]]</f>
        <v>0.90313901345291481</v>
      </c>
    </row>
    <row r="191" spans="3:12" x14ac:dyDescent="0.25">
      <c r="C191" t="s">
        <v>9</v>
      </c>
      <c r="D191" t="s">
        <v>36</v>
      </c>
      <c r="E191" t="s">
        <v>27</v>
      </c>
      <c r="F191" s="4">
        <v>11522</v>
      </c>
      <c r="G191" s="5">
        <v>204</v>
      </c>
      <c r="H191" s="23">
        <f>Data[[#This Row],[Amount]]/Data[[#This Row],[Units]]</f>
        <v>56.480392156862742</v>
      </c>
      <c r="I191" s="23">
        <f>VLOOKUP(Data[[#This Row],[Product]],products[],2,FALSE)</f>
        <v>16.73</v>
      </c>
      <c r="J191" s="23">
        <f>Data[[#This Row],[Cost Per Unit]]*Data[[#This Row],[Units]]</f>
        <v>3412.92</v>
      </c>
      <c r="K191" s="23">
        <f>Data[[#This Row],[Amount]]-Data[[#This Row],[Cost]]</f>
        <v>8109.08</v>
      </c>
      <c r="L191" s="32">
        <f>Data[[#This Row],[Profit]]/Data[[#This Row],[Amount]]</f>
        <v>0.70379100850546783</v>
      </c>
    </row>
    <row r="192" spans="3:12" x14ac:dyDescent="0.25">
      <c r="C192" t="s">
        <v>6</v>
      </c>
      <c r="D192" t="s">
        <v>38</v>
      </c>
      <c r="E192" t="s">
        <v>13</v>
      </c>
      <c r="F192" s="4">
        <v>2317</v>
      </c>
      <c r="G192" s="5">
        <v>123</v>
      </c>
      <c r="H192" s="23">
        <f>Data[[#This Row],[Amount]]/Data[[#This Row],[Units]]</f>
        <v>18.837398373983739</v>
      </c>
      <c r="I192" s="23">
        <f>VLOOKUP(Data[[#This Row],[Product]],products[],2,FALSE)</f>
        <v>9.33</v>
      </c>
      <c r="J192" s="23">
        <f>Data[[#This Row],[Cost Per Unit]]*Data[[#This Row],[Units]]</f>
        <v>1147.5899999999999</v>
      </c>
      <c r="K192" s="23">
        <f>Data[[#This Row],[Amount]]-Data[[#This Row],[Cost]]</f>
        <v>1169.4100000000001</v>
      </c>
      <c r="L192" s="32">
        <f>Data[[#This Row],[Profit]]/Data[[#This Row],[Amount]]</f>
        <v>0.50470867501078986</v>
      </c>
    </row>
    <row r="193" spans="3:12" x14ac:dyDescent="0.25">
      <c r="C193" t="s">
        <v>10</v>
      </c>
      <c r="D193" t="s">
        <v>37</v>
      </c>
      <c r="E193" t="s">
        <v>28</v>
      </c>
      <c r="F193" s="4">
        <v>3059</v>
      </c>
      <c r="G193" s="5">
        <v>27</v>
      </c>
      <c r="H193" s="23">
        <f>Data[[#This Row],[Amount]]/Data[[#This Row],[Units]]</f>
        <v>113.29629629629629</v>
      </c>
      <c r="I193" s="23">
        <f>VLOOKUP(Data[[#This Row],[Product]],products[],2,FALSE)</f>
        <v>10.38</v>
      </c>
      <c r="J193" s="23">
        <f>Data[[#This Row],[Cost Per Unit]]*Data[[#This Row],[Units]]</f>
        <v>280.26000000000005</v>
      </c>
      <c r="K193" s="23">
        <f>Data[[#This Row],[Amount]]-Data[[#This Row],[Cost]]</f>
        <v>2778.74</v>
      </c>
      <c r="L193" s="32">
        <f>Data[[#This Row],[Profit]]/Data[[#This Row],[Amount]]</f>
        <v>0.90838182412553115</v>
      </c>
    </row>
    <row r="194" spans="3:12" x14ac:dyDescent="0.25">
      <c r="C194" t="s">
        <v>41</v>
      </c>
      <c r="D194" t="s">
        <v>37</v>
      </c>
      <c r="E194" t="s">
        <v>26</v>
      </c>
      <c r="F194" s="4">
        <v>2324</v>
      </c>
      <c r="G194" s="5">
        <v>177</v>
      </c>
      <c r="H194" s="23">
        <f>Data[[#This Row],[Amount]]/Data[[#This Row],[Units]]</f>
        <v>13.129943502824858</v>
      </c>
      <c r="I194" s="23">
        <f>VLOOKUP(Data[[#This Row],[Product]],products[],2,FALSE)</f>
        <v>5.6</v>
      </c>
      <c r="J194" s="23">
        <f>Data[[#This Row],[Cost Per Unit]]*Data[[#This Row],[Units]]</f>
        <v>991.19999999999993</v>
      </c>
      <c r="K194" s="23">
        <f>Data[[#This Row],[Amount]]-Data[[#This Row],[Cost]]</f>
        <v>1332.8000000000002</v>
      </c>
      <c r="L194" s="32">
        <f>Data[[#This Row],[Profit]]/Data[[#This Row],[Amount]]</f>
        <v>0.57349397590361451</v>
      </c>
    </row>
    <row r="195" spans="3:12" x14ac:dyDescent="0.25">
      <c r="C195" t="s">
        <v>3</v>
      </c>
      <c r="D195" t="s">
        <v>39</v>
      </c>
      <c r="E195" t="s">
        <v>26</v>
      </c>
      <c r="F195" s="4">
        <v>4956</v>
      </c>
      <c r="G195" s="5">
        <v>171</v>
      </c>
      <c r="H195" s="23">
        <f>Data[[#This Row],[Amount]]/Data[[#This Row],[Units]]</f>
        <v>28.982456140350877</v>
      </c>
      <c r="I195" s="23">
        <f>VLOOKUP(Data[[#This Row],[Product]],products[],2,FALSE)</f>
        <v>5.6</v>
      </c>
      <c r="J195" s="23">
        <f>Data[[#This Row],[Cost Per Unit]]*Data[[#This Row],[Units]]</f>
        <v>957.59999999999991</v>
      </c>
      <c r="K195" s="23">
        <f>Data[[#This Row],[Amount]]-Data[[#This Row],[Cost]]</f>
        <v>3998.4</v>
      </c>
      <c r="L195" s="32">
        <f>Data[[#This Row],[Profit]]/Data[[#This Row],[Amount]]</f>
        <v>0.8067796610169492</v>
      </c>
    </row>
    <row r="196" spans="3:12" x14ac:dyDescent="0.25">
      <c r="C196" t="s">
        <v>10</v>
      </c>
      <c r="D196" t="s">
        <v>34</v>
      </c>
      <c r="E196" t="s">
        <v>19</v>
      </c>
      <c r="F196" s="4">
        <v>5355</v>
      </c>
      <c r="G196" s="5">
        <v>204</v>
      </c>
      <c r="H196" s="23">
        <f>Data[[#This Row],[Amount]]/Data[[#This Row],[Units]]</f>
        <v>26.25</v>
      </c>
      <c r="I196" s="23">
        <f>VLOOKUP(Data[[#This Row],[Product]],products[],2,FALSE)</f>
        <v>7.64</v>
      </c>
      <c r="J196" s="23">
        <f>Data[[#This Row],[Cost Per Unit]]*Data[[#This Row],[Units]]</f>
        <v>1558.56</v>
      </c>
      <c r="K196" s="23">
        <f>Data[[#This Row],[Amount]]-Data[[#This Row],[Cost]]</f>
        <v>3796.44</v>
      </c>
      <c r="L196" s="32">
        <f>Data[[#This Row],[Profit]]/Data[[#This Row],[Amount]]</f>
        <v>0.708952380952381</v>
      </c>
    </row>
    <row r="197" spans="3:12" x14ac:dyDescent="0.25">
      <c r="C197" t="s">
        <v>3</v>
      </c>
      <c r="D197" t="s">
        <v>34</v>
      </c>
      <c r="E197" t="s">
        <v>14</v>
      </c>
      <c r="F197" s="4">
        <v>7259</v>
      </c>
      <c r="G197" s="5">
        <v>276</v>
      </c>
      <c r="H197" s="23">
        <f>Data[[#This Row],[Amount]]/Data[[#This Row],[Units]]</f>
        <v>26.30072463768116</v>
      </c>
      <c r="I197" s="23">
        <f>VLOOKUP(Data[[#This Row],[Product]],products[],2,FALSE)</f>
        <v>11.7</v>
      </c>
      <c r="J197" s="23">
        <f>Data[[#This Row],[Cost Per Unit]]*Data[[#This Row],[Units]]</f>
        <v>3229.2</v>
      </c>
      <c r="K197" s="23">
        <f>Data[[#This Row],[Amount]]-Data[[#This Row],[Cost]]</f>
        <v>4029.8</v>
      </c>
      <c r="L197" s="32">
        <f>Data[[#This Row],[Profit]]/Data[[#This Row],[Amount]]</f>
        <v>0.55514533682325395</v>
      </c>
    </row>
    <row r="198" spans="3:12" x14ac:dyDescent="0.25">
      <c r="C198" t="s">
        <v>8</v>
      </c>
      <c r="D198" t="s">
        <v>37</v>
      </c>
      <c r="E198" t="s">
        <v>26</v>
      </c>
      <c r="F198" s="4">
        <v>6279</v>
      </c>
      <c r="G198" s="5">
        <v>45</v>
      </c>
      <c r="H198" s="23">
        <f>Data[[#This Row],[Amount]]/Data[[#This Row],[Units]]</f>
        <v>139.53333333333333</v>
      </c>
      <c r="I198" s="23">
        <f>VLOOKUP(Data[[#This Row],[Product]],products[],2,FALSE)</f>
        <v>5.6</v>
      </c>
      <c r="J198" s="23">
        <f>Data[[#This Row],[Cost Per Unit]]*Data[[#This Row],[Units]]</f>
        <v>251.99999999999997</v>
      </c>
      <c r="K198" s="23">
        <f>Data[[#This Row],[Amount]]-Data[[#This Row],[Cost]]</f>
        <v>6027</v>
      </c>
      <c r="L198" s="32">
        <f>Data[[#This Row],[Profit]]/Data[[#This Row],[Amount]]</f>
        <v>0.95986622073578598</v>
      </c>
    </row>
    <row r="199" spans="3:12" x14ac:dyDescent="0.25">
      <c r="C199" t="s">
        <v>40</v>
      </c>
      <c r="D199" t="s">
        <v>38</v>
      </c>
      <c r="E199" t="s">
        <v>29</v>
      </c>
      <c r="F199" s="4">
        <v>2541</v>
      </c>
      <c r="G199" s="5">
        <v>45</v>
      </c>
      <c r="H199" s="23">
        <f>Data[[#This Row],[Amount]]/Data[[#This Row],[Units]]</f>
        <v>56.466666666666669</v>
      </c>
      <c r="I199" s="23">
        <f>VLOOKUP(Data[[#This Row],[Product]],products[],2,FALSE)</f>
        <v>7.16</v>
      </c>
      <c r="J199" s="23">
        <f>Data[[#This Row],[Cost Per Unit]]*Data[[#This Row],[Units]]</f>
        <v>322.2</v>
      </c>
      <c r="K199" s="23">
        <f>Data[[#This Row],[Amount]]-Data[[#This Row],[Cost]]</f>
        <v>2218.8000000000002</v>
      </c>
      <c r="L199" s="32">
        <f>Data[[#This Row],[Profit]]/Data[[#This Row],[Amount]]</f>
        <v>0.87319952774498233</v>
      </c>
    </row>
    <row r="200" spans="3:12" x14ac:dyDescent="0.25">
      <c r="C200" t="s">
        <v>6</v>
      </c>
      <c r="D200" t="s">
        <v>35</v>
      </c>
      <c r="E200" t="s">
        <v>27</v>
      </c>
      <c r="F200" s="4">
        <v>3864</v>
      </c>
      <c r="G200" s="5">
        <v>177</v>
      </c>
      <c r="H200" s="23">
        <f>Data[[#This Row],[Amount]]/Data[[#This Row],[Units]]</f>
        <v>21.83050847457627</v>
      </c>
      <c r="I200" s="23">
        <f>VLOOKUP(Data[[#This Row],[Product]],products[],2,FALSE)</f>
        <v>16.73</v>
      </c>
      <c r="J200" s="23">
        <f>Data[[#This Row],[Cost Per Unit]]*Data[[#This Row],[Units]]</f>
        <v>2961.21</v>
      </c>
      <c r="K200" s="23">
        <f>Data[[#This Row],[Amount]]-Data[[#This Row],[Cost]]</f>
        <v>902.79</v>
      </c>
      <c r="L200" s="32">
        <f>Data[[#This Row],[Profit]]/Data[[#This Row],[Amount]]</f>
        <v>0.23364130434782607</v>
      </c>
    </row>
    <row r="201" spans="3:12" x14ac:dyDescent="0.25">
      <c r="C201" t="s">
        <v>5</v>
      </c>
      <c r="D201" t="s">
        <v>36</v>
      </c>
      <c r="E201" t="s">
        <v>13</v>
      </c>
      <c r="F201" s="4">
        <v>6146</v>
      </c>
      <c r="G201" s="5">
        <v>63</v>
      </c>
      <c r="H201" s="23">
        <f>Data[[#This Row],[Amount]]/Data[[#This Row],[Units]]</f>
        <v>97.555555555555557</v>
      </c>
      <c r="I201" s="23">
        <f>VLOOKUP(Data[[#This Row],[Product]],products[],2,FALSE)</f>
        <v>9.33</v>
      </c>
      <c r="J201" s="23">
        <f>Data[[#This Row],[Cost Per Unit]]*Data[[#This Row],[Units]]</f>
        <v>587.79</v>
      </c>
      <c r="K201" s="23">
        <f>Data[[#This Row],[Amount]]-Data[[#This Row],[Cost]]</f>
        <v>5558.21</v>
      </c>
      <c r="L201" s="32">
        <f>Data[[#This Row],[Profit]]/Data[[#This Row],[Amount]]</f>
        <v>0.90436218678815494</v>
      </c>
    </row>
    <row r="202" spans="3:12" x14ac:dyDescent="0.25">
      <c r="C202" t="s">
        <v>9</v>
      </c>
      <c r="D202" t="s">
        <v>39</v>
      </c>
      <c r="E202" t="s">
        <v>18</v>
      </c>
      <c r="F202" s="4">
        <v>2639</v>
      </c>
      <c r="G202" s="5">
        <v>204</v>
      </c>
      <c r="H202" s="23">
        <f>Data[[#This Row],[Amount]]/Data[[#This Row],[Units]]</f>
        <v>12.936274509803921</v>
      </c>
      <c r="I202" s="23">
        <f>VLOOKUP(Data[[#This Row],[Product]],products[],2,FALSE)</f>
        <v>6.47</v>
      </c>
      <c r="J202" s="23">
        <f>Data[[#This Row],[Cost Per Unit]]*Data[[#This Row],[Units]]</f>
        <v>1319.8799999999999</v>
      </c>
      <c r="K202" s="23">
        <f>Data[[#This Row],[Amount]]-Data[[#This Row],[Cost]]</f>
        <v>1319.1200000000001</v>
      </c>
      <c r="L202" s="32">
        <f>Data[[#This Row],[Profit]]/Data[[#This Row],[Amount]]</f>
        <v>0.49985600606290265</v>
      </c>
    </row>
    <row r="203" spans="3:12" x14ac:dyDescent="0.25">
      <c r="C203" t="s">
        <v>8</v>
      </c>
      <c r="D203" t="s">
        <v>37</v>
      </c>
      <c r="E203" t="s">
        <v>22</v>
      </c>
      <c r="F203" s="4">
        <v>1890</v>
      </c>
      <c r="G203" s="5">
        <v>195</v>
      </c>
      <c r="H203" s="23">
        <f>Data[[#This Row],[Amount]]/Data[[#This Row],[Units]]</f>
        <v>9.6923076923076916</v>
      </c>
      <c r="I203" s="23">
        <f>VLOOKUP(Data[[#This Row],[Product]],products[],2,FALSE)</f>
        <v>9.77</v>
      </c>
      <c r="J203" s="23">
        <f>Data[[#This Row],[Cost Per Unit]]*Data[[#This Row],[Units]]</f>
        <v>1905.1499999999999</v>
      </c>
      <c r="K203" s="23">
        <f>Data[[#This Row],[Amount]]-Data[[#This Row],[Cost]]</f>
        <v>-15.149999999999864</v>
      </c>
      <c r="L203" s="32">
        <f>Data[[#This Row],[Profit]]/Data[[#This Row],[Amount]]</f>
        <v>-8.0158730158729433E-3</v>
      </c>
    </row>
    <row r="204" spans="3:12" x14ac:dyDescent="0.25">
      <c r="C204" t="s">
        <v>7</v>
      </c>
      <c r="D204" t="s">
        <v>34</v>
      </c>
      <c r="E204" t="s">
        <v>14</v>
      </c>
      <c r="F204" s="4">
        <v>1932</v>
      </c>
      <c r="G204" s="5">
        <v>369</v>
      </c>
      <c r="H204" s="23">
        <f>Data[[#This Row],[Amount]]/Data[[#This Row],[Units]]</f>
        <v>5.2357723577235769</v>
      </c>
      <c r="I204" s="23">
        <f>VLOOKUP(Data[[#This Row],[Product]],products[],2,FALSE)</f>
        <v>11.7</v>
      </c>
      <c r="J204" s="23">
        <f>Data[[#This Row],[Cost Per Unit]]*Data[[#This Row],[Units]]</f>
        <v>4317.3</v>
      </c>
      <c r="K204" s="23">
        <f>Data[[#This Row],[Amount]]-Data[[#This Row],[Cost]]</f>
        <v>-2385.3000000000002</v>
      </c>
      <c r="L204" s="32">
        <f>Data[[#This Row],[Profit]]/Data[[#This Row],[Amount]]</f>
        <v>-1.2346273291925467</v>
      </c>
    </row>
    <row r="205" spans="3:12" x14ac:dyDescent="0.25">
      <c r="C205" t="s">
        <v>3</v>
      </c>
      <c r="D205" t="s">
        <v>34</v>
      </c>
      <c r="E205" t="s">
        <v>25</v>
      </c>
      <c r="F205" s="4">
        <v>6300</v>
      </c>
      <c r="G205" s="5">
        <v>42</v>
      </c>
      <c r="H205" s="23">
        <f>Data[[#This Row],[Amount]]/Data[[#This Row],[Units]]</f>
        <v>150</v>
      </c>
      <c r="I205" s="23">
        <f>VLOOKUP(Data[[#This Row],[Product]],products[],2,FALSE)</f>
        <v>13.15</v>
      </c>
      <c r="J205" s="23">
        <f>Data[[#This Row],[Cost Per Unit]]*Data[[#This Row],[Units]]</f>
        <v>552.30000000000007</v>
      </c>
      <c r="K205" s="23">
        <f>Data[[#This Row],[Amount]]-Data[[#This Row],[Cost]]</f>
        <v>5747.7</v>
      </c>
      <c r="L205" s="32">
        <f>Data[[#This Row],[Profit]]/Data[[#This Row],[Amount]]</f>
        <v>0.91233333333333333</v>
      </c>
    </row>
    <row r="206" spans="3:12" x14ac:dyDescent="0.25">
      <c r="C206" t="s">
        <v>6</v>
      </c>
      <c r="D206" t="s">
        <v>37</v>
      </c>
      <c r="E206" t="s">
        <v>30</v>
      </c>
      <c r="F206" s="4">
        <v>560</v>
      </c>
      <c r="G206" s="5">
        <v>81</v>
      </c>
      <c r="H206" s="23">
        <f>Data[[#This Row],[Amount]]/Data[[#This Row],[Units]]</f>
        <v>6.9135802469135799</v>
      </c>
      <c r="I206" s="23">
        <f>VLOOKUP(Data[[#This Row],[Product]],products[],2,FALSE)</f>
        <v>14.49</v>
      </c>
      <c r="J206" s="23">
        <f>Data[[#This Row],[Cost Per Unit]]*Data[[#This Row],[Units]]</f>
        <v>1173.69</v>
      </c>
      <c r="K206" s="23">
        <f>Data[[#This Row],[Amount]]-Data[[#This Row],[Cost]]</f>
        <v>-613.69000000000005</v>
      </c>
      <c r="L206" s="32">
        <f>Data[[#This Row],[Profit]]/Data[[#This Row],[Amount]]</f>
        <v>-1.0958750000000002</v>
      </c>
    </row>
    <row r="207" spans="3:12" x14ac:dyDescent="0.25">
      <c r="C207" t="s">
        <v>9</v>
      </c>
      <c r="D207" t="s">
        <v>37</v>
      </c>
      <c r="E207" t="s">
        <v>26</v>
      </c>
      <c r="F207" s="4">
        <v>2856</v>
      </c>
      <c r="G207" s="5">
        <v>246</v>
      </c>
      <c r="H207" s="23">
        <f>Data[[#This Row],[Amount]]/Data[[#This Row],[Units]]</f>
        <v>11.609756097560975</v>
      </c>
      <c r="I207" s="23">
        <f>VLOOKUP(Data[[#This Row],[Product]],products[],2,FALSE)</f>
        <v>5.6</v>
      </c>
      <c r="J207" s="23">
        <f>Data[[#This Row],[Cost Per Unit]]*Data[[#This Row],[Units]]</f>
        <v>1377.6</v>
      </c>
      <c r="K207" s="23">
        <f>Data[[#This Row],[Amount]]-Data[[#This Row],[Cost]]</f>
        <v>1478.4</v>
      </c>
      <c r="L207" s="32">
        <f>Data[[#This Row],[Profit]]/Data[[#This Row],[Amount]]</f>
        <v>0.51764705882352946</v>
      </c>
    </row>
    <row r="208" spans="3:12" x14ac:dyDescent="0.25">
      <c r="C208" t="s">
        <v>9</v>
      </c>
      <c r="D208" t="s">
        <v>34</v>
      </c>
      <c r="E208" t="s">
        <v>17</v>
      </c>
      <c r="F208" s="4">
        <v>707</v>
      </c>
      <c r="G208" s="5">
        <v>174</v>
      </c>
      <c r="H208" s="23">
        <f>Data[[#This Row],[Amount]]/Data[[#This Row],[Units]]</f>
        <v>4.0632183908045976</v>
      </c>
      <c r="I208" s="23">
        <f>VLOOKUP(Data[[#This Row],[Product]],products[],2,FALSE)</f>
        <v>3.11</v>
      </c>
      <c r="J208" s="23">
        <f>Data[[#This Row],[Cost Per Unit]]*Data[[#This Row],[Units]]</f>
        <v>541.14</v>
      </c>
      <c r="K208" s="23">
        <f>Data[[#This Row],[Amount]]-Data[[#This Row],[Cost]]</f>
        <v>165.86</v>
      </c>
      <c r="L208" s="32">
        <f>Data[[#This Row],[Profit]]/Data[[#This Row],[Amount]]</f>
        <v>0.23459688826025463</v>
      </c>
    </row>
    <row r="209" spans="3:12" x14ac:dyDescent="0.25">
      <c r="C209" t="s">
        <v>8</v>
      </c>
      <c r="D209" t="s">
        <v>35</v>
      </c>
      <c r="E209" t="s">
        <v>30</v>
      </c>
      <c r="F209" s="4">
        <v>3598</v>
      </c>
      <c r="G209" s="5">
        <v>81</v>
      </c>
      <c r="H209" s="23">
        <f>Data[[#This Row],[Amount]]/Data[[#This Row],[Units]]</f>
        <v>44.419753086419753</v>
      </c>
      <c r="I209" s="23">
        <f>VLOOKUP(Data[[#This Row],[Product]],products[],2,FALSE)</f>
        <v>14.49</v>
      </c>
      <c r="J209" s="23">
        <f>Data[[#This Row],[Cost Per Unit]]*Data[[#This Row],[Units]]</f>
        <v>1173.69</v>
      </c>
      <c r="K209" s="23">
        <f>Data[[#This Row],[Amount]]-Data[[#This Row],[Cost]]</f>
        <v>2424.31</v>
      </c>
      <c r="L209" s="32">
        <f>Data[[#This Row],[Profit]]/Data[[#This Row],[Amount]]</f>
        <v>0.67379377431906617</v>
      </c>
    </row>
    <row r="210" spans="3:12" x14ac:dyDescent="0.25">
      <c r="C210" t="s">
        <v>40</v>
      </c>
      <c r="D210" t="s">
        <v>35</v>
      </c>
      <c r="E210" t="s">
        <v>22</v>
      </c>
      <c r="F210" s="4">
        <v>6853</v>
      </c>
      <c r="G210" s="5">
        <v>372</v>
      </c>
      <c r="H210" s="23">
        <f>Data[[#This Row],[Amount]]/Data[[#This Row],[Units]]</f>
        <v>18.422043010752688</v>
      </c>
      <c r="I210" s="23">
        <f>VLOOKUP(Data[[#This Row],[Product]],products[],2,FALSE)</f>
        <v>9.77</v>
      </c>
      <c r="J210" s="23">
        <f>Data[[#This Row],[Cost Per Unit]]*Data[[#This Row],[Units]]</f>
        <v>3634.44</v>
      </c>
      <c r="K210" s="23">
        <f>Data[[#This Row],[Amount]]-Data[[#This Row],[Cost]]</f>
        <v>3218.56</v>
      </c>
      <c r="L210" s="32">
        <f>Data[[#This Row],[Profit]]/Data[[#This Row],[Amount]]</f>
        <v>0.46965708448854515</v>
      </c>
    </row>
    <row r="211" spans="3:12" x14ac:dyDescent="0.25">
      <c r="C211" t="s">
        <v>40</v>
      </c>
      <c r="D211" t="s">
        <v>35</v>
      </c>
      <c r="E211" t="s">
        <v>16</v>
      </c>
      <c r="F211" s="4">
        <v>4725</v>
      </c>
      <c r="G211" s="5">
        <v>174</v>
      </c>
      <c r="H211" s="23">
        <f>Data[[#This Row],[Amount]]/Data[[#This Row],[Units]]</f>
        <v>27.155172413793103</v>
      </c>
      <c r="I211" s="23">
        <f>VLOOKUP(Data[[#This Row],[Product]],products[],2,FALSE)</f>
        <v>8.7899999999999991</v>
      </c>
      <c r="J211" s="23">
        <f>Data[[#This Row],[Cost Per Unit]]*Data[[#This Row],[Units]]</f>
        <v>1529.4599999999998</v>
      </c>
      <c r="K211" s="23">
        <f>Data[[#This Row],[Amount]]-Data[[#This Row],[Cost]]</f>
        <v>3195.54</v>
      </c>
      <c r="L211" s="32">
        <f>Data[[#This Row],[Profit]]/Data[[#This Row],[Amount]]</f>
        <v>0.67630476190476185</v>
      </c>
    </row>
    <row r="212" spans="3:12" x14ac:dyDescent="0.25">
      <c r="C212" t="s">
        <v>41</v>
      </c>
      <c r="D212" t="s">
        <v>36</v>
      </c>
      <c r="E212" t="s">
        <v>32</v>
      </c>
      <c r="F212" s="4">
        <v>10304</v>
      </c>
      <c r="G212" s="5">
        <v>84</v>
      </c>
      <c r="H212" s="23">
        <f>Data[[#This Row],[Amount]]/Data[[#This Row],[Units]]</f>
        <v>122.66666666666667</v>
      </c>
      <c r="I212" s="23">
        <f>VLOOKUP(Data[[#This Row],[Product]],products[],2,FALSE)</f>
        <v>8.65</v>
      </c>
      <c r="J212" s="23">
        <f>Data[[#This Row],[Cost Per Unit]]*Data[[#This Row],[Units]]</f>
        <v>726.6</v>
      </c>
      <c r="K212" s="23">
        <f>Data[[#This Row],[Amount]]-Data[[#This Row],[Cost]]</f>
        <v>9577.4</v>
      </c>
      <c r="L212" s="32">
        <f>Data[[#This Row],[Profit]]/Data[[#This Row],[Amount]]</f>
        <v>0.92948369565217392</v>
      </c>
    </row>
    <row r="213" spans="3:12" x14ac:dyDescent="0.25">
      <c r="C213" t="s">
        <v>41</v>
      </c>
      <c r="D213" t="s">
        <v>34</v>
      </c>
      <c r="E213" t="s">
        <v>16</v>
      </c>
      <c r="F213" s="4">
        <v>1274</v>
      </c>
      <c r="G213" s="5">
        <v>225</v>
      </c>
      <c r="H213" s="23">
        <f>Data[[#This Row],[Amount]]/Data[[#This Row],[Units]]</f>
        <v>5.6622222222222218</v>
      </c>
      <c r="I213" s="23">
        <f>VLOOKUP(Data[[#This Row],[Product]],products[],2,FALSE)</f>
        <v>8.7899999999999991</v>
      </c>
      <c r="J213" s="23">
        <f>Data[[#This Row],[Cost Per Unit]]*Data[[#This Row],[Units]]</f>
        <v>1977.7499999999998</v>
      </c>
      <c r="K213" s="23">
        <f>Data[[#This Row],[Amount]]-Data[[#This Row],[Cost]]</f>
        <v>-703.74999999999977</v>
      </c>
      <c r="L213" s="32">
        <f>Data[[#This Row],[Profit]]/Data[[#This Row],[Amount]]</f>
        <v>-0.55239403453689151</v>
      </c>
    </row>
    <row r="214" spans="3:12" x14ac:dyDescent="0.25">
      <c r="C214" t="s">
        <v>5</v>
      </c>
      <c r="D214" t="s">
        <v>36</v>
      </c>
      <c r="E214" t="s">
        <v>30</v>
      </c>
      <c r="F214" s="4">
        <v>1526</v>
      </c>
      <c r="G214" s="5">
        <v>105</v>
      </c>
      <c r="H214" s="23">
        <f>Data[[#This Row],[Amount]]/Data[[#This Row],[Units]]</f>
        <v>14.533333333333333</v>
      </c>
      <c r="I214" s="23">
        <f>VLOOKUP(Data[[#This Row],[Product]],products[],2,FALSE)</f>
        <v>14.49</v>
      </c>
      <c r="J214" s="23">
        <f>Data[[#This Row],[Cost Per Unit]]*Data[[#This Row],[Units]]</f>
        <v>1521.45</v>
      </c>
      <c r="K214" s="23">
        <f>Data[[#This Row],[Amount]]-Data[[#This Row],[Cost]]</f>
        <v>4.5499999999999545</v>
      </c>
      <c r="L214" s="32">
        <f>Data[[#This Row],[Profit]]/Data[[#This Row],[Amount]]</f>
        <v>2.9816513761467592E-3</v>
      </c>
    </row>
    <row r="215" spans="3:12" x14ac:dyDescent="0.25">
      <c r="C215" t="s">
        <v>40</v>
      </c>
      <c r="D215" t="s">
        <v>39</v>
      </c>
      <c r="E215" t="s">
        <v>28</v>
      </c>
      <c r="F215" s="4">
        <v>3101</v>
      </c>
      <c r="G215" s="5">
        <v>225</v>
      </c>
      <c r="H215" s="23">
        <f>Data[[#This Row],[Amount]]/Data[[#This Row],[Units]]</f>
        <v>13.782222222222222</v>
      </c>
      <c r="I215" s="23">
        <f>VLOOKUP(Data[[#This Row],[Product]],products[],2,FALSE)</f>
        <v>10.38</v>
      </c>
      <c r="J215" s="23">
        <f>Data[[#This Row],[Cost Per Unit]]*Data[[#This Row],[Units]]</f>
        <v>2335.5</v>
      </c>
      <c r="K215" s="23">
        <f>Data[[#This Row],[Amount]]-Data[[#This Row],[Cost]]</f>
        <v>765.5</v>
      </c>
      <c r="L215" s="32">
        <f>Data[[#This Row],[Profit]]/Data[[#This Row],[Amount]]</f>
        <v>0.24685585295066106</v>
      </c>
    </row>
    <row r="216" spans="3:12" x14ac:dyDescent="0.25">
      <c r="C216" t="s">
        <v>2</v>
      </c>
      <c r="D216" t="s">
        <v>37</v>
      </c>
      <c r="E216" t="s">
        <v>14</v>
      </c>
      <c r="F216" s="4">
        <v>1057</v>
      </c>
      <c r="G216" s="5">
        <v>54</v>
      </c>
      <c r="H216" s="23">
        <f>Data[[#This Row],[Amount]]/Data[[#This Row],[Units]]</f>
        <v>19.574074074074073</v>
      </c>
      <c r="I216" s="23">
        <f>VLOOKUP(Data[[#This Row],[Product]],products[],2,FALSE)</f>
        <v>11.7</v>
      </c>
      <c r="J216" s="23">
        <f>Data[[#This Row],[Cost Per Unit]]*Data[[#This Row],[Units]]</f>
        <v>631.79999999999995</v>
      </c>
      <c r="K216" s="23">
        <f>Data[[#This Row],[Amount]]-Data[[#This Row],[Cost]]</f>
        <v>425.20000000000005</v>
      </c>
      <c r="L216" s="32">
        <f>Data[[#This Row],[Profit]]/Data[[#This Row],[Amount]]</f>
        <v>0.40227057710501424</v>
      </c>
    </row>
    <row r="217" spans="3:12" x14ac:dyDescent="0.25">
      <c r="C217" t="s">
        <v>7</v>
      </c>
      <c r="D217" t="s">
        <v>37</v>
      </c>
      <c r="E217" t="s">
        <v>26</v>
      </c>
      <c r="F217" s="4">
        <v>5306</v>
      </c>
      <c r="G217" s="5">
        <v>0</v>
      </c>
      <c r="H217" s="23" t="e">
        <f>Data[[#This Row],[Amount]]/Data[[#This Row],[Units]]</f>
        <v>#DIV/0!</v>
      </c>
      <c r="I217" s="23">
        <f>VLOOKUP(Data[[#This Row],[Product]],products[],2,FALSE)</f>
        <v>5.6</v>
      </c>
      <c r="J217" s="23">
        <f>Data[[#This Row],[Cost Per Unit]]*Data[[#This Row],[Units]]</f>
        <v>0</v>
      </c>
      <c r="K217" s="23">
        <f>Data[[#This Row],[Amount]]-Data[[#This Row],[Cost]]</f>
        <v>5306</v>
      </c>
      <c r="L217" s="32">
        <f>Data[[#This Row],[Profit]]/Data[[#This Row],[Amount]]</f>
        <v>1</v>
      </c>
    </row>
    <row r="218" spans="3:12" x14ac:dyDescent="0.25">
      <c r="C218" t="s">
        <v>5</v>
      </c>
      <c r="D218" t="s">
        <v>39</v>
      </c>
      <c r="E218" t="s">
        <v>24</v>
      </c>
      <c r="F218" s="4">
        <v>4018</v>
      </c>
      <c r="G218" s="5">
        <v>171</v>
      </c>
      <c r="H218" s="23">
        <f>Data[[#This Row],[Amount]]/Data[[#This Row],[Units]]</f>
        <v>23.497076023391813</v>
      </c>
      <c r="I218" s="23">
        <f>VLOOKUP(Data[[#This Row],[Product]],products[],2,FALSE)</f>
        <v>4.97</v>
      </c>
      <c r="J218" s="23">
        <f>Data[[#This Row],[Cost Per Unit]]*Data[[#This Row],[Units]]</f>
        <v>849.87</v>
      </c>
      <c r="K218" s="23">
        <f>Data[[#This Row],[Amount]]-Data[[#This Row],[Cost]]</f>
        <v>3168.13</v>
      </c>
      <c r="L218" s="32">
        <f>Data[[#This Row],[Profit]]/Data[[#This Row],[Amount]]</f>
        <v>0.78848432055749129</v>
      </c>
    </row>
    <row r="219" spans="3:12" x14ac:dyDescent="0.25">
      <c r="C219" t="s">
        <v>9</v>
      </c>
      <c r="D219" t="s">
        <v>34</v>
      </c>
      <c r="E219" t="s">
        <v>16</v>
      </c>
      <c r="F219" s="4">
        <v>938</v>
      </c>
      <c r="G219" s="5">
        <v>189</v>
      </c>
      <c r="H219" s="23">
        <f>Data[[#This Row],[Amount]]/Data[[#This Row],[Units]]</f>
        <v>4.9629629629629628</v>
      </c>
      <c r="I219" s="23">
        <f>VLOOKUP(Data[[#This Row],[Product]],products[],2,FALSE)</f>
        <v>8.7899999999999991</v>
      </c>
      <c r="J219" s="23">
        <f>Data[[#This Row],[Cost Per Unit]]*Data[[#This Row],[Units]]</f>
        <v>1661.31</v>
      </c>
      <c r="K219" s="23">
        <f>Data[[#This Row],[Amount]]-Data[[#This Row],[Cost]]</f>
        <v>-723.31</v>
      </c>
      <c r="L219" s="32">
        <f>Data[[#This Row],[Profit]]/Data[[#This Row],[Amount]]</f>
        <v>-0.77111940298507453</v>
      </c>
    </row>
    <row r="220" spans="3:12" x14ac:dyDescent="0.25">
      <c r="C220" t="s">
        <v>7</v>
      </c>
      <c r="D220" t="s">
        <v>38</v>
      </c>
      <c r="E220" t="s">
        <v>18</v>
      </c>
      <c r="F220" s="4">
        <v>1778</v>
      </c>
      <c r="G220" s="5">
        <v>270</v>
      </c>
      <c r="H220" s="23">
        <f>Data[[#This Row],[Amount]]/Data[[#This Row],[Units]]</f>
        <v>6.5851851851851855</v>
      </c>
      <c r="I220" s="23">
        <f>VLOOKUP(Data[[#This Row],[Product]],products[],2,FALSE)</f>
        <v>6.47</v>
      </c>
      <c r="J220" s="23">
        <f>Data[[#This Row],[Cost Per Unit]]*Data[[#This Row],[Units]]</f>
        <v>1746.8999999999999</v>
      </c>
      <c r="K220" s="23">
        <f>Data[[#This Row],[Amount]]-Data[[#This Row],[Cost]]</f>
        <v>31.100000000000136</v>
      </c>
      <c r="L220" s="32">
        <f>Data[[#This Row],[Profit]]/Data[[#This Row],[Amount]]</f>
        <v>1.7491563554555757E-2</v>
      </c>
    </row>
    <row r="221" spans="3:12" x14ac:dyDescent="0.25">
      <c r="C221" t="s">
        <v>6</v>
      </c>
      <c r="D221" t="s">
        <v>39</v>
      </c>
      <c r="E221" t="s">
        <v>30</v>
      </c>
      <c r="F221" s="4">
        <v>1638</v>
      </c>
      <c r="G221" s="5">
        <v>63</v>
      </c>
      <c r="H221" s="23">
        <f>Data[[#This Row],[Amount]]/Data[[#This Row],[Units]]</f>
        <v>26</v>
      </c>
      <c r="I221" s="23">
        <f>VLOOKUP(Data[[#This Row],[Product]],products[],2,FALSE)</f>
        <v>14.49</v>
      </c>
      <c r="J221" s="23">
        <f>Data[[#This Row],[Cost Per Unit]]*Data[[#This Row],[Units]]</f>
        <v>912.87</v>
      </c>
      <c r="K221" s="23">
        <f>Data[[#This Row],[Amount]]-Data[[#This Row],[Cost]]</f>
        <v>725.13</v>
      </c>
      <c r="L221" s="32">
        <f>Data[[#This Row],[Profit]]/Data[[#This Row],[Amount]]</f>
        <v>0.44269230769230766</v>
      </c>
    </row>
    <row r="222" spans="3:12" x14ac:dyDescent="0.25">
      <c r="C222" t="s">
        <v>41</v>
      </c>
      <c r="D222" t="s">
        <v>38</v>
      </c>
      <c r="E222" t="s">
        <v>25</v>
      </c>
      <c r="F222" s="4">
        <v>154</v>
      </c>
      <c r="G222" s="5">
        <v>21</v>
      </c>
      <c r="H222" s="23">
        <f>Data[[#This Row],[Amount]]/Data[[#This Row],[Units]]</f>
        <v>7.333333333333333</v>
      </c>
      <c r="I222" s="23">
        <f>VLOOKUP(Data[[#This Row],[Product]],products[],2,FALSE)</f>
        <v>13.15</v>
      </c>
      <c r="J222" s="23">
        <f>Data[[#This Row],[Cost Per Unit]]*Data[[#This Row],[Units]]</f>
        <v>276.15000000000003</v>
      </c>
      <c r="K222" s="23">
        <f>Data[[#This Row],[Amount]]-Data[[#This Row],[Cost]]</f>
        <v>-122.15000000000003</v>
      </c>
      <c r="L222" s="32">
        <f>Data[[#This Row],[Profit]]/Data[[#This Row],[Amount]]</f>
        <v>-0.79318181818181843</v>
      </c>
    </row>
    <row r="223" spans="3:12" x14ac:dyDescent="0.25">
      <c r="C223" t="s">
        <v>7</v>
      </c>
      <c r="D223" t="s">
        <v>37</v>
      </c>
      <c r="E223" t="s">
        <v>22</v>
      </c>
      <c r="F223" s="4">
        <v>9835</v>
      </c>
      <c r="G223" s="5">
        <v>207</v>
      </c>
      <c r="H223" s="23">
        <f>Data[[#This Row],[Amount]]/Data[[#This Row],[Units]]</f>
        <v>47.512077294685987</v>
      </c>
      <c r="I223" s="23">
        <f>VLOOKUP(Data[[#This Row],[Product]],products[],2,FALSE)</f>
        <v>9.77</v>
      </c>
      <c r="J223" s="23">
        <f>Data[[#This Row],[Cost Per Unit]]*Data[[#This Row],[Units]]</f>
        <v>2022.3899999999999</v>
      </c>
      <c r="K223" s="23">
        <f>Data[[#This Row],[Amount]]-Data[[#This Row],[Cost]]</f>
        <v>7812.6100000000006</v>
      </c>
      <c r="L223" s="32">
        <f>Data[[#This Row],[Profit]]/Data[[#This Row],[Amount]]</f>
        <v>0.7943680732079309</v>
      </c>
    </row>
    <row r="224" spans="3:12" x14ac:dyDescent="0.25">
      <c r="C224" t="s">
        <v>9</v>
      </c>
      <c r="D224" t="s">
        <v>37</v>
      </c>
      <c r="E224" t="s">
        <v>20</v>
      </c>
      <c r="F224" s="4">
        <v>7273</v>
      </c>
      <c r="G224" s="5">
        <v>96</v>
      </c>
      <c r="H224" s="23">
        <f>Data[[#This Row],[Amount]]/Data[[#This Row],[Units]]</f>
        <v>75.760416666666671</v>
      </c>
      <c r="I224" s="23">
        <f>VLOOKUP(Data[[#This Row],[Product]],products[],2,FALSE)</f>
        <v>10.62</v>
      </c>
      <c r="J224" s="23">
        <f>Data[[#This Row],[Cost Per Unit]]*Data[[#This Row],[Units]]</f>
        <v>1019.52</v>
      </c>
      <c r="K224" s="23">
        <f>Data[[#This Row],[Amount]]-Data[[#This Row],[Cost]]</f>
        <v>6253.48</v>
      </c>
      <c r="L224" s="32">
        <f>Data[[#This Row],[Profit]]/Data[[#This Row],[Amount]]</f>
        <v>0.85982125670287357</v>
      </c>
    </row>
    <row r="225" spans="3:12" x14ac:dyDescent="0.25">
      <c r="C225" t="s">
        <v>5</v>
      </c>
      <c r="D225" t="s">
        <v>39</v>
      </c>
      <c r="E225" t="s">
        <v>22</v>
      </c>
      <c r="F225" s="4">
        <v>6909</v>
      </c>
      <c r="G225" s="5">
        <v>81</v>
      </c>
      <c r="H225" s="23">
        <f>Data[[#This Row],[Amount]]/Data[[#This Row],[Units]]</f>
        <v>85.296296296296291</v>
      </c>
      <c r="I225" s="23">
        <f>VLOOKUP(Data[[#This Row],[Product]],products[],2,FALSE)</f>
        <v>9.77</v>
      </c>
      <c r="J225" s="23">
        <f>Data[[#This Row],[Cost Per Unit]]*Data[[#This Row],[Units]]</f>
        <v>791.37</v>
      </c>
      <c r="K225" s="23">
        <f>Data[[#This Row],[Amount]]-Data[[#This Row],[Cost]]</f>
        <v>6117.63</v>
      </c>
      <c r="L225" s="32">
        <f>Data[[#This Row],[Profit]]/Data[[#This Row],[Amount]]</f>
        <v>0.88545809813287013</v>
      </c>
    </row>
    <row r="226" spans="3:12" x14ac:dyDescent="0.25">
      <c r="C226" t="s">
        <v>9</v>
      </c>
      <c r="D226" t="s">
        <v>39</v>
      </c>
      <c r="E226" t="s">
        <v>24</v>
      </c>
      <c r="F226" s="4">
        <v>3920</v>
      </c>
      <c r="G226" s="5">
        <v>306</v>
      </c>
      <c r="H226" s="23">
        <f>Data[[#This Row],[Amount]]/Data[[#This Row],[Units]]</f>
        <v>12.81045751633987</v>
      </c>
      <c r="I226" s="23">
        <f>VLOOKUP(Data[[#This Row],[Product]],products[],2,FALSE)</f>
        <v>4.97</v>
      </c>
      <c r="J226" s="23">
        <f>Data[[#This Row],[Cost Per Unit]]*Data[[#This Row],[Units]]</f>
        <v>1520.82</v>
      </c>
      <c r="K226" s="23">
        <f>Data[[#This Row],[Amount]]-Data[[#This Row],[Cost]]</f>
        <v>2399.1800000000003</v>
      </c>
      <c r="L226" s="32">
        <f>Data[[#This Row],[Profit]]/Data[[#This Row],[Amount]]</f>
        <v>0.61203571428571435</v>
      </c>
    </row>
    <row r="227" spans="3:12" x14ac:dyDescent="0.25">
      <c r="C227" t="s">
        <v>10</v>
      </c>
      <c r="D227" t="s">
        <v>39</v>
      </c>
      <c r="E227" t="s">
        <v>21</v>
      </c>
      <c r="F227" s="4">
        <v>4858</v>
      </c>
      <c r="G227" s="5">
        <v>279</v>
      </c>
      <c r="H227" s="23">
        <f>Data[[#This Row],[Amount]]/Data[[#This Row],[Units]]</f>
        <v>17.412186379928315</v>
      </c>
      <c r="I227" s="23">
        <f>VLOOKUP(Data[[#This Row],[Product]],products[],2,FALSE)</f>
        <v>9</v>
      </c>
      <c r="J227" s="23">
        <f>Data[[#This Row],[Cost Per Unit]]*Data[[#This Row],[Units]]</f>
        <v>2511</v>
      </c>
      <c r="K227" s="23">
        <f>Data[[#This Row],[Amount]]-Data[[#This Row],[Cost]]</f>
        <v>2347</v>
      </c>
      <c r="L227" s="32">
        <f>Data[[#This Row],[Profit]]/Data[[#This Row],[Amount]]</f>
        <v>0.48312062577192261</v>
      </c>
    </row>
    <row r="228" spans="3:12" x14ac:dyDescent="0.25">
      <c r="C228" t="s">
        <v>2</v>
      </c>
      <c r="D228" t="s">
        <v>38</v>
      </c>
      <c r="E228" t="s">
        <v>4</v>
      </c>
      <c r="F228" s="4">
        <v>3549</v>
      </c>
      <c r="G228" s="5">
        <v>3</v>
      </c>
      <c r="H228" s="23">
        <f>Data[[#This Row],[Amount]]/Data[[#This Row],[Units]]</f>
        <v>1183</v>
      </c>
      <c r="I228" s="23">
        <f>VLOOKUP(Data[[#This Row],[Product]],products[],2,FALSE)</f>
        <v>11.88</v>
      </c>
      <c r="J228" s="23">
        <f>Data[[#This Row],[Cost Per Unit]]*Data[[#This Row],[Units]]</f>
        <v>35.64</v>
      </c>
      <c r="K228" s="23">
        <f>Data[[#This Row],[Amount]]-Data[[#This Row],[Cost]]</f>
        <v>3513.36</v>
      </c>
      <c r="L228" s="32">
        <f>Data[[#This Row],[Profit]]/Data[[#This Row],[Amount]]</f>
        <v>0.9899577345731192</v>
      </c>
    </row>
    <row r="229" spans="3:12" x14ac:dyDescent="0.25">
      <c r="C229" t="s">
        <v>7</v>
      </c>
      <c r="D229" t="s">
        <v>39</v>
      </c>
      <c r="E229" t="s">
        <v>27</v>
      </c>
      <c r="F229" s="4">
        <v>966</v>
      </c>
      <c r="G229" s="5">
        <v>198</v>
      </c>
      <c r="H229" s="23">
        <f>Data[[#This Row],[Amount]]/Data[[#This Row],[Units]]</f>
        <v>4.8787878787878789</v>
      </c>
      <c r="I229" s="23">
        <f>VLOOKUP(Data[[#This Row],[Product]],products[],2,FALSE)</f>
        <v>16.73</v>
      </c>
      <c r="J229" s="23">
        <f>Data[[#This Row],[Cost Per Unit]]*Data[[#This Row],[Units]]</f>
        <v>3312.54</v>
      </c>
      <c r="K229" s="23">
        <f>Data[[#This Row],[Amount]]-Data[[#This Row],[Cost]]</f>
        <v>-2346.54</v>
      </c>
      <c r="L229" s="32">
        <f>Data[[#This Row],[Profit]]/Data[[#This Row],[Amount]]</f>
        <v>-2.4291304347826088</v>
      </c>
    </row>
    <row r="230" spans="3:12" x14ac:dyDescent="0.25">
      <c r="C230" t="s">
        <v>5</v>
      </c>
      <c r="D230" t="s">
        <v>39</v>
      </c>
      <c r="E230" t="s">
        <v>18</v>
      </c>
      <c r="F230" s="4">
        <v>385</v>
      </c>
      <c r="G230" s="5">
        <v>249</v>
      </c>
      <c r="H230" s="23">
        <f>Data[[#This Row],[Amount]]/Data[[#This Row],[Units]]</f>
        <v>1.5461847389558232</v>
      </c>
      <c r="I230" s="23">
        <f>VLOOKUP(Data[[#This Row],[Product]],products[],2,FALSE)</f>
        <v>6.47</v>
      </c>
      <c r="J230" s="23">
        <f>Data[[#This Row],[Cost Per Unit]]*Data[[#This Row],[Units]]</f>
        <v>1611.03</v>
      </c>
      <c r="K230" s="23">
        <f>Data[[#This Row],[Amount]]-Data[[#This Row],[Cost]]</f>
        <v>-1226.03</v>
      </c>
      <c r="L230" s="32">
        <f>Data[[#This Row],[Profit]]/Data[[#This Row],[Amount]]</f>
        <v>-3.1844935064935065</v>
      </c>
    </row>
    <row r="231" spans="3:12" x14ac:dyDescent="0.25">
      <c r="C231" t="s">
        <v>6</v>
      </c>
      <c r="D231" t="s">
        <v>34</v>
      </c>
      <c r="E231" t="s">
        <v>16</v>
      </c>
      <c r="F231" s="4">
        <v>2219</v>
      </c>
      <c r="G231" s="5">
        <v>75</v>
      </c>
      <c r="H231" s="23">
        <f>Data[[#This Row],[Amount]]/Data[[#This Row],[Units]]</f>
        <v>29.586666666666666</v>
      </c>
      <c r="I231" s="23">
        <f>VLOOKUP(Data[[#This Row],[Product]],products[],2,FALSE)</f>
        <v>8.7899999999999991</v>
      </c>
      <c r="J231" s="23">
        <f>Data[[#This Row],[Cost Per Unit]]*Data[[#This Row],[Units]]</f>
        <v>659.24999999999989</v>
      </c>
      <c r="K231" s="23">
        <f>Data[[#This Row],[Amount]]-Data[[#This Row],[Cost]]</f>
        <v>1559.75</v>
      </c>
      <c r="L231" s="32">
        <f>Data[[#This Row],[Profit]]/Data[[#This Row],[Amount]]</f>
        <v>0.70290671473636779</v>
      </c>
    </row>
    <row r="232" spans="3:12" x14ac:dyDescent="0.25">
      <c r="C232" t="s">
        <v>9</v>
      </c>
      <c r="D232" t="s">
        <v>36</v>
      </c>
      <c r="E232" t="s">
        <v>32</v>
      </c>
      <c r="F232" s="4">
        <v>2954</v>
      </c>
      <c r="G232" s="5">
        <v>189</v>
      </c>
      <c r="H232" s="23">
        <f>Data[[#This Row],[Amount]]/Data[[#This Row],[Units]]</f>
        <v>15.62962962962963</v>
      </c>
      <c r="I232" s="23">
        <f>VLOOKUP(Data[[#This Row],[Product]],products[],2,FALSE)</f>
        <v>8.65</v>
      </c>
      <c r="J232" s="23">
        <f>Data[[#This Row],[Cost Per Unit]]*Data[[#This Row],[Units]]</f>
        <v>1634.8500000000001</v>
      </c>
      <c r="K232" s="23">
        <f>Data[[#This Row],[Amount]]-Data[[#This Row],[Cost]]</f>
        <v>1319.1499999999999</v>
      </c>
      <c r="L232" s="32">
        <f>Data[[#This Row],[Profit]]/Data[[#This Row],[Amount]]</f>
        <v>0.44656398104265399</v>
      </c>
    </row>
    <row r="233" spans="3:12" x14ac:dyDescent="0.25">
      <c r="C233" t="s">
        <v>7</v>
      </c>
      <c r="D233" t="s">
        <v>36</v>
      </c>
      <c r="E233" t="s">
        <v>32</v>
      </c>
      <c r="F233" s="4">
        <v>280</v>
      </c>
      <c r="G233" s="5">
        <v>87</v>
      </c>
      <c r="H233" s="23">
        <f>Data[[#This Row],[Amount]]/Data[[#This Row],[Units]]</f>
        <v>3.2183908045977012</v>
      </c>
      <c r="I233" s="23">
        <f>VLOOKUP(Data[[#This Row],[Product]],products[],2,FALSE)</f>
        <v>8.65</v>
      </c>
      <c r="J233" s="23">
        <f>Data[[#This Row],[Cost Per Unit]]*Data[[#This Row],[Units]]</f>
        <v>752.55000000000007</v>
      </c>
      <c r="K233" s="23">
        <f>Data[[#This Row],[Amount]]-Data[[#This Row],[Cost]]</f>
        <v>-472.55000000000007</v>
      </c>
      <c r="L233" s="32">
        <f>Data[[#This Row],[Profit]]/Data[[#This Row],[Amount]]</f>
        <v>-1.6876785714285716</v>
      </c>
    </row>
    <row r="234" spans="3:12" x14ac:dyDescent="0.25">
      <c r="C234" t="s">
        <v>41</v>
      </c>
      <c r="D234" t="s">
        <v>36</v>
      </c>
      <c r="E234" t="s">
        <v>30</v>
      </c>
      <c r="F234" s="4">
        <v>6118</v>
      </c>
      <c r="G234" s="5">
        <v>174</v>
      </c>
      <c r="H234" s="23">
        <f>Data[[#This Row],[Amount]]/Data[[#This Row],[Units]]</f>
        <v>35.160919540229884</v>
      </c>
      <c r="I234" s="23">
        <f>VLOOKUP(Data[[#This Row],[Product]],products[],2,FALSE)</f>
        <v>14.49</v>
      </c>
      <c r="J234" s="23">
        <f>Data[[#This Row],[Cost Per Unit]]*Data[[#This Row],[Units]]</f>
        <v>2521.2600000000002</v>
      </c>
      <c r="K234" s="23">
        <f>Data[[#This Row],[Amount]]-Data[[#This Row],[Cost]]</f>
        <v>3596.74</v>
      </c>
      <c r="L234" s="32">
        <f>Data[[#This Row],[Profit]]/Data[[#This Row],[Amount]]</f>
        <v>0.58789473684210525</v>
      </c>
    </row>
    <row r="235" spans="3:12" x14ac:dyDescent="0.25">
      <c r="C235" t="s">
        <v>2</v>
      </c>
      <c r="D235" t="s">
        <v>39</v>
      </c>
      <c r="E235" t="s">
        <v>15</v>
      </c>
      <c r="F235" s="4">
        <v>4802</v>
      </c>
      <c r="G235" s="5">
        <v>36</v>
      </c>
      <c r="H235" s="23">
        <f>Data[[#This Row],[Amount]]/Data[[#This Row],[Units]]</f>
        <v>133.38888888888889</v>
      </c>
      <c r="I235" s="23">
        <f>VLOOKUP(Data[[#This Row],[Product]],products[],2,FALSE)</f>
        <v>11.73</v>
      </c>
      <c r="J235" s="23">
        <f>Data[[#This Row],[Cost Per Unit]]*Data[[#This Row],[Units]]</f>
        <v>422.28000000000003</v>
      </c>
      <c r="K235" s="23">
        <f>Data[[#This Row],[Amount]]-Data[[#This Row],[Cost]]</f>
        <v>4379.72</v>
      </c>
      <c r="L235" s="32">
        <f>Data[[#This Row],[Profit]]/Data[[#This Row],[Amount]]</f>
        <v>0.91206164098292386</v>
      </c>
    </row>
    <row r="236" spans="3:12" x14ac:dyDescent="0.25">
      <c r="C236" t="s">
        <v>9</v>
      </c>
      <c r="D236" t="s">
        <v>38</v>
      </c>
      <c r="E236" t="s">
        <v>24</v>
      </c>
      <c r="F236" s="4">
        <v>4137</v>
      </c>
      <c r="G236" s="5">
        <v>60</v>
      </c>
      <c r="H236" s="23">
        <f>Data[[#This Row],[Amount]]/Data[[#This Row],[Units]]</f>
        <v>68.95</v>
      </c>
      <c r="I236" s="23">
        <f>VLOOKUP(Data[[#This Row],[Product]],products[],2,FALSE)</f>
        <v>4.97</v>
      </c>
      <c r="J236" s="23">
        <f>Data[[#This Row],[Cost Per Unit]]*Data[[#This Row],[Units]]</f>
        <v>298.2</v>
      </c>
      <c r="K236" s="23">
        <f>Data[[#This Row],[Amount]]-Data[[#This Row],[Cost]]</f>
        <v>3838.8</v>
      </c>
      <c r="L236" s="32">
        <f>Data[[#This Row],[Profit]]/Data[[#This Row],[Amount]]</f>
        <v>0.92791878172588838</v>
      </c>
    </row>
    <row r="237" spans="3:12" x14ac:dyDescent="0.25">
      <c r="C237" t="s">
        <v>3</v>
      </c>
      <c r="D237" t="s">
        <v>35</v>
      </c>
      <c r="E237" t="s">
        <v>23</v>
      </c>
      <c r="F237" s="4">
        <v>2023</v>
      </c>
      <c r="G237" s="5">
        <v>78</v>
      </c>
      <c r="H237" s="23">
        <f>Data[[#This Row],[Amount]]/Data[[#This Row],[Units]]</f>
        <v>25.935897435897434</v>
      </c>
      <c r="I237" s="23">
        <f>VLOOKUP(Data[[#This Row],[Product]],products[],2,FALSE)</f>
        <v>6.49</v>
      </c>
      <c r="J237" s="23">
        <f>Data[[#This Row],[Cost Per Unit]]*Data[[#This Row],[Units]]</f>
        <v>506.22</v>
      </c>
      <c r="K237" s="23">
        <f>Data[[#This Row],[Amount]]-Data[[#This Row],[Cost]]</f>
        <v>1516.78</v>
      </c>
      <c r="L237" s="32">
        <f>Data[[#This Row],[Profit]]/Data[[#This Row],[Amount]]</f>
        <v>0.74976767177459214</v>
      </c>
    </row>
    <row r="238" spans="3:12" x14ac:dyDescent="0.25">
      <c r="C238" t="s">
        <v>9</v>
      </c>
      <c r="D238" t="s">
        <v>36</v>
      </c>
      <c r="E238" t="s">
        <v>30</v>
      </c>
      <c r="F238" s="4">
        <v>9051</v>
      </c>
      <c r="G238" s="5">
        <v>57</v>
      </c>
      <c r="H238" s="23">
        <f>Data[[#This Row],[Amount]]/Data[[#This Row],[Units]]</f>
        <v>158.78947368421052</v>
      </c>
      <c r="I238" s="23">
        <f>VLOOKUP(Data[[#This Row],[Product]],products[],2,FALSE)</f>
        <v>14.49</v>
      </c>
      <c r="J238" s="23">
        <f>Data[[#This Row],[Cost Per Unit]]*Data[[#This Row],[Units]]</f>
        <v>825.93000000000006</v>
      </c>
      <c r="K238" s="23">
        <f>Data[[#This Row],[Amount]]-Data[[#This Row],[Cost]]</f>
        <v>8225.07</v>
      </c>
      <c r="L238" s="32">
        <f>Data[[#This Row],[Profit]]/Data[[#This Row],[Amount]]</f>
        <v>0.9087470997679814</v>
      </c>
    </row>
    <row r="239" spans="3:12" x14ac:dyDescent="0.25">
      <c r="C239" t="s">
        <v>9</v>
      </c>
      <c r="D239" t="s">
        <v>37</v>
      </c>
      <c r="E239" t="s">
        <v>28</v>
      </c>
      <c r="F239" s="4">
        <v>2919</v>
      </c>
      <c r="G239" s="5">
        <v>45</v>
      </c>
      <c r="H239" s="23">
        <f>Data[[#This Row],[Amount]]/Data[[#This Row],[Units]]</f>
        <v>64.86666666666666</v>
      </c>
      <c r="I239" s="23">
        <f>VLOOKUP(Data[[#This Row],[Product]],products[],2,FALSE)</f>
        <v>10.38</v>
      </c>
      <c r="J239" s="23">
        <f>Data[[#This Row],[Cost Per Unit]]*Data[[#This Row],[Units]]</f>
        <v>467.1</v>
      </c>
      <c r="K239" s="23">
        <f>Data[[#This Row],[Amount]]-Data[[#This Row],[Cost]]</f>
        <v>2451.9</v>
      </c>
      <c r="L239" s="32">
        <f>Data[[#This Row],[Profit]]/Data[[#This Row],[Amount]]</f>
        <v>0.83997944501541622</v>
      </c>
    </row>
    <row r="240" spans="3:12" x14ac:dyDescent="0.25">
      <c r="C240" t="s">
        <v>41</v>
      </c>
      <c r="D240" t="s">
        <v>38</v>
      </c>
      <c r="E240" t="s">
        <v>22</v>
      </c>
      <c r="F240" s="4">
        <v>5915</v>
      </c>
      <c r="G240" s="5">
        <v>3</v>
      </c>
      <c r="H240" s="23">
        <f>Data[[#This Row],[Amount]]/Data[[#This Row],[Units]]</f>
        <v>1971.6666666666667</v>
      </c>
      <c r="I240" s="23">
        <f>VLOOKUP(Data[[#This Row],[Product]],products[],2,FALSE)</f>
        <v>9.77</v>
      </c>
      <c r="J240" s="23">
        <f>Data[[#This Row],[Cost Per Unit]]*Data[[#This Row],[Units]]</f>
        <v>29.31</v>
      </c>
      <c r="K240" s="23">
        <f>Data[[#This Row],[Amount]]-Data[[#This Row],[Cost]]</f>
        <v>5885.69</v>
      </c>
      <c r="L240" s="32">
        <f>Data[[#This Row],[Profit]]/Data[[#This Row],[Amount]]</f>
        <v>0.99504480135249362</v>
      </c>
    </row>
    <row r="241" spans="3:12" x14ac:dyDescent="0.25">
      <c r="C241" t="s">
        <v>10</v>
      </c>
      <c r="D241" t="s">
        <v>35</v>
      </c>
      <c r="E241" t="s">
        <v>15</v>
      </c>
      <c r="F241" s="4">
        <v>2562</v>
      </c>
      <c r="G241" s="5">
        <v>6</v>
      </c>
      <c r="H241" s="23">
        <f>Data[[#This Row],[Amount]]/Data[[#This Row],[Units]]</f>
        <v>427</v>
      </c>
      <c r="I241" s="23">
        <f>VLOOKUP(Data[[#This Row],[Product]],products[],2,FALSE)</f>
        <v>11.73</v>
      </c>
      <c r="J241" s="23">
        <f>Data[[#This Row],[Cost Per Unit]]*Data[[#This Row],[Units]]</f>
        <v>70.38</v>
      </c>
      <c r="K241" s="23">
        <f>Data[[#This Row],[Amount]]-Data[[#This Row],[Cost]]</f>
        <v>2491.62</v>
      </c>
      <c r="L241" s="32">
        <f>Data[[#This Row],[Profit]]/Data[[#This Row],[Amount]]</f>
        <v>0.97252927400468381</v>
      </c>
    </row>
    <row r="242" spans="3:12" x14ac:dyDescent="0.25">
      <c r="C242" t="s">
        <v>5</v>
      </c>
      <c r="D242" t="s">
        <v>37</v>
      </c>
      <c r="E242" t="s">
        <v>25</v>
      </c>
      <c r="F242" s="4">
        <v>8813</v>
      </c>
      <c r="G242" s="5">
        <v>21</v>
      </c>
      <c r="H242" s="23">
        <f>Data[[#This Row],[Amount]]/Data[[#This Row],[Units]]</f>
        <v>419.66666666666669</v>
      </c>
      <c r="I242" s="23">
        <f>VLOOKUP(Data[[#This Row],[Product]],products[],2,FALSE)</f>
        <v>13.15</v>
      </c>
      <c r="J242" s="23">
        <f>Data[[#This Row],[Cost Per Unit]]*Data[[#This Row],[Units]]</f>
        <v>276.15000000000003</v>
      </c>
      <c r="K242" s="23">
        <f>Data[[#This Row],[Amount]]-Data[[#This Row],[Cost]]</f>
        <v>8536.85</v>
      </c>
      <c r="L242" s="32">
        <f>Data[[#This Row],[Profit]]/Data[[#This Row],[Amount]]</f>
        <v>0.96866560762509935</v>
      </c>
    </row>
    <row r="243" spans="3:12" x14ac:dyDescent="0.25">
      <c r="C243" t="s">
        <v>5</v>
      </c>
      <c r="D243" t="s">
        <v>36</v>
      </c>
      <c r="E243" t="s">
        <v>18</v>
      </c>
      <c r="F243" s="4">
        <v>6111</v>
      </c>
      <c r="G243" s="5">
        <v>3</v>
      </c>
      <c r="H243" s="23">
        <f>Data[[#This Row],[Amount]]/Data[[#This Row],[Units]]</f>
        <v>2037</v>
      </c>
      <c r="I243" s="23">
        <f>VLOOKUP(Data[[#This Row],[Product]],products[],2,FALSE)</f>
        <v>6.47</v>
      </c>
      <c r="J243" s="23">
        <f>Data[[#This Row],[Cost Per Unit]]*Data[[#This Row],[Units]]</f>
        <v>19.41</v>
      </c>
      <c r="K243" s="23">
        <f>Data[[#This Row],[Amount]]-Data[[#This Row],[Cost]]</f>
        <v>6091.59</v>
      </c>
      <c r="L243" s="32">
        <f>Data[[#This Row],[Profit]]/Data[[#This Row],[Amount]]</f>
        <v>0.99682376043200793</v>
      </c>
    </row>
    <row r="244" spans="3:12" x14ac:dyDescent="0.25">
      <c r="C244" t="s">
        <v>8</v>
      </c>
      <c r="D244" t="s">
        <v>34</v>
      </c>
      <c r="E244" t="s">
        <v>31</v>
      </c>
      <c r="F244" s="4">
        <v>3507</v>
      </c>
      <c r="G244" s="5">
        <v>288</v>
      </c>
      <c r="H244" s="23">
        <f>Data[[#This Row],[Amount]]/Data[[#This Row],[Units]]</f>
        <v>12.177083333333334</v>
      </c>
      <c r="I244" s="23">
        <f>VLOOKUP(Data[[#This Row],[Product]],products[],2,FALSE)</f>
        <v>5.79</v>
      </c>
      <c r="J244" s="23">
        <f>Data[[#This Row],[Cost Per Unit]]*Data[[#This Row],[Units]]</f>
        <v>1667.52</v>
      </c>
      <c r="K244" s="23">
        <f>Data[[#This Row],[Amount]]-Data[[#This Row],[Cost]]</f>
        <v>1839.48</v>
      </c>
      <c r="L244" s="32">
        <f>Data[[#This Row],[Profit]]/Data[[#This Row],[Amount]]</f>
        <v>0.52451668092386661</v>
      </c>
    </row>
    <row r="245" spans="3:12" x14ac:dyDescent="0.25">
      <c r="C245" t="s">
        <v>6</v>
      </c>
      <c r="D245" t="s">
        <v>36</v>
      </c>
      <c r="E245" t="s">
        <v>13</v>
      </c>
      <c r="F245" s="4">
        <v>4319</v>
      </c>
      <c r="G245" s="5">
        <v>30</v>
      </c>
      <c r="H245" s="23">
        <f>Data[[#This Row],[Amount]]/Data[[#This Row],[Units]]</f>
        <v>143.96666666666667</v>
      </c>
      <c r="I245" s="23">
        <f>VLOOKUP(Data[[#This Row],[Product]],products[],2,FALSE)</f>
        <v>9.33</v>
      </c>
      <c r="J245" s="23">
        <f>Data[[#This Row],[Cost Per Unit]]*Data[[#This Row],[Units]]</f>
        <v>279.89999999999998</v>
      </c>
      <c r="K245" s="23">
        <f>Data[[#This Row],[Amount]]-Data[[#This Row],[Cost]]</f>
        <v>4039.1</v>
      </c>
      <c r="L245" s="32">
        <f>Data[[#This Row],[Profit]]/Data[[#This Row],[Amount]]</f>
        <v>0.93519333178976616</v>
      </c>
    </row>
    <row r="246" spans="3:12" x14ac:dyDescent="0.25">
      <c r="C246" t="s">
        <v>40</v>
      </c>
      <c r="D246" t="s">
        <v>38</v>
      </c>
      <c r="E246" t="s">
        <v>26</v>
      </c>
      <c r="F246" s="4">
        <v>609</v>
      </c>
      <c r="G246" s="5">
        <v>87</v>
      </c>
      <c r="H246" s="23">
        <f>Data[[#This Row],[Amount]]/Data[[#This Row],[Units]]</f>
        <v>7</v>
      </c>
      <c r="I246" s="23">
        <f>VLOOKUP(Data[[#This Row],[Product]],products[],2,FALSE)</f>
        <v>5.6</v>
      </c>
      <c r="J246" s="23">
        <f>Data[[#This Row],[Cost Per Unit]]*Data[[#This Row],[Units]]</f>
        <v>487.2</v>
      </c>
      <c r="K246" s="23">
        <f>Data[[#This Row],[Amount]]-Data[[#This Row],[Cost]]</f>
        <v>121.80000000000001</v>
      </c>
      <c r="L246" s="32">
        <f>Data[[#This Row],[Profit]]/Data[[#This Row],[Amount]]</f>
        <v>0.2</v>
      </c>
    </row>
    <row r="247" spans="3:12" x14ac:dyDescent="0.25">
      <c r="C247" t="s">
        <v>40</v>
      </c>
      <c r="D247" t="s">
        <v>39</v>
      </c>
      <c r="E247" t="s">
        <v>27</v>
      </c>
      <c r="F247" s="4">
        <v>6370</v>
      </c>
      <c r="G247" s="5">
        <v>30</v>
      </c>
      <c r="H247" s="23">
        <f>Data[[#This Row],[Amount]]/Data[[#This Row],[Units]]</f>
        <v>212.33333333333334</v>
      </c>
      <c r="I247" s="23">
        <f>VLOOKUP(Data[[#This Row],[Product]],products[],2,FALSE)</f>
        <v>16.73</v>
      </c>
      <c r="J247" s="23">
        <f>Data[[#This Row],[Cost Per Unit]]*Data[[#This Row],[Units]]</f>
        <v>501.90000000000003</v>
      </c>
      <c r="K247" s="23">
        <f>Data[[#This Row],[Amount]]-Data[[#This Row],[Cost]]</f>
        <v>5868.1</v>
      </c>
      <c r="L247" s="32">
        <f>Data[[#This Row],[Profit]]/Data[[#This Row],[Amount]]</f>
        <v>0.92120879120879129</v>
      </c>
    </row>
    <row r="248" spans="3:12" x14ac:dyDescent="0.25">
      <c r="C248" t="s">
        <v>5</v>
      </c>
      <c r="D248" t="s">
        <v>38</v>
      </c>
      <c r="E248" t="s">
        <v>19</v>
      </c>
      <c r="F248" s="4">
        <v>5474</v>
      </c>
      <c r="G248" s="5">
        <v>168</v>
      </c>
      <c r="H248" s="23">
        <f>Data[[#This Row],[Amount]]/Data[[#This Row],[Units]]</f>
        <v>32.583333333333336</v>
      </c>
      <c r="I248" s="23">
        <f>VLOOKUP(Data[[#This Row],[Product]],products[],2,FALSE)</f>
        <v>7.64</v>
      </c>
      <c r="J248" s="23">
        <f>Data[[#This Row],[Cost Per Unit]]*Data[[#This Row],[Units]]</f>
        <v>1283.52</v>
      </c>
      <c r="K248" s="23">
        <f>Data[[#This Row],[Amount]]-Data[[#This Row],[Cost]]</f>
        <v>4190.4799999999996</v>
      </c>
      <c r="L248" s="32">
        <f>Data[[#This Row],[Profit]]/Data[[#This Row],[Amount]]</f>
        <v>0.76552429667519173</v>
      </c>
    </row>
    <row r="249" spans="3:12" x14ac:dyDescent="0.25">
      <c r="C249" t="s">
        <v>40</v>
      </c>
      <c r="D249" t="s">
        <v>36</v>
      </c>
      <c r="E249" t="s">
        <v>27</v>
      </c>
      <c r="F249" s="4">
        <v>3164</v>
      </c>
      <c r="G249" s="5">
        <v>306</v>
      </c>
      <c r="H249" s="23">
        <f>Data[[#This Row],[Amount]]/Data[[#This Row],[Units]]</f>
        <v>10.339869281045752</v>
      </c>
      <c r="I249" s="23">
        <f>VLOOKUP(Data[[#This Row],[Product]],products[],2,FALSE)</f>
        <v>16.73</v>
      </c>
      <c r="J249" s="23">
        <f>Data[[#This Row],[Cost Per Unit]]*Data[[#This Row],[Units]]</f>
        <v>5119.38</v>
      </c>
      <c r="K249" s="23">
        <f>Data[[#This Row],[Amount]]-Data[[#This Row],[Cost]]</f>
        <v>-1955.38</v>
      </c>
      <c r="L249" s="32">
        <f>Data[[#This Row],[Profit]]/Data[[#This Row],[Amount]]</f>
        <v>-0.61800884955752211</v>
      </c>
    </row>
    <row r="250" spans="3:12" x14ac:dyDescent="0.25">
      <c r="C250" t="s">
        <v>6</v>
      </c>
      <c r="D250" t="s">
        <v>35</v>
      </c>
      <c r="E250" t="s">
        <v>4</v>
      </c>
      <c r="F250" s="4">
        <v>1302</v>
      </c>
      <c r="G250" s="5">
        <v>402</v>
      </c>
      <c r="H250" s="23">
        <f>Data[[#This Row],[Amount]]/Data[[#This Row],[Units]]</f>
        <v>3.2388059701492535</v>
      </c>
      <c r="I250" s="23">
        <f>VLOOKUP(Data[[#This Row],[Product]],products[],2,FALSE)</f>
        <v>11.88</v>
      </c>
      <c r="J250" s="23">
        <f>Data[[#This Row],[Cost Per Unit]]*Data[[#This Row],[Units]]</f>
        <v>4775.76</v>
      </c>
      <c r="K250" s="23">
        <f>Data[[#This Row],[Amount]]-Data[[#This Row],[Cost]]</f>
        <v>-3473.76</v>
      </c>
      <c r="L250" s="32">
        <f>Data[[#This Row],[Profit]]/Data[[#This Row],[Amount]]</f>
        <v>-2.6680184331797236</v>
      </c>
    </row>
    <row r="251" spans="3:12" x14ac:dyDescent="0.25">
      <c r="C251" t="s">
        <v>3</v>
      </c>
      <c r="D251" t="s">
        <v>37</v>
      </c>
      <c r="E251" t="s">
        <v>28</v>
      </c>
      <c r="F251" s="4">
        <v>7308</v>
      </c>
      <c r="G251" s="5">
        <v>327</v>
      </c>
      <c r="H251" s="23">
        <f>Data[[#This Row],[Amount]]/Data[[#This Row],[Units]]</f>
        <v>22.348623853211009</v>
      </c>
      <c r="I251" s="23">
        <f>VLOOKUP(Data[[#This Row],[Product]],products[],2,FALSE)</f>
        <v>10.38</v>
      </c>
      <c r="J251" s="23">
        <f>Data[[#This Row],[Cost Per Unit]]*Data[[#This Row],[Units]]</f>
        <v>3394.26</v>
      </c>
      <c r="K251" s="23">
        <f>Data[[#This Row],[Amount]]-Data[[#This Row],[Cost]]</f>
        <v>3913.74</v>
      </c>
      <c r="L251" s="32">
        <f>Data[[#This Row],[Profit]]/Data[[#This Row],[Amount]]</f>
        <v>0.53554187192118219</v>
      </c>
    </row>
    <row r="252" spans="3:12" x14ac:dyDescent="0.25">
      <c r="C252" t="s">
        <v>40</v>
      </c>
      <c r="D252" t="s">
        <v>37</v>
      </c>
      <c r="E252" t="s">
        <v>27</v>
      </c>
      <c r="F252" s="4">
        <v>6132</v>
      </c>
      <c r="G252" s="5">
        <v>93</v>
      </c>
      <c r="H252" s="23">
        <f>Data[[#This Row],[Amount]]/Data[[#This Row],[Units]]</f>
        <v>65.935483870967744</v>
      </c>
      <c r="I252" s="23">
        <f>VLOOKUP(Data[[#This Row],[Product]],products[],2,FALSE)</f>
        <v>16.73</v>
      </c>
      <c r="J252" s="23">
        <f>Data[[#This Row],[Cost Per Unit]]*Data[[#This Row],[Units]]</f>
        <v>1555.89</v>
      </c>
      <c r="K252" s="23">
        <f>Data[[#This Row],[Amount]]-Data[[#This Row],[Cost]]</f>
        <v>4576.1099999999997</v>
      </c>
      <c r="L252" s="32">
        <f>Data[[#This Row],[Profit]]/Data[[#This Row],[Amount]]</f>
        <v>0.7462671232876712</v>
      </c>
    </row>
    <row r="253" spans="3:12" x14ac:dyDescent="0.25">
      <c r="C253" t="s">
        <v>10</v>
      </c>
      <c r="D253" t="s">
        <v>35</v>
      </c>
      <c r="E253" t="s">
        <v>14</v>
      </c>
      <c r="F253" s="4">
        <v>3472</v>
      </c>
      <c r="G253" s="5">
        <v>96</v>
      </c>
      <c r="H253" s="23">
        <f>Data[[#This Row],[Amount]]/Data[[#This Row],[Units]]</f>
        <v>36.166666666666664</v>
      </c>
      <c r="I253" s="23">
        <f>VLOOKUP(Data[[#This Row],[Product]],products[],2,FALSE)</f>
        <v>11.7</v>
      </c>
      <c r="J253" s="23">
        <f>Data[[#This Row],[Cost Per Unit]]*Data[[#This Row],[Units]]</f>
        <v>1123.1999999999998</v>
      </c>
      <c r="K253" s="23">
        <f>Data[[#This Row],[Amount]]-Data[[#This Row],[Cost]]</f>
        <v>2348.8000000000002</v>
      </c>
      <c r="L253" s="32">
        <f>Data[[#This Row],[Profit]]/Data[[#This Row],[Amount]]</f>
        <v>0.67649769585253461</v>
      </c>
    </row>
    <row r="254" spans="3:12" x14ac:dyDescent="0.25">
      <c r="C254" t="s">
        <v>8</v>
      </c>
      <c r="D254" t="s">
        <v>39</v>
      </c>
      <c r="E254" t="s">
        <v>18</v>
      </c>
      <c r="F254" s="4">
        <v>9660</v>
      </c>
      <c r="G254" s="5">
        <v>27</v>
      </c>
      <c r="H254" s="23">
        <f>Data[[#This Row],[Amount]]/Data[[#This Row],[Units]]</f>
        <v>357.77777777777777</v>
      </c>
      <c r="I254" s="23">
        <f>VLOOKUP(Data[[#This Row],[Product]],products[],2,FALSE)</f>
        <v>6.47</v>
      </c>
      <c r="J254" s="23">
        <f>Data[[#This Row],[Cost Per Unit]]*Data[[#This Row],[Units]]</f>
        <v>174.69</v>
      </c>
      <c r="K254" s="23">
        <f>Data[[#This Row],[Amount]]-Data[[#This Row],[Cost]]</f>
        <v>9485.31</v>
      </c>
      <c r="L254" s="32">
        <f>Data[[#This Row],[Profit]]/Data[[#This Row],[Amount]]</f>
        <v>0.98191614906832292</v>
      </c>
    </row>
    <row r="255" spans="3:12" x14ac:dyDescent="0.25">
      <c r="C255" t="s">
        <v>9</v>
      </c>
      <c r="D255" t="s">
        <v>38</v>
      </c>
      <c r="E255" t="s">
        <v>26</v>
      </c>
      <c r="F255" s="4">
        <v>2436</v>
      </c>
      <c r="G255" s="5">
        <v>99</v>
      </c>
      <c r="H255" s="23">
        <f>Data[[#This Row],[Amount]]/Data[[#This Row],[Units]]</f>
        <v>24.606060606060606</v>
      </c>
      <c r="I255" s="23">
        <f>VLOOKUP(Data[[#This Row],[Product]],products[],2,FALSE)</f>
        <v>5.6</v>
      </c>
      <c r="J255" s="23">
        <f>Data[[#This Row],[Cost Per Unit]]*Data[[#This Row],[Units]]</f>
        <v>554.4</v>
      </c>
      <c r="K255" s="23">
        <f>Data[[#This Row],[Amount]]-Data[[#This Row],[Cost]]</f>
        <v>1881.6</v>
      </c>
      <c r="L255" s="32">
        <f>Data[[#This Row],[Profit]]/Data[[#This Row],[Amount]]</f>
        <v>0.77241379310344827</v>
      </c>
    </row>
    <row r="256" spans="3:12" x14ac:dyDescent="0.25">
      <c r="C256" t="s">
        <v>9</v>
      </c>
      <c r="D256" t="s">
        <v>38</v>
      </c>
      <c r="E256" t="s">
        <v>33</v>
      </c>
      <c r="F256" s="4">
        <v>9506</v>
      </c>
      <c r="G256" s="5">
        <v>87</v>
      </c>
      <c r="H256" s="23">
        <f>Data[[#This Row],[Amount]]/Data[[#This Row],[Units]]</f>
        <v>109.26436781609195</v>
      </c>
      <c r="I256" s="23">
        <f>VLOOKUP(Data[[#This Row],[Product]],products[],2,FALSE)</f>
        <v>12.37</v>
      </c>
      <c r="J256" s="23">
        <f>Data[[#This Row],[Cost Per Unit]]*Data[[#This Row],[Units]]</f>
        <v>1076.1899999999998</v>
      </c>
      <c r="K256" s="23">
        <f>Data[[#This Row],[Amount]]-Data[[#This Row],[Cost]]</f>
        <v>8429.81</v>
      </c>
      <c r="L256" s="32">
        <f>Data[[#This Row],[Profit]]/Data[[#This Row],[Amount]]</f>
        <v>0.88678834420366082</v>
      </c>
    </row>
    <row r="257" spans="3:12" x14ac:dyDescent="0.25">
      <c r="C257" t="s">
        <v>10</v>
      </c>
      <c r="D257" t="s">
        <v>37</v>
      </c>
      <c r="E257" t="s">
        <v>21</v>
      </c>
      <c r="F257" s="4">
        <v>245</v>
      </c>
      <c r="G257" s="5">
        <v>288</v>
      </c>
      <c r="H257" s="23">
        <f>Data[[#This Row],[Amount]]/Data[[#This Row],[Units]]</f>
        <v>0.85069444444444442</v>
      </c>
      <c r="I257" s="23">
        <f>VLOOKUP(Data[[#This Row],[Product]],products[],2,FALSE)</f>
        <v>9</v>
      </c>
      <c r="J257" s="23">
        <f>Data[[#This Row],[Cost Per Unit]]*Data[[#This Row],[Units]]</f>
        <v>2592</v>
      </c>
      <c r="K257" s="23">
        <f>Data[[#This Row],[Amount]]-Data[[#This Row],[Cost]]</f>
        <v>-2347</v>
      </c>
      <c r="L257" s="32">
        <f>Data[[#This Row],[Profit]]/Data[[#This Row],[Amount]]</f>
        <v>-9.5795918367346946</v>
      </c>
    </row>
    <row r="258" spans="3:12" x14ac:dyDescent="0.25">
      <c r="C258" t="s">
        <v>8</v>
      </c>
      <c r="D258" t="s">
        <v>35</v>
      </c>
      <c r="E258" t="s">
        <v>20</v>
      </c>
      <c r="F258" s="4">
        <v>2702</v>
      </c>
      <c r="G258" s="5">
        <v>363</v>
      </c>
      <c r="H258" s="23">
        <f>Data[[#This Row],[Amount]]/Data[[#This Row],[Units]]</f>
        <v>7.443526170798898</v>
      </c>
      <c r="I258" s="23">
        <f>VLOOKUP(Data[[#This Row],[Product]],products[],2,FALSE)</f>
        <v>10.62</v>
      </c>
      <c r="J258" s="23">
        <f>Data[[#This Row],[Cost Per Unit]]*Data[[#This Row],[Units]]</f>
        <v>3855.0599999999995</v>
      </c>
      <c r="K258" s="23">
        <f>Data[[#This Row],[Amount]]-Data[[#This Row],[Cost]]</f>
        <v>-1153.0599999999995</v>
      </c>
      <c r="L258" s="32">
        <f>Data[[#This Row],[Profit]]/Data[[#This Row],[Amount]]</f>
        <v>-0.42674315321983697</v>
      </c>
    </row>
    <row r="259" spans="3:12" x14ac:dyDescent="0.25">
      <c r="C259" t="s">
        <v>10</v>
      </c>
      <c r="D259" t="s">
        <v>34</v>
      </c>
      <c r="E259" t="s">
        <v>17</v>
      </c>
      <c r="F259" s="4">
        <v>700</v>
      </c>
      <c r="G259" s="5">
        <v>87</v>
      </c>
      <c r="H259" s="23">
        <f>Data[[#This Row],[Amount]]/Data[[#This Row],[Units]]</f>
        <v>8.0459770114942533</v>
      </c>
      <c r="I259" s="23">
        <f>VLOOKUP(Data[[#This Row],[Product]],products[],2,FALSE)</f>
        <v>3.11</v>
      </c>
      <c r="J259" s="23">
        <f>Data[[#This Row],[Cost Per Unit]]*Data[[#This Row],[Units]]</f>
        <v>270.57</v>
      </c>
      <c r="K259" s="23">
        <f>Data[[#This Row],[Amount]]-Data[[#This Row],[Cost]]</f>
        <v>429.43</v>
      </c>
      <c r="L259" s="32">
        <f>Data[[#This Row],[Profit]]/Data[[#This Row],[Amount]]</f>
        <v>0.61347142857142856</v>
      </c>
    </row>
    <row r="260" spans="3:12" x14ac:dyDescent="0.25">
      <c r="C260" t="s">
        <v>6</v>
      </c>
      <c r="D260" t="s">
        <v>34</v>
      </c>
      <c r="E260" t="s">
        <v>17</v>
      </c>
      <c r="F260" s="4">
        <v>3759</v>
      </c>
      <c r="G260" s="5">
        <v>150</v>
      </c>
      <c r="H260" s="23">
        <f>Data[[#This Row],[Amount]]/Data[[#This Row],[Units]]</f>
        <v>25.06</v>
      </c>
      <c r="I260" s="23">
        <f>VLOOKUP(Data[[#This Row],[Product]],products[],2,FALSE)</f>
        <v>3.11</v>
      </c>
      <c r="J260" s="23">
        <f>Data[[#This Row],[Cost Per Unit]]*Data[[#This Row],[Units]]</f>
        <v>466.5</v>
      </c>
      <c r="K260" s="23">
        <f>Data[[#This Row],[Amount]]-Data[[#This Row],[Cost]]</f>
        <v>3292.5</v>
      </c>
      <c r="L260" s="32">
        <f>Data[[#This Row],[Profit]]/Data[[#This Row],[Amount]]</f>
        <v>0.8758978451715882</v>
      </c>
    </row>
    <row r="261" spans="3:12" x14ac:dyDescent="0.25">
      <c r="C261" t="s">
        <v>2</v>
      </c>
      <c r="D261" t="s">
        <v>35</v>
      </c>
      <c r="E261" t="s">
        <v>17</v>
      </c>
      <c r="F261" s="4">
        <v>1589</v>
      </c>
      <c r="G261" s="5">
        <v>303</v>
      </c>
      <c r="H261" s="23">
        <f>Data[[#This Row],[Amount]]/Data[[#This Row],[Units]]</f>
        <v>5.2442244224422438</v>
      </c>
      <c r="I261" s="23">
        <f>VLOOKUP(Data[[#This Row],[Product]],products[],2,FALSE)</f>
        <v>3.11</v>
      </c>
      <c r="J261" s="23">
        <f>Data[[#This Row],[Cost Per Unit]]*Data[[#This Row],[Units]]</f>
        <v>942.32999999999993</v>
      </c>
      <c r="K261" s="23">
        <f>Data[[#This Row],[Amount]]-Data[[#This Row],[Cost]]</f>
        <v>646.67000000000007</v>
      </c>
      <c r="L261" s="32">
        <f>Data[[#This Row],[Profit]]/Data[[#This Row],[Amount]]</f>
        <v>0.40696664568911267</v>
      </c>
    </row>
    <row r="262" spans="3:12" x14ac:dyDescent="0.25">
      <c r="C262" t="s">
        <v>7</v>
      </c>
      <c r="D262" t="s">
        <v>35</v>
      </c>
      <c r="E262" t="s">
        <v>28</v>
      </c>
      <c r="F262" s="4">
        <v>5194</v>
      </c>
      <c r="G262" s="5">
        <v>288</v>
      </c>
      <c r="H262" s="23">
        <f>Data[[#This Row],[Amount]]/Data[[#This Row],[Units]]</f>
        <v>18.034722222222221</v>
      </c>
      <c r="I262" s="23">
        <f>VLOOKUP(Data[[#This Row],[Product]],products[],2,FALSE)</f>
        <v>10.38</v>
      </c>
      <c r="J262" s="23">
        <f>Data[[#This Row],[Cost Per Unit]]*Data[[#This Row],[Units]]</f>
        <v>2989.44</v>
      </c>
      <c r="K262" s="23">
        <f>Data[[#This Row],[Amount]]-Data[[#This Row],[Cost]]</f>
        <v>2204.56</v>
      </c>
      <c r="L262" s="32">
        <f>Data[[#This Row],[Profit]]/Data[[#This Row],[Amount]]</f>
        <v>0.42444358875625721</v>
      </c>
    </row>
    <row r="263" spans="3:12" x14ac:dyDescent="0.25">
      <c r="C263" t="s">
        <v>10</v>
      </c>
      <c r="D263" t="s">
        <v>36</v>
      </c>
      <c r="E263" t="s">
        <v>13</v>
      </c>
      <c r="F263" s="4">
        <v>945</v>
      </c>
      <c r="G263" s="5">
        <v>75</v>
      </c>
      <c r="H263" s="23">
        <f>Data[[#This Row],[Amount]]/Data[[#This Row],[Units]]</f>
        <v>12.6</v>
      </c>
      <c r="I263" s="23">
        <f>VLOOKUP(Data[[#This Row],[Product]],products[],2,FALSE)</f>
        <v>9.33</v>
      </c>
      <c r="J263" s="23">
        <f>Data[[#This Row],[Cost Per Unit]]*Data[[#This Row],[Units]]</f>
        <v>699.75</v>
      </c>
      <c r="K263" s="23">
        <f>Data[[#This Row],[Amount]]-Data[[#This Row],[Cost]]</f>
        <v>245.25</v>
      </c>
      <c r="L263" s="32">
        <f>Data[[#This Row],[Profit]]/Data[[#This Row],[Amount]]</f>
        <v>0.25952380952380955</v>
      </c>
    </row>
    <row r="264" spans="3:12" x14ac:dyDescent="0.25">
      <c r="C264" t="s">
        <v>40</v>
      </c>
      <c r="D264" t="s">
        <v>38</v>
      </c>
      <c r="E264" t="s">
        <v>31</v>
      </c>
      <c r="F264" s="4">
        <v>1988</v>
      </c>
      <c r="G264" s="5">
        <v>39</v>
      </c>
      <c r="H264" s="23">
        <f>Data[[#This Row],[Amount]]/Data[[#This Row],[Units]]</f>
        <v>50.974358974358971</v>
      </c>
      <c r="I264" s="23">
        <f>VLOOKUP(Data[[#This Row],[Product]],products[],2,FALSE)</f>
        <v>5.79</v>
      </c>
      <c r="J264" s="23">
        <f>Data[[#This Row],[Cost Per Unit]]*Data[[#This Row],[Units]]</f>
        <v>225.81</v>
      </c>
      <c r="K264" s="23">
        <f>Data[[#This Row],[Amount]]-Data[[#This Row],[Cost]]</f>
        <v>1762.19</v>
      </c>
      <c r="L264" s="32">
        <f>Data[[#This Row],[Profit]]/Data[[#This Row],[Amount]]</f>
        <v>0.88641348088531191</v>
      </c>
    </row>
    <row r="265" spans="3:12" x14ac:dyDescent="0.25">
      <c r="C265" t="s">
        <v>6</v>
      </c>
      <c r="D265" t="s">
        <v>34</v>
      </c>
      <c r="E265" t="s">
        <v>32</v>
      </c>
      <c r="F265" s="4">
        <v>6734</v>
      </c>
      <c r="G265" s="5">
        <v>123</v>
      </c>
      <c r="H265" s="23">
        <f>Data[[#This Row],[Amount]]/Data[[#This Row],[Units]]</f>
        <v>54.747967479674799</v>
      </c>
      <c r="I265" s="23">
        <f>VLOOKUP(Data[[#This Row],[Product]],products[],2,FALSE)</f>
        <v>8.65</v>
      </c>
      <c r="J265" s="23">
        <f>Data[[#This Row],[Cost Per Unit]]*Data[[#This Row],[Units]]</f>
        <v>1063.95</v>
      </c>
      <c r="K265" s="23">
        <f>Data[[#This Row],[Amount]]-Data[[#This Row],[Cost]]</f>
        <v>5670.05</v>
      </c>
      <c r="L265" s="32">
        <f>Data[[#This Row],[Profit]]/Data[[#This Row],[Amount]]</f>
        <v>0.842003267003267</v>
      </c>
    </row>
    <row r="266" spans="3:12" x14ac:dyDescent="0.25">
      <c r="C266" t="s">
        <v>40</v>
      </c>
      <c r="D266" t="s">
        <v>36</v>
      </c>
      <c r="E266" t="s">
        <v>4</v>
      </c>
      <c r="F266" s="4">
        <v>217</v>
      </c>
      <c r="G266" s="5">
        <v>36</v>
      </c>
      <c r="H266" s="23">
        <f>Data[[#This Row],[Amount]]/Data[[#This Row],[Units]]</f>
        <v>6.0277777777777777</v>
      </c>
      <c r="I266" s="23">
        <f>VLOOKUP(Data[[#This Row],[Product]],products[],2,FALSE)</f>
        <v>11.88</v>
      </c>
      <c r="J266" s="23">
        <f>Data[[#This Row],[Cost Per Unit]]*Data[[#This Row],[Units]]</f>
        <v>427.68</v>
      </c>
      <c r="K266" s="23">
        <f>Data[[#This Row],[Amount]]-Data[[#This Row],[Cost]]</f>
        <v>-210.68</v>
      </c>
      <c r="L266" s="32">
        <f>Data[[#This Row],[Profit]]/Data[[#This Row],[Amount]]</f>
        <v>-0.97087557603686636</v>
      </c>
    </row>
    <row r="267" spans="3:12" x14ac:dyDescent="0.25">
      <c r="C267" t="s">
        <v>5</v>
      </c>
      <c r="D267" t="s">
        <v>34</v>
      </c>
      <c r="E267" t="s">
        <v>22</v>
      </c>
      <c r="F267" s="4">
        <v>6279</v>
      </c>
      <c r="G267" s="5">
        <v>237</v>
      </c>
      <c r="H267" s="23">
        <f>Data[[#This Row],[Amount]]/Data[[#This Row],[Units]]</f>
        <v>26.49367088607595</v>
      </c>
      <c r="I267" s="23">
        <f>VLOOKUP(Data[[#This Row],[Product]],products[],2,FALSE)</f>
        <v>9.77</v>
      </c>
      <c r="J267" s="23">
        <f>Data[[#This Row],[Cost Per Unit]]*Data[[#This Row],[Units]]</f>
        <v>2315.4899999999998</v>
      </c>
      <c r="K267" s="23">
        <f>Data[[#This Row],[Amount]]-Data[[#This Row],[Cost]]</f>
        <v>3963.51</v>
      </c>
      <c r="L267" s="32">
        <f>Data[[#This Row],[Profit]]/Data[[#This Row],[Amount]]</f>
        <v>0.6312326803631152</v>
      </c>
    </row>
    <row r="268" spans="3:12" x14ac:dyDescent="0.25">
      <c r="C268" t="s">
        <v>40</v>
      </c>
      <c r="D268" t="s">
        <v>36</v>
      </c>
      <c r="E268" t="s">
        <v>13</v>
      </c>
      <c r="F268" s="4">
        <v>4424</v>
      </c>
      <c r="G268" s="5">
        <v>201</v>
      </c>
      <c r="H268" s="23">
        <f>Data[[#This Row],[Amount]]/Data[[#This Row],[Units]]</f>
        <v>22.009950248756219</v>
      </c>
      <c r="I268" s="23">
        <f>VLOOKUP(Data[[#This Row],[Product]],products[],2,FALSE)</f>
        <v>9.33</v>
      </c>
      <c r="J268" s="23">
        <f>Data[[#This Row],[Cost Per Unit]]*Data[[#This Row],[Units]]</f>
        <v>1875.33</v>
      </c>
      <c r="K268" s="23">
        <f>Data[[#This Row],[Amount]]-Data[[#This Row],[Cost]]</f>
        <v>2548.67</v>
      </c>
      <c r="L268" s="32">
        <f>Data[[#This Row],[Profit]]/Data[[#This Row],[Amount]]</f>
        <v>0.57610081374321886</v>
      </c>
    </row>
    <row r="269" spans="3:12" x14ac:dyDescent="0.25">
      <c r="C269" t="s">
        <v>2</v>
      </c>
      <c r="D269" t="s">
        <v>36</v>
      </c>
      <c r="E269" t="s">
        <v>17</v>
      </c>
      <c r="F269" s="4">
        <v>189</v>
      </c>
      <c r="G269" s="5">
        <v>48</v>
      </c>
      <c r="H269" s="23">
        <f>Data[[#This Row],[Amount]]/Data[[#This Row],[Units]]</f>
        <v>3.9375</v>
      </c>
      <c r="I269" s="23">
        <f>VLOOKUP(Data[[#This Row],[Product]],products[],2,FALSE)</f>
        <v>3.11</v>
      </c>
      <c r="J269" s="23">
        <f>Data[[#This Row],[Cost Per Unit]]*Data[[#This Row],[Units]]</f>
        <v>149.28</v>
      </c>
      <c r="K269" s="23">
        <f>Data[[#This Row],[Amount]]-Data[[#This Row],[Cost]]</f>
        <v>39.72</v>
      </c>
      <c r="L269" s="32">
        <f>Data[[#This Row],[Profit]]/Data[[#This Row],[Amount]]</f>
        <v>0.21015873015873016</v>
      </c>
    </row>
    <row r="270" spans="3:12" x14ac:dyDescent="0.25">
      <c r="C270" t="s">
        <v>5</v>
      </c>
      <c r="D270" t="s">
        <v>35</v>
      </c>
      <c r="E270" t="s">
        <v>22</v>
      </c>
      <c r="F270" s="4">
        <v>490</v>
      </c>
      <c r="G270" s="5">
        <v>84</v>
      </c>
      <c r="H270" s="23">
        <f>Data[[#This Row],[Amount]]/Data[[#This Row],[Units]]</f>
        <v>5.833333333333333</v>
      </c>
      <c r="I270" s="23">
        <f>VLOOKUP(Data[[#This Row],[Product]],products[],2,FALSE)</f>
        <v>9.77</v>
      </c>
      <c r="J270" s="23">
        <f>Data[[#This Row],[Cost Per Unit]]*Data[[#This Row],[Units]]</f>
        <v>820.68</v>
      </c>
      <c r="K270" s="23">
        <f>Data[[#This Row],[Amount]]-Data[[#This Row],[Cost]]</f>
        <v>-330.67999999999995</v>
      </c>
      <c r="L270" s="32">
        <f>Data[[#This Row],[Profit]]/Data[[#This Row],[Amount]]</f>
        <v>-0.67485714285714271</v>
      </c>
    </row>
    <row r="271" spans="3:12" x14ac:dyDescent="0.25">
      <c r="C271" t="s">
        <v>8</v>
      </c>
      <c r="D271" t="s">
        <v>37</v>
      </c>
      <c r="E271" t="s">
        <v>21</v>
      </c>
      <c r="F271" s="4">
        <v>434</v>
      </c>
      <c r="G271" s="5">
        <v>87</v>
      </c>
      <c r="H271" s="23">
        <f>Data[[#This Row],[Amount]]/Data[[#This Row],[Units]]</f>
        <v>4.9885057471264371</v>
      </c>
      <c r="I271" s="23">
        <f>VLOOKUP(Data[[#This Row],[Product]],products[],2,FALSE)</f>
        <v>9</v>
      </c>
      <c r="J271" s="23">
        <f>Data[[#This Row],[Cost Per Unit]]*Data[[#This Row],[Units]]</f>
        <v>783</v>
      </c>
      <c r="K271" s="23">
        <f>Data[[#This Row],[Amount]]-Data[[#This Row],[Cost]]</f>
        <v>-349</v>
      </c>
      <c r="L271" s="32">
        <f>Data[[#This Row],[Profit]]/Data[[#This Row],[Amount]]</f>
        <v>-0.80414746543778803</v>
      </c>
    </row>
    <row r="272" spans="3:12" x14ac:dyDescent="0.25">
      <c r="C272" t="s">
        <v>7</v>
      </c>
      <c r="D272" t="s">
        <v>38</v>
      </c>
      <c r="E272" t="s">
        <v>30</v>
      </c>
      <c r="F272" s="4">
        <v>10129</v>
      </c>
      <c r="G272" s="5">
        <v>312</v>
      </c>
      <c r="H272" s="23">
        <f>Data[[#This Row],[Amount]]/Data[[#This Row],[Units]]</f>
        <v>32.464743589743591</v>
      </c>
      <c r="I272" s="23">
        <f>VLOOKUP(Data[[#This Row],[Product]],products[],2,FALSE)</f>
        <v>14.49</v>
      </c>
      <c r="J272" s="23">
        <f>Data[[#This Row],[Cost Per Unit]]*Data[[#This Row],[Units]]</f>
        <v>4520.88</v>
      </c>
      <c r="K272" s="23">
        <f>Data[[#This Row],[Amount]]-Data[[#This Row],[Cost]]</f>
        <v>5608.12</v>
      </c>
      <c r="L272" s="32">
        <f>Data[[#This Row],[Profit]]/Data[[#This Row],[Amount]]</f>
        <v>0.55366966136834828</v>
      </c>
    </row>
    <row r="273" spans="3:12" x14ac:dyDescent="0.25">
      <c r="C273" t="s">
        <v>3</v>
      </c>
      <c r="D273" t="s">
        <v>39</v>
      </c>
      <c r="E273" t="s">
        <v>28</v>
      </c>
      <c r="F273" s="4">
        <v>1652</v>
      </c>
      <c r="G273" s="5">
        <v>102</v>
      </c>
      <c r="H273" s="23">
        <f>Data[[#This Row],[Amount]]/Data[[#This Row],[Units]]</f>
        <v>16.196078431372548</v>
      </c>
      <c r="I273" s="23">
        <f>VLOOKUP(Data[[#This Row],[Product]],products[],2,FALSE)</f>
        <v>10.38</v>
      </c>
      <c r="J273" s="23">
        <f>Data[[#This Row],[Cost Per Unit]]*Data[[#This Row],[Units]]</f>
        <v>1058.76</v>
      </c>
      <c r="K273" s="23">
        <f>Data[[#This Row],[Amount]]-Data[[#This Row],[Cost]]</f>
        <v>593.24</v>
      </c>
      <c r="L273" s="32">
        <f>Data[[#This Row],[Profit]]/Data[[#This Row],[Amount]]</f>
        <v>0.35910411622276028</v>
      </c>
    </row>
    <row r="274" spans="3:12" x14ac:dyDescent="0.25">
      <c r="C274" t="s">
        <v>8</v>
      </c>
      <c r="D274" t="s">
        <v>38</v>
      </c>
      <c r="E274" t="s">
        <v>21</v>
      </c>
      <c r="F274" s="4">
        <v>6433</v>
      </c>
      <c r="G274" s="5">
        <v>78</v>
      </c>
      <c r="H274" s="23">
        <f>Data[[#This Row],[Amount]]/Data[[#This Row],[Units]]</f>
        <v>82.474358974358978</v>
      </c>
      <c r="I274" s="23">
        <f>VLOOKUP(Data[[#This Row],[Product]],products[],2,FALSE)</f>
        <v>9</v>
      </c>
      <c r="J274" s="23">
        <f>Data[[#This Row],[Cost Per Unit]]*Data[[#This Row],[Units]]</f>
        <v>702</v>
      </c>
      <c r="K274" s="23">
        <f>Data[[#This Row],[Amount]]-Data[[#This Row],[Cost]]</f>
        <v>5731</v>
      </c>
      <c r="L274" s="32">
        <f>Data[[#This Row],[Profit]]/Data[[#This Row],[Amount]]</f>
        <v>0.89087517487952739</v>
      </c>
    </row>
    <row r="275" spans="3:12" x14ac:dyDescent="0.25">
      <c r="C275" t="s">
        <v>3</v>
      </c>
      <c r="D275" t="s">
        <v>34</v>
      </c>
      <c r="E275" t="s">
        <v>23</v>
      </c>
      <c r="F275" s="4">
        <v>2212</v>
      </c>
      <c r="G275" s="5">
        <v>117</v>
      </c>
      <c r="H275" s="23">
        <f>Data[[#This Row],[Amount]]/Data[[#This Row],[Units]]</f>
        <v>18.905982905982906</v>
      </c>
      <c r="I275" s="23">
        <f>VLOOKUP(Data[[#This Row],[Product]],products[],2,FALSE)</f>
        <v>6.49</v>
      </c>
      <c r="J275" s="23">
        <f>Data[[#This Row],[Cost Per Unit]]*Data[[#This Row],[Units]]</f>
        <v>759.33</v>
      </c>
      <c r="K275" s="23">
        <f>Data[[#This Row],[Amount]]-Data[[#This Row],[Cost]]</f>
        <v>1452.67</v>
      </c>
      <c r="L275" s="32">
        <f>Data[[#This Row],[Profit]]/Data[[#This Row],[Amount]]</f>
        <v>0.65672242314647378</v>
      </c>
    </row>
    <row r="276" spans="3:12" x14ac:dyDescent="0.25">
      <c r="C276" t="s">
        <v>41</v>
      </c>
      <c r="D276" t="s">
        <v>35</v>
      </c>
      <c r="E276" t="s">
        <v>19</v>
      </c>
      <c r="F276" s="4">
        <v>609</v>
      </c>
      <c r="G276" s="5">
        <v>99</v>
      </c>
      <c r="H276" s="23">
        <f>Data[[#This Row],[Amount]]/Data[[#This Row],[Units]]</f>
        <v>6.1515151515151514</v>
      </c>
      <c r="I276" s="23">
        <f>VLOOKUP(Data[[#This Row],[Product]],products[],2,FALSE)</f>
        <v>7.64</v>
      </c>
      <c r="J276" s="23">
        <f>Data[[#This Row],[Cost Per Unit]]*Data[[#This Row],[Units]]</f>
        <v>756.36</v>
      </c>
      <c r="K276" s="23">
        <f>Data[[#This Row],[Amount]]-Data[[#This Row],[Cost]]</f>
        <v>-147.36000000000001</v>
      </c>
      <c r="L276" s="32">
        <f>Data[[#This Row],[Profit]]/Data[[#This Row],[Amount]]</f>
        <v>-0.24197044334975371</v>
      </c>
    </row>
    <row r="277" spans="3:12" x14ac:dyDescent="0.25">
      <c r="C277" t="s">
        <v>40</v>
      </c>
      <c r="D277" t="s">
        <v>35</v>
      </c>
      <c r="E277" t="s">
        <v>24</v>
      </c>
      <c r="F277" s="4">
        <v>1638</v>
      </c>
      <c r="G277" s="5">
        <v>48</v>
      </c>
      <c r="H277" s="23">
        <f>Data[[#This Row],[Amount]]/Data[[#This Row],[Units]]</f>
        <v>34.125</v>
      </c>
      <c r="I277" s="23">
        <f>VLOOKUP(Data[[#This Row],[Product]],products[],2,FALSE)</f>
        <v>4.97</v>
      </c>
      <c r="J277" s="23">
        <f>Data[[#This Row],[Cost Per Unit]]*Data[[#This Row],[Units]]</f>
        <v>238.56</v>
      </c>
      <c r="K277" s="23">
        <f>Data[[#This Row],[Amount]]-Data[[#This Row],[Cost]]</f>
        <v>1399.44</v>
      </c>
      <c r="L277" s="32">
        <f>Data[[#This Row],[Profit]]/Data[[#This Row],[Amount]]</f>
        <v>0.85435897435897434</v>
      </c>
    </row>
    <row r="278" spans="3:12" x14ac:dyDescent="0.25">
      <c r="C278" t="s">
        <v>7</v>
      </c>
      <c r="D278" t="s">
        <v>34</v>
      </c>
      <c r="E278" t="s">
        <v>15</v>
      </c>
      <c r="F278" s="4">
        <v>3829</v>
      </c>
      <c r="G278" s="5">
        <v>24</v>
      </c>
      <c r="H278" s="23">
        <f>Data[[#This Row],[Amount]]/Data[[#This Row],[Units]]</f>
        <v>159.54166666666666</v>
      </c>
      <c r="I278" s="23">
        <f>VLOOKUP(Data[[#This Row],[Product]],products[],2,FALSE)</f>
        <v>11.73</v>
      </c>
      <c r="J278" s="23">
        <f>Data[[#This Row],[Cost Per Unit]]*Data[[#This Row],[Units]]</f>
        <v>281.52</v>
      </c>
      <c r="K278" s="23">
        <f>Data[[#This Row],[Amount]]-Data[[#This Row],[Cost]]</f>
        <v>3547.48</v>
      </c>
      <c r="L278" s="32">
        <f>Data[[#This Row],[Profit]]/Data[[#This Row],[Amount]]</f>
        <v>0.92647688691564378</v>
      </c>
    </row>
    <row r="279" spans="3:12" x14ac:dyDescent="0.25">
      <c r="C279" t="s">
        <v>40</v>
      </c>
      <c r="D279" t="s">
        <v>39</v>
      </c>
      <c r="E279" t="s">
        <v>15</v>
      </c>
      <c r="F279" s="4">
        <v>5775</v>
      </c>
      <c r="G279" s="5">
        <v>42</v>
      </c>
      <c r="H279" s="23">
        <f>Data[[#This Row],[Amount]]/Data[[#This Row],[Units]]</f>
        <v>137.5</v>
      </c>
      <c r="I279" s="23">
        <f>VLOOKUP(Data[[#This Row],[Product]],products[],2,FALSE)</f>
        <v>11.73</v>
      </c>
      <c r="J279" s="23">
        <f>Data[[#This Row],[Cost Per Unit]]*Data[[#This Row],[Units]]</f>
        <v>492.66</v>
      </c>
      <c r="K279" s="23">
        <f>Data[[#This Row],[Amount]]-Data[[#This Row],[Cost]]</f>
        <v>5282.34</v>
      </c>
      <c r="L279" s="32">
        <f>Data[[#This Row],[Profit]]/Data[[#This Row],[Amount]]</f>
        <v>0.91469090909090911</v>
      </c>
    </row>
    <row r="280" spans="3:12" x14ac:dyDescent="0.25">
      <c r="C280" t="s">
        <v>6</v>
      </c>
      <c r="D280" t="s">
        <v>35</v>
      </c>
      <c r="E280" t="s">
        <v>20</v>
      </c>
      <c r="F280" s="4">
        <v>1071</v>
      </c>
      <c r="G280" s="5">
        <v>270</v>
      </c>
      <c r="H280" s="23">
        <f>Data[[#This Row],[Amount]]/Data[[#This Row],[Units]]</f>
        <v>3.9666666666666668</v>
      </c>
      <c r="I280" s="23">
        <f>VLOOKUP(Data[[#This Row],[Product]],products[],2,FALSE)</f>
        <v>10.62</v>
      </c>
      <c r="J280" s="23">
        <f>Data[[#This Row],[Cost Per Unit]]*Data[[#This Row],[Units]]</f>
        <v>2867.3999999999996</v>
      </c>
      <c r="K280" s="23">
        <f>Data[[#This Row],[Amount]]-Data[[#This Row],[Cost]]</f>
        <v>-1796.3999999999996</v>
      </c>
      <c r="L280" s="32">
        <f>Data[[#This Row],[Profit]]/Data[[#This Row],[Amount]]</f>
        <v>-1.6773109243697475</v>
      </c>
    </row>
    <row r="281" spans="3:12" x14ac:dyDescent="0.25">
      <c r="C281" t="s">
        <v>8</v>
      </c>
      <c r="D281" t="s">
        <v>36</v>
      </c>
      <c r="E281" t="s">
        <v>23</v>
      </c>
      <c r="F281" s="4">
        <v>5019</v>
      </c>
      <c r="G281" s="5">
        <v>150</v>
      </c>
      <c r="H281" s="23">
        <f>Data[[#This Row],[Amount]]/Data[[#This Row],[Units]]</f>
        <v>33.46</v>
      </c>
      <c r="I281" s="23">
        <f>VLOOKUP(Data[[#This Row],[Product]],products[],2,FALSE)</f>
        <v>6.49</v>
      </c>
      <c r="J281" s="23">
        <f>Data[[#This Row],[Cost Per Unit]]*Data[[#This Row],[Units]]</f>
        <v>973.5</v>
      </c>
      <c r="K281" s="23">
        <f>Data[[#This Row],[Amount]]-Data[[#This Row],[Cost]]</f>
        <v>4045.5</v>
      </c>
      <c r="L281" s="32">
        <f>Data[[#This Row],[Profit]]/Data[[#This Row],[Amount]]</f>
        <v>0.80603705917513446</v>
      </c>
    </row>
    <row r="282" spans="3:12" x14ac:dyDescent="0.25">
      <c r="C282" t="s">
        <v>2</v>
      </c>
      <c r="D282" t="s">
        <v>37</v>
      </c>
      <c r="E282" t="s">
        <v>15</v>
      </c>
      <c r="F282" s="4">
        <v>2863</v>
      </c>
      <c r="G282" s="5">
        <v>42</v>
      </c>
      <c r="H282" s="23">
        <f>Data[[#This Row],[Amount]]/Data[[#This Row],[Units]]</f>
        <v>68.166666666666671</v>
      </c>
      <c r="I282" s="23">
        <f>VLOOKUP(Data[[#This Row],[Product]],products[],2,FALSE)</f>
        <v>11.73</v>
      </c>
      <c r="J282" s="23">
        <f>Data[[#This Row],[Cost Per Unit]]*Data[[#This Row],[Units]]</f>
        <v>492.66</v>
      </c>
      <c r="K282" s="23">
        <f>Data[[#This Row],[Amount]]-Data[[#This Row],[Cost]]</f>
        <v>2370.34</v>
      </c>
      <c r="L282" s="32">
        <f>Data[[#This Row],[Profit]]/Data[[#This Row],[Amount]]</f>
        <v>0.82792176039119814</v>
      </c>
    </row>
    <row r="283" spans="3:12" x14ac:dyDescent="0.25">
      <c r="C283" t="s">
        <v>40</v>
      </c>
      <c r="D283" t="s">
        <v>35</v>
      </c>
      <c r="E283" t="s">
        <v>29</v>
      </c>
      <c r="F283" s="4">
        <v>1617</v>
      </c>
      <c r="G283" s="5">
        <v>126</v>
      </c>
      <c r="H283" s="23">
        <f>Data[[#This Row],[Amount]]/Data[[#This Row],[Units]]</f>
        <v>12.833333333333334</v>
      </c>
      <c r="I283" s="23">
        <f>VLOOKUP(Data[[#This Row],[Product]],products[],2,FALSE)</f>
        <v>7.16</v>
      </c>
      <c r="J283" s="23">
        <f>Data[[#This Row],[Cost Per Unit]]*Data[[#This Row],[Units]]</f>
        <v>902.16</v>
      </c>
      <c r="K283" s="23">
        <f>Data[[#This Row],[Amount]]-Data[[#This Row],[Cost]]</f>
        <v>714.84</v>
      </c>
      <c r="L283" s="32">
        <f>Data[[#This Row],[Profit]]/Data[[#This Row],[Amount]]</f>
        <v>0.44207792207792213</v>
      </c>
    </row>
    <row r="284" spans="3:12" x14ac:dyDescent="0.25">
      <c r="C284" t="s">
        <v>6</v>
      </c>
      <c r="D284" t="s">
        <v>37</v>
      </c>
      <c r="E284" t="s">
        <v>26</v>
      </c>
      <c r="F284" s="4">
        <v>6818</v>
      </c>
      <c r="G284" s="5">
        <v>6</v>
      </c>
      <c r="H284" s="23">
        <f>Data[[#This Row],[Amount]]/Data[[#This Row],[Units]]</f>
        <v>1136.3333333333333</v>
      </c>
      <c r="I284" s="23">
        <f>VLOOKUP(Data[[#This Row],[Product]],products[],2,FALSE)</f>
        <v>5.6</v>
      </c>
      <c r="J284" s="23">
        <f>Data[[#This Row],[Cost Per Unit]]*Data[[#This Row],[Units]]</f>
        <v>33.599999999999994</v>
      </c>
      <c r="K284" s="23">
        <f>Data[[#This Row],[Amount]]-Data[[#This Row],[Cost]]</f>
        <v>6784.4</v>
      </c>
      <c r="L284" s="32">
        <f>Data[[#This Row],[Profit]]/Data[[#This Row],[Amount]]</f>
        <v>0.99507186858316221</v>
      </c>
    </row>
    <row r="285" spans="3:12" x14ac:dyDescent="0.25">
      <c r="C285" t="s">
        <v>3</v>
      </c>
      <c r="D285" t="s">
        <v>35</v>
      </c>
      <c r="E285" t="s">
        <v>15</v>
      </c>
      <c r="F285" s="4">
        <v>6657</v>
      </c>
      <c r="G285" s="5">
        <v>276</v>
      </c>
      <c r="H285" s="23">
        <f>Data[[#This Row],[Amount]]/Data[[#This Row],[Units]]</f>
        <v>24.119565217391305</v>
      </c>
      <c r="I285" s="23">
        <f>VLOOKUP(Data[[#This Row],[Product]],products[],2,FALSE)</f>
        <v>11.73</v>
      </c>
      <c r="J285" s="23">
        <f>Data[[#This Row],[Cost Per Unit]]*Data[[#This Row],[Units]]</f>
        <v>3237.48</v>
      </c>
      <c r="K285" s="23">
        <f>Data[[#This Row],[Amount]]-Data[[#This Row],[Cost]]</f>
        <v>3419.52</v>
      </c>
      <c r="L285" s="32">
        <f>Data[[#This Row],[Profit]]/Data[[#This Row],[Amount]]</f>
        <v>0.5136728255971158</v>
      </c>
    </row>
    <row r="286" spans="3:12" x14ac:dyDescent="0.25">
      <c r="C286" t="s">
        <v>3</v>
      </c>
      <c r="D286" t="s">
        <v>34</v>
      </c>
      <c r="E286" t="s">
        <v>17</v>
      </c>
      <c r="F286" s="4">
        <v>2919</v>
      </c>
      <c r="G286" s="5">
        <v>93</v>
      </c>
      <c r="H286" s="23">
        <f>Data[[#This Row],[Amount]]/Data[[#This Row],[Units]]</f>
        <v>31.387096774193548</v>
      </c>
      <c r="I286" s="23">
        <f>VLOOKUP(Data[[#This Row],[Product]],products[],2,FALSE)</f>
        <v>3.11</v>
      </c>
      <c r="J286" s="23">
        <f>Data[[#This Row],[Cost Per Unit]]*Data[[#This Row],[Units]]</f>
        <v>289.22999999999996</v>
      </c>
      <c r="K286" s="23">
        <f>Data[[#This Row],[Amount]]-Data[[#This Row],[Cost]]</f>
        <v>2629.77</v>
      </c>
      <c r="L286" s="32">
        <f>Data[[#This Row],[Profit]]/Data[[#This Row],[Amount]]</f>
        <v>0.9009146968139774</v>
      </c>
    </row>
    <row r="287" spans="3:12" x14ac:dyDescent="0.25">
      <c r="C287" t="s">
        <v>2</v>
      </c>
      <c r="D287" t="s">
        <v>36</v>
      </c>
      <c r="E287" t="s">
        <v>31</v>
      </c>
      <c r="F287" s="4">
        <v>3094</v>
      </c>
      <c r="G287" s="5">
        <v>246</v>
      </c>
      <c r="H287" s="23">
        <f>Data[[#This Row],[Amount]]/Data[[#This Row],[Units]]</f>
        <v>12.577235772357724</v>
      </c>
      <c r="I287" s="23">
        <f>VLOOKUP(Data[[#This Row],[Product]],products[],2,FALSE)</f>
        <v>5.79</v>
      </c>
      <c r="J287" s="23">
        <f>Data[[#This Row],[Cost Per Unit]]*Data[[#This Row],[Units]]</f>
        <v>1424.34</v>
      </c>
      <c r="K287" s="23">
        <f>Data[[#This Row],[Amount]]-Data[[#This Row],[Cost]]</f>
        <v>1669.66</v>
      </c>
      <c r="L287" s="32">
        <f>Data[[#This Row],[Profit]]/Data[[#This Row],[Amount]]</f>
        <v>0.53964447317388498</v>
      </c>
    </row>
    <row r="288" spans="3:12" x14ac:dyDescent="0.25">
      <c r="C288" t="s">
        <v>6</v>
      </c>
      <c r="D288" t="s">
        <v>39</v>
      </c>
      <c r="E288" t="s">
        <v>24</v>
      </c>
      <c r="F288" s="4">
        <v>2989</v>
      </c>
      <c r="G288" s="5">
        <v>3</v>
      </c>
      <c r="H288" s="23">
        <f>Data[[#This Row],[Amount]]/Data[[#This Row],[Units]]</f>
        <v>996.33333333333337</v>
      </c>
      <c r="I288" s="23">
        <f>VLOOKUP(Data[[#This Row],[Product]],products[],2,FALSE)</f>
        <v>4.97</v>
      </c>
      <c r="J288" s="23">
        <f>Data[[#This Row],[Cost Per Unit]]*Data[[#This Row],[Units]]</f>
        <v>14.91</v>
      </c>
      <c r="K288" s="23">
        <f>Data[[#This Row],[Amount]]-Data[[#This Row],[Cost]]</f>
        <v>2974.09</v>
      </c>
      <c r="L288" s="32">
        <f>Data[[#This Row],[Profit]]/Data[[#This Row],[Amount]]</f>
        <v>0.99501170960187357</v>
      </c>
    </row>
    <row r="289" spans="3:12" x14ac:dyDescent="0.25">
      <c r="C289" t="s">
        <v>8</v>
      </c>
      <c r="D289" t="s">
        <v>38</v>
      </c>
      <c r="E289" t="s">
        <v>27</v>
      </c>
      <c r="F289" s="4">
        <v>2268</v>
      </c>
      <c r="G289" s="5">
        <v>63</v>
      </c>
      <c r="H289" s="23">
        <f>Data[[#This Row],[Amount]]/Data[[#This Row],[Units]]</f>
        <v>36</v>
      </c>
      <c r="I289" s="23">
        <f>VLOOKUP(Data[[#This Row],[Product]],products[],2,FALSE)</f>
        <v>16.73</v>
      </c>
      <c r="J289" s="23">
        <f>Data[[#This Row],[Cost Per Unit]]*Data[[#This Row],[Units]]</f>
        <v>1053.99</v>
      </c>
      <c r="K289" s="23">
        <f>Data[[#This Row],[Amount]]-Data[[#This Row],[Cost]]</f>
        <v>1214.01</v>
      </c>
      <c r="L289" s="32">
        <f>Data[[#This Row],[Profit]]/Data[[#This Row],[Amount]]</f>
        <v>0.53527777777777774</v>
      </c>
    </row>
    <row r="290" spans="3:12" x14ac:dyDescent="0.25">
      <c r="C290" t="s">
        <v>5</v>
      </c>
      <c r="D290" t="s">
        <v>35</v>
      </c>
      <c r="E290" t="s">
        <v>31</v>
      </c>
      <c r="F290" s="4">
        <v>4753</v>
      </c>
      <c r="G290" s="5">
        <v>246</v>
      </c>
      <c r="H290" s="23">
        <f>Data[[#This Row],[Amount]]/Data[[#This Row],[Units]]</f>
        <v>19.321138211382113</v>
      </c>
      <c r="I290" s="23">
        <f>VLOOKUP(Data[[#This Row],[Product]],products[],2,FALSE)</f>
        <v>5.79</v>
      </c>
      <c r="J290" s="23">
        <f>Data[[#This Row],[Cost Per Unit]]*Data[[#This Row],[Units]]</f>
        <v>1424.34</v>
      </c>
      <c r="K290" s="23">
        <f>Data[[#This Row],[Amount]]-Data[[#This Row],[Cost]]</f>
        <v>3328.66</v>
      </c>
      <c r="L290" s="32">
        <f>Data[[#This Row],[Profit]]/Data[[#This Row],[Amount]]</f>
        <v>0.70032821375973064</v>
      </c>
    </row>
    <row r="291" spans="3:12" x14ac:dyDescent="0.25">
      <c r="C291" t="s">
        <v>2</v>
      </c>
      <c r="D291" t="s">
        <v>34</v>
      </c>
      <c r="E291" t="s">
        <v>19</v>
      </c>
      <c r="F291" s="4">
        <v>7511</v>
      </c>
      <c r="G291" s="5">
        <v>120</v>
      </c>
      <c r="H291" s="23">
        <f>Data[[#This Row],[Amount]]/Data[[#This Row],[Units]]</f>
        <v>62.591666666666669</v>
      </c>
      <c r="I291" s="23">
        <f>VLOOKUP(Data[[#This Row],[Product]],products[],2,FALSE)</f>
        <v>7.64</v>
      </c>
      <c r="J291" s="23">
        <f>Data[[#This Row],[Cost Per Unit]]*Data[[#This Row],[Units]]</f>
        <v>916.8</v>
      </c>
      <c r="K291" s="23">
        <f>Data[[#This Row],[Amount]]-Data[[#This Row],[Cost]]</f>
        <v>6594.2</v>
      </c>
      <c r="L291" s="32">
        <f>Data[[#This Row],[Profit]]/Data[[#This Row],[Amount]]</f>
        <v>0.87793902276660896</v>
      </c>
    </row>
    <row r="292" spans="3:12" x14ac:dyDescent="0.25">
      <c r="C292" t="s">
        <v>2</v>
      </c>
      <c r="D292" t="s">
        <v>38</v>
      </c>
      <c r="E292" t="s">
        <v>31</v>
      </c>
      <c r="F292" s="4">
        <v>4326</v>
      </c>
      <c r="G292" s="5">
        <v>348</v>
      </c>
      <c r="H292" s="23">
        <f>Data[[#This Row],[Amount]]/Data[[#This Row],[Units]]</f>
        <v>12.431034482758621</v>
      </c>
      <c r="I292" s="23">
        <f>VLOOKUP(Data[[#This Row],[Product]],products[],2,FALSE)</f>
        <v>5.79</v>
      </c>
      <c r="J292" s="23">
        <f>Data[[#This Row],[Cost Per Unit]]*Data[[#This Row],[Units]]</f>
        <v>2014.92</v>
      </c>
      <c r="K292" s="23">
        <f>Data[[#This Row],[Amount]]-Data[[#This Row],[Cost]]</f>
        <v>2311.08</v>
      </c>
      <c r="L292" s="32">
        <f>Data[[#This Row],[Profit]]/Data[[#This Row],[Amount]]</f>
        <v>0.53423023578363382</v>
      </c>
    </row>
    <row r="293" spans="3:12" x14ac:dyDescent="0.25">
      <c r="C293" t="s">
        <v>41</v>
      </c>
      <c r="D293" t="s">
        <v>34</v>
      </c>
      <c r="E293" t="s">
        <v>23</v>
      </c>
      <c r="F293" s="4">
        <v>4935</v>
      </c>
      <c r="G293" s="5">
        <v>126</v>
      </c>
      <c r="H293" s="23">
        <f>Data[[#This Row],[Amount]]/Data[[#This Row],[Units]]</f>
        <v>39.166666666666664</v>
      </c>
      <c r="I293" s="23">
        <f>VLOOKUP(Data[[#This Row],[Product]],products[],2,FALSE)</f>
        <v>6.49</v>
      </c>
      <c r="J293" s="23">
        <f>Data[[#This Row],[Cost Per Unit]]*Data[[#This Row],[Units]]</f>
        <v>817.74</v>
      </c>
      <c r="K293" s="23">
        <f>Data[[#This Row],[Amount]]-Data[[#This Row],[Cost]]</f>
        <v>4117.26</v>
      </c>
      <c r="L293" s="32">
        <f>Data[[#This Row],[Profit]]/Data[[#This Row],[Amount]]</f>
        <v>0.83429787234042563</v>
      </c>
    </row>
    <row r="294" spans="3:12" x14ac:dyDescent="0.25">
      <c r="C294" t="s">
        <v>6</v>
      </c>
      <c r="D294" t="s">
        <v>35</v>
      </c>
      <c r="E294" t="s">
        <v>30</v>
      </c>
      <c r="F294" s="4">
        <v>4781</v>
      </c>
      <c r="G294" s="5">
        <v>123</v>
      </c>
      <c r="H294" s="23">
        <f>Data[[#This Row],[Amount]]/Data[[#This Row],[Units]]</f>
        <v>38.869918699186989</v>
      </c>
      <c r="I294" s="23">
        <f>VLOOKUP(Data[[#This Row],[Product]],products[],2,FALSE)</f>
        <v>14.49</v>
      </c>
      <c r="J294" s="23">
        <f>Data[[#This Row],[Cost Per Unit]]*Data[[#This Row],[Units]]</f>
        <v>1782.27</v>
      </c>
      <c r="K294" s="23">
        <f>Data[[#This Row],[Amount]]-Data[[#This Row],[Cost]]</f>
        <v>2998.73</v>
      </c>
      <c r="L294" s="32">
        <f>Data[[#This Row],[Profit]]/Data[[#This Row],[Amount]]</f>
        <v>0.62721815519765745</v>
      </c>
    </row>
    <row r="295" spans="3:12" x14ac:dyDescent="0.25">
      <c r="C295" t="s">
        <v>5</v>
      </c>
      <c r="D295" t="s">
        <v>38</v>
      </c>
      <c r="E295" t="s">
        <v>25</v>
      </c>
      <c r="F295" s="4">
        <v>7483</v>
      </c>
      <c r="G295" s="5">
        <v>45</v>
      </c>
      <c r="H295" s="23">
        <f>Data[[#This Row],[Amount]]/Data[[#This Row],[Units]]</f>
        <v>166.28888888888889</v>
      </c>
      <c r="I295" s="23">
        <f>VLOOKUP(Data[[#This Row],[Product]],products[],2,FALSE)</f>
        <v>13.15</v>
      </c>
      <c r="J295" s="23">
        <f>Data[[#This Row],[Cost Per Unit]]*Data[[#This Row],[Units]]</f>
        <v>591.75</v>
      </c>
      <c r="K295" s="23">
        <f>Data[[#This Row],[Amount]]-Data[[#This Row],[Cost]]</f>
        <v>6891.25</v>
      </c>
      <c r="L295" s="32">
        <f>Data[[#This Row],[Profit]]/Data[[#This Row],[Amount]]</f>
        <v>0.92092075370840576</v>
      </c>
    </row>
    <row r="296" spans="3:12" x14ac:dyDescent="0.25">
      <c r="C296" t="s">
        <v>10</v>
      </c>
      <c r="D296" t="s">
        <v>38</v>
      </c>
      <c r="E296" t="s">
        <v>4</v>
      </c>
      <c r="F296" s="4">
        <v>6860</v>
      </c>
      <c r="G296" s="5">
        <v>126</v>
      </c>
      <c r="H296" s="23">
        <f>Data[[#This Row],[Amount]]/Data[[#This Row],[Units]]</f>
        <v>54.444444444444443</v>
      </c>
      <c r="I296" s="23">
        <f>VLOOKUP(Data[[#This Row],[Product]],products[],2,FALSE)</f>
        <v>11.88</v>
      </c>
      <c r="J296" s="23">
        <f>Data[[#This Row],[Cost Per Unit]]*Data[[#This Row],[Units]]</f>
        <v>1496.88</v>
      </c>
      <c r="K296" s="23">
        <f>Data[[#This Row],[Amount]]-Data[[#This Row],[Cost]]</f>
        <v>5363.12</v>
      </c>
      <c r="L296" s="32">
        <f>Data[[#This Row],[Profit]]/Data[[#This Row],[Amount]]</f>
        <v>0.78179591836734696</v>
      </c>
    </row>
    <row r="297" spans="3:12" x14ac:dyDescent="0.25">
      <c r="C297" t="s">
        <v>40</v>
      </c>
      <c r="D297" t="s">
        <v>37</v>
      </c>
      <c r="E297" t="s">
        <v>29</v>
      </c>
      <c r="F297" s="4">
        <v>9002</v>
      </c>
      <c r="G297" s="5">
        <v>72</v>
      </c>
      <c r="H297" s="23">
        <f>Data[[#This Row],[Amount]]/Data[[#This Row],[Units]]</f>
        <v>125.02777777777777</v>
      </c>
      <c r="I297" s="23">
        <f>VLOOKUP(Data[[#This Row],[Product]],products[],2,FALSE)</f>
        <v>7.16</v>
      </c>
      <c r="J297" s="23">
        <f>Data[[#This Row],[Cost Per Unit]]*Data[[#This Row],[Units]]</f>
        <v>515.52</v>
      </c>
      <c r="K297" s="23">
        <f>Data[[#This Row],[Amount]]-Data[[#This Row],[Cost]]</f>
        <v>8486.48</v>
      </c>
      <c r="L297" s="32">
        <f>Data[[#This Row],[Profit]]/Data[[#This Row],[Amount]]</f>
        <v>0.94273272606087533</v>
      </c>
    </row>
    <row r="298" spans="3:12" x14ac:dyDescent="0.25">
      <c r="C298" t="s">
        <v>6</v>
      </c>
      <c r="D298" t="s">
        <v>36</v>
      </c>
      <c r="E298" t="s">
        <v>29</v>
      </c>
      <c r="F298" s="4">
        <v>1400</v>
      </c>
      <c r="G298" s="5">
        <v>135</v>
      </c>
      <c r="H298" s="23">
        <f>Data[[#This Row],[Amount]]/Data[[#This Row],[Units]]</f>
        <v>10.37037037037037</v>
      </c>
      <c r="I298" s="23">
        <f>VLOOKUP(Data[[#This Row],[Product]],products[],2,FALSE)</f>
        <v>7.16</v>
      </c>
      <c r="J298" s="23">
        <f>Data[[#This Row],[Cost Per Unit]]*Data[[#This Row],[Units]]</f>
        <v>966.6</v>
      </c>
      <c r="K298" s="23">
        <f>Data[[#This Row],[Amount]]-Data[[#This Row],[Cost]]</f>
        <v>433.4</v>
      </c>
      <c r="L298" s="32">
        <f>Data[[#This Row],[Profit]]/Data[[#This Row],[Amount]]</f>
        <v>0.30957142857142855</v>
      </c>
    </row>
    <row r="299" spans="3:12" x14ac:dyDescent="0.25">
      <c r="C299" t="s">
        <v>10</v>
      </c>
      <c r="D299" t="s">
        <v>34</v>
      </c>
      <c r="E299" t="s">
        <v>22</v>
      </c>
      <c r="F299" s="4">
        <v>4053</v>
      </c>
      <c r="G299" s="5">
        <v>24</v>
      </c>
      <c r="H299" s="23">
        <f>Data[[#This Row],[Amount]]/Data[[#This Row],[Units]]</f>
        <v>168.875</v>
      </c>
      <c r="I299" s="23">
        <f>VLOOKUP(Data[[#This Row],[Product]],products[],2,FALSE)</f>
        <v>9.77</v>
      </c>
      <c r="J299" s="23">
        <f>Data[[#This Row],[Cost Per Unit]]*Data[[#This Row],[Units]]</f>
        <v>234.48</v>
      </c>
      <c r="K299" s="23">
        <f>Data[[#This Row],[Amount]]-Data[[#This Row],[Cost]]</f>
        <v>3818.52</v>
      </c>
      <c r="L299" s="32">
        <f>Data[[#This Row],[Profit]]/Data[[#This Row],[Amount]]</f>
        <v>0.94214655810510728</v>
      </c>
    </row>
    <row r="300" spans="3:12" x14ac:dyDescent="0.25">
      <c r="C300" t="s">
        <v>7</v>
      </c>
      <c r="D300" t="s">
        <v>36</v>
      </c>
      <c r="E300" t="s">
        <v>31</v>
      </c>
      <c r="F300" s="4">
        <v>2149</v>
      </c>
      <c r="G300" s="5">
        <v>117</v>
      </c>
      <c r="H300" s="23">
        <f>Data[[#This Row],[Amount]]/Data[[#This Row],[Units]]</f>
        <v>18.367521367521366</v>
      </c>
      <c r="I300" s="23">
        <f>VLOOKUP(Data[[#This Row],[Product]],products[],2,FALSE)</f>
        <v>5.79</v>
      </c>
      <c r="J300" s="23">
        <f>Data[[#This Row],[Cost Per Unit]]*Data[[#This Row],[Units]]</f>
        <v>677.43</v>
      </c>
      <c r="K300" s="23">
        <f>Data[[#This Row],[Amount]]-Data[[#This Row],[Cost]]</f>
        <v>1471.5700000000002</v>
      </c>
      <c r="L300" s="32">
        <f>Data[[#This Row],[Profit]]/Data[[#This Row],[Amount]]</f>
        <v>0.68476966030711972</v>
      </c>
    </row>
    <row r="301" spans="3:12" x14ac:dyDescent="0.25">
      <c r="C301" t="s">
        <v>3</v>
      </c>
      <c r="D301" t="s">
        <v>39</v>
      </c>
      <c r="E301" t="s">
        <v>29</v>
      </c>
      <c r="F301" s="4">
        <v>3640</v>
      </c>
      <c r="G301" s="5">
        <v>51</v>
      </c>
      <c r="H301" s="23">
        <f>Data[[#This Row],[Amount]]/Data[[#This Row],[Units]]</f>
        <v>71.372549019607845</v>
      </c>
      <c r="I301" s="23">
        <f>VLOOKUP(Data[[#This Row],[Product]],products[],2,FALSE)</f>
        <v>7.16</v>
      </c>
      <c r="J301" s="23">
        <f>Data[[#This Row],[Cost Per Unit]]*Data[[#This Row],[Units]]</f>
        <v>365.16</v>
      </c>
      <c r="K301" s="23">
        <f>Data[[#This Row],[Amount]]-Data[[#This Row],[Cost]]</f>
        <v>3274.84</v>
      </c>
      <c r="L301" s="32">
        <f>Data[[#This Row],[Profit]]/Data[[#This Row],[Amount]]</f>
        <v>0.89968131868131873</v>
      </c>
    </row>
    <row r="302" spans="3:12" x14ac:dyDescent="0.25">
      <c r="C302" t="s">
        <v>2</v>
      </c>
      <c r="D302" t="s">
        <v>39</v>
      </c>
      <c r="E302" t="s">
        <v>23</v>
      </c>
      <c r="F302" s="4">
        <v>630</v>
      </c>
      <c r="G302" s="5">
        <v>36</v>
      </c>
      <c r="H302" s="23">
        <f>Data[[#This Row],[Amount]]/Data[[#This Row],[Units]]</f>
        <v>17.5</v>
      </c>
      <c r="I302" s="23">
        <f>VLOOKUP(Data[[#This Row],[Product]],products[],2,FALSE)</f>
        <v>6.49</v>
      </c>
      <c r="J302" s="23">
        <f>Data[[#This Row],[Cost Per Unit]]*Data[[#This Row],[Units]]</f>
        <v>233.64000000000001</v>
      </c>
      <c r="K302" s="23">
        <f>Data[[#This Row],[Amount]]-Data[[#This Row],[Cost]]</f>
        <v>396.36</v>
      </c>
      <c r="L302" s="32">
        <f>Data[[#This Row],[Profit]]/Data[[#This Row],[Amount]]</f>
        <v>0.62914285714285711</v>
      </c>
    </row>
    <row r="303" spans="3:12" x14ac:dyDescent="0.25">
      <c r="C303" t="s">
        <v>9</v>
      </c>
      <c r="D303" t="s">
        <v>35</v>
      </c>
      <c r="E303" t="s">
        <v>27</v>
      </c>
      <c r="F303" s="4">
        <v>2429</v>
      </c>
      <c r="G303" s="5">
        <v>144</v>
      </c>
      <c r="H303" s="23">
        <f>Data[[#This Row],[Amount]]/Data[[#This Row],[Units]]</f>
        <v>16.868055555555557</v>
      </c>
      <c r="I303" s="23">
        <f>VLOOKUP(Data[[#This Row],[Product]],products[],2,FALSE)</f>
        <v>16.73</v>
      </c>
      <c r="J303" s="23">
        <f>Data[[#This Row],[Cost Per Unit]]*Data[[#This Row],[Units]]</f>
        <v>2409.12</v>
      </c>
      <c r="K303" s="23">
        <f>Data[[#This Row],[Amount]]-Data[[#This Row],[Cost]]</f>
        <v>19.880000000000109</v>
      </c>
      <c r="L303" s="32">
        <f>Data[[#This Row],[Profit]]/Data[[#This Row],[Amount]]</f>
        <v>8.184438040345866E-3</v>
      </c>
    </row>
    <row r="304" spans="3:12" x14ac:dyDescent="0.25">
      <c r="C304" t="s">
        <v>9</v>
      </c>
      <c r="D304" t="s">
        <v>36</v>
      </c>
      <c r="E304" t="s">
        <v>25</v>
      </c>
      <c r="F304" s="4">
        <v>2142</v>
      </c>
      <c r="G304" s="5">
        <v>114</v>
      </c>
      <c r="H304" s="23">
        <f>Data[[#This Row],[Amount]]/Data[[#This Row],[Units]]</f>
        <v>18.789473684210527</v>
      </c>
      <c r="I304" s="23">
        <f>VLOOKUP(Data[[#This Row],[Product]],products[],2,FALSE)</f>
        <v>13.15</v>
      </c>
      <c r="J304" s="23">
        <f>Data[[#This Row],[Cost Per Unit]]*Data[[#This Row],[Units]]</f>
        <v>1499.1000000000001</v>
      </c>
      <c r="K304" s="23">
        <f>Data[[#This Row],[Amount]]-Data[[#This Row],[Cost]]</f>
        <v>642.89999999999986</v>
      </c>
      <c r="L304" s="32">
        <f>Data[[#This Row],[Profit]]/Data[[#This Row],[Amount]]</f>
        <v>0.3001400560224089</v>
      </c>
    </row>
    <row r="305" spans="3:12" x14ac:dyDescent="0.25">
      <c r="C305" t="s">
        <v>7</v>
      </c>
      <c r="D305" t="s">
        <v>37</v>
      </c>
      <c r="E305" t="s">
        <v>30</v>
      </c>
      <c r="F305" s="4">
        <v>6454</v>
      </c>
      <c r="G305" s="5">
        <v>54</v>
      </c>
      <c r="H305" s="23">
        <f>Data[[#This Row],[Amount]]/Data[[#This Row],[Units]]</f>
        <v>119.51851851851852</v>
      </c>
      <c r="I305" s="23">
        <f>VLOOKUP(Data[[#This Row],[Product]],products[],2,FALSE)</f>
        <v>14.49</v>
      </c>
      <c r="J305" s="23">
        <f>Data[[#This Row],[Cost Per Unit]]*Data[[#This Row],[Units]]</f>
        <v>782.46</v>
      </c>
      <c r="K305" s="23">
        <f>Data[[#This Row],[Amount]]-Data[[#This Row],[Cost]]</f>
        <v>5671.54</v>
      </c>
      <c r="L305" s="32">
        <f>Data[[#This Row],[Profit]]/Data[[#This Row],[Amount]]</f>
        <v>0.87876355748373103</v>
      </c>
    </row>
    <row r="306" spans="3:12" x14ac:dyDescent="0.25">
      <c r="C306" t="s">
        <v>7</v>
      </c>
      <c r="D306" t="s">
        <v>37</v>
      </c>
      <c r="E306" t="s">
        <v>16</v>
      </c>
      <c r="F306" s="4">
        <v>4487</v>
      </c>
      <c r="G306" s="5">
        <v>333</v>
      </c>
      <c r="H306" s="23">
        <f>Data[[#This Row],[Amount]]/Data[[#This Row],[Units]]</f>
        <v>13.474474474474475</v>
      </c>
      <c r="I306" s="23">
        <f>VLOOKUP(Data[[#This Row],[Product]],products[],2,FALSE)</f>
        <v>8.7899999999999991</v>
      </c>
      <c r="J306" s="23">
        <f>Data[[#This Row],[Cost Per Unit]]*Data[[#This Row],[Units]]</f>
        <v>2927.0699999999997</v>
      </c>
      <c r="K306" s="23">
        <f>Data[[#This Row],[Amount]]-Data[[#This Row],[Cost]]</f>
        <v>1559.9300000000003</v>
      </c>
      <c r="L306" s="32">
        <f>Data[[#This Row],[Profit]]/Data[[#This Row],[Amount]]</f>
        <v>0.34765544907510593</v>
      </c>
    </row>
    <row r="307" spans="3:12" x14ac:dyDescent="0.25">
      <c r="C307" t="s">
        <v>3</v>
      </c>
      <c r="D307" t="s">
        <v>37</v>
      </c>
      <c r="E307" t="s">
        <v>4</v>
      </c>
      <c r="F307" s="4">
        <v>938</v>
      </c>
      <c r="G307" s="5">
        <v>366</v>
      </c>
      <c r="H307" s="23">
        <f>Data[[#This Row],[Amount]]/Data[[#This Row],[Units]]</f>
        <v>2.5628415300546448</v>
      </c>
      <c r="I307" s="23">
        <f>VLOOKUP(Data[[#This Row],[Product]],products[],2,FALSE)</f>
        <v>11.88</v>
      </c>
      <c r="J307" s="23">
        <f>Data[[#This Row],[Cost Per Unit]]*Data[[#This Row],[Units]]</f>
        <v>4348.08</v>
      </c>
      <c r="K307" s="23">
        <f>Data[[#This Row],[Amount]]-Data[[#This Row],[Cost]]</f>
        <v>-3410.08</v>
      </c>
      <c r="L307" s="32">
        <f>Data[[#This Row],[Profit]]/Data[[#This Row],[Amount]]</f>
        <v>-3.6354797441364606</v>
      </c>
    </row>
    <row r="308" spans="3:12" x14ac:dyDescent="0.25">
      <c r="C308" t="s">
        <v>3</v>
      </c>
      <c r="D308" t="s">
        <v>38</v>
      </c>
      <c r="E308" t="s">
        <v>26</v>
      </c>
      <c r="F308" s="4">
        <v>8841</v>
      </c>
      <c r="G308" s="5">
        <v>303</v>
      </c>
      <c r="H308" s="23">
        <f>Data[[#This Row],[Amount]]/Data[[#This Row],[Units]]</f>
        <v>29.178217821782177</v>
      </c>
      <c r="I308" s="23">
        <f>VLOOKUP(Data[[#This Row],[Product]],products[],2,FALSE)</f>
        <v>5.6</v>
      </c>
      <c r="J308" s="23">
        <f>Data[[#This Row],[Cost Per Unit]]*Data[[#This Row],[Units]]</f>
        <v>1696.8</v>
      </c>
      <c r="K308" s="23">
        <f>Data[[#This Row],[Amount]]-Data[[#This Row],[Cost]]</f>
        <v>7144.2</v>
      </c>
      <c r="L308" s="32">
        <f>Data[[#This Row],[Profit]]/Data[[#This Row],[Amount]]</f>
        <v>0.80807600950118763</v>
      </c>
    </row>
    <row r="309" spans="3:12" x14ac:dyDescent="0.25">
      <c r="C309" t="s">
        <v>2</v>
      </c>
      <c r="D309" t="s">
        <v>39</v>
      </c>
      <c r="E309" t="s">
        <v>33</v>
      </c>
      <c r="F309" s="4">
        <v>4018</v>
      </c>
      <c r="G309" s="5">
        <v>126</v>
      </c>
      <c r="H309" s="23">
        <f>Data[[#This Row],[Amount]]/Data[[#This Row],[Units]]</f>
        <v>31.888888888888889</v>
      </c>
      <c r="I309" s="23">
        <f>VLOOKUP(Data[[#This Row],[Product]],products[],2,FALSE)</f>
        <v>12.37</v>
      </c>
      <c r="J309" s="23">
        <f>Data[[#This Row],[Cost Per Unit]]*Data[[#This Row],[Units]]</f>
        <v>1558.62</v>
      </c>
      <c r="K309" s="23">
        <f>Data[[#This Row],[Amount]]-Data[[#This Row],[Cost]]</f>
        <v>2459.38</v>
      </c>
      <c r="L309" s="32">
        <f>Data[[#This Row],[Profit]]/Data[[#This Row],[Amount]]</f>
        <v>0.61209059233449481</v>
      </c>
    </row>
    <row r="310" spans="3:12" x14ac:dyDescent="0.25">
      <c r="C310" t="s">
        <v>41</v>
      </c>
      <c r="D310" t="s">
        <v>37</v>
      </c>
      <c r="E310" t="s">
        <v>15</v>
      </c>
      <c r="F310" s="4">
        <v>714</v>
      </c>
      <c r="G310" s="5">
        <v>231</v>
      </c>
      <c r="H310" s="23">
        <f>Data[[#This Row],[Amount]]/Data[[#This Row],[Units]]</f>
        <v>3.0909090909090908</v>
      </c>
      <c r="I310" s="23">
        <f>VLOOKUP(Data[[#This Row],[Product]],products[],2,FALSE)</f>
        <v>11.73</v>
      </c>
      <c r="J310" s="23">
        <f>Data[[#This Row],[Cost Per Unit]]*Data[[#This Row],[Units]]</f>
        <v>2709.63</v>
      </c>
      <c r="K310" s="23">
        <f>Data[[#This Row],[Amount]]-Data[[#This Row],[Cost]]</f>
        <v>-1995.63</v>
      </c>
      <c r="L310" s="32">
        <f>Data[[#This Row],[Profit]]/Data[[#This Row],[Amount]]</f>
        <v>-2.7950000000000004</v>
      </c>
    </row>
    <row r="311" spans="3:12" x14ac:dyDescent="0.25">
      <c r="C311" t="s">
        <v>9</v>
      </c>
      <c r="D311" t="s">
        <v>38</v>
      </c>
      <c r="E311" t="s">
        <v>25</v>
      </c>
      <c r="F311" s="4">
        <v>3850</v>
      </c>
      <c r="G311" s="5">
        <v>102</v>
      </c>
      <c r="H311" s="23">
        <f>Data[[#This Row],[Amount]]/Data[[#This Row],[Units]]</f>
        <v>37.745098039215684</v>
      </c>
      <c r="I311" s="23">
        <f>VLOOKUP(Data[[#This Row],[Product]],products[],2,FALSE)</f>
        <v>13.15</v>
      </c>
      <c r="J311" s="23">
        <f>Data[[#This Row],[Cost Per Unit]]*Data[[#This Row],[Units]]</f>
        <v>1341.3</v>
      </c>
      <c r="K311" s="23">
        <f>Data[[#This Row],[Amount]]-Data[[#This Row],[Cost]]</f>
        <v>2508.6999999999998</v>
      </c>
      <c r="L311" s="32">
        <f>Data[[#This Row],[Profit]]/Data[[#This Row],[Amount]]</f>
        <v>0.65161038961038953</v>
      </c>
    </row>
    <row r="312" spans="3:12" x14ac:dyDescent="0.25">
      <c r="F312" s="4"/>
      <c r="G312" s="5"/>
    </row>
    <row r="313" spans="3:12" x14ac:dyDescent="0.25">
      <c r="F313" s="4"/>
      <c r="G313" s="5"/>
    </row>
    <row r="314" spans="3:12" x14ac:dyDescent="0.25">
      <c r="F314" s="4"/>
      <c r="G314" s="5"/>
    </row>
    <row r="315" spans="3:12" x14ac:dyDescent="0.25">
      <c r="F315" s="4"/>
      <c r="G315" s="5"/>
    </row>
    <row r="316" spans="3:12" x14ac:dyDescent="0.25">
      <c r="F316" s="4"/>
      <c r="G316" s="5"/>
    </row>
    <row r="317" spans="3:12" x14ac:dyDescent="0.25">
      <c r="F317" s="4"/>
      <c r="G317" s="5"/>
    </row>
    <row r="318" spans="3:12" x14ac:dyDescent="0.25">
      <c r="F318" s="4"/>
      <c r="G318" s="5"/>
    </row>
    <row r="319" spans="3:12" x14ac:dyDescent="0.25">
      <c r="F319" s="4"/>
      <c r="G319" s="5"/>
    </row>
    <row r="320" spans="3:12"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2"/>
  <sheetViews>
    <sheetView workbookViewId="0">
      <selection activeCell="D14" sqref="D14"/>
    </sheetView>
  </sheetViews>
  <sheetFormatPr defaultRowHeight="15" x14ac:dyDescent="0.25"/>
  <sheetData>
    <row r="4" spans="2:4" x14ac:dyDescent="0.25">
      <c r="C4" t="s">
        <v>1</v>
      </c>
      <c r="D4" t="s">
        <v>56</v>
      </c>
    </row>
    <row r="5" spans="2:4" x14ac:dyDescent="0.25">
      <c r="B5" t="s">
        <v>57</v>
      </c>
      <c r="C5">
        <f>AVERAGE(Data[Amount])</f>
        <v>4136.2299999999996</v>
      </c>
      <c r="D5">
        <f>AVERAGE(Data[Units])</f>
        <v>152.19999999999999</v>
      </c>
    </row>
    <row r="6" spans="2:4" x14ac:dyDescent="0.25">
      <c r="B6" t="s">
        <v>58</v>
      </c>
      <c r="C6">
        <f>MEDIAN(Data[Amount])</f>
        <v>3437</v>
      </c>
      <c r="D6">
        <f>MEDIAN(Data[Units])</f>
        <v>124.5</v>
      </c>
    </row>
    <row r="7" spans="2:4" x14ac:dyDescent="0.25">
      <c r="B7" t="s">
        <v>59</v>
      </c>
      <c r="C7">
        <f>MIN(Data[Amount])</f>
        <v>0</v>
      </c>
      <c r="D7">
        <f>MIN(Data[Units])</f>
        <v>0</v>
      </c>
    </row>
    <row r="8" spans="2:4" x14ac:dyDescent="0.25">
      <c r="B8" t="s">
        <v>60</v>
      </c>
      <c r="C8">
        <f>MAX(Data[Amount])</f>
        <v>16184</v>
      </c>
      <c r="D8">
        <f>MAX(Data[Units])</f>
        <v>525</v>
      </c>
    </row>
    <row r="9" spans="2:4" x14ac:dyDescent="0.25">
      <c r="B9" t="s">
        <v>61</v>
      </c>
      <c r="C9">
        <f>C8-C7</f>
        <v>16184</v>
      </c>
      <c r="D9">
        <f>D8-D7</f>
        <v>525</v>
      </c>
    </row>
    <row r="11" spans="2:4" x14ac:dyDescent="0.25">
      <c r="B11" t="s">
        <v>62</v>
      </c>
      <c r="C11">
        <f>_xlfn.PERCENTILE.EXC(Data[Amount],0.25)</f>
        <v>1652</v>
      </c>
      <c r="D11">
        <f>_xlfn.PERCENTILE.EXC(Data[Units],0.25)</f>
        <v>54</v>
      </c>
    </row>
    <row r="12" spans="2:4" x14ac:dyDescent="0.25">
      <c r="B12" t="s">
        <v>63</v>
      </c>
      <c r="C12">
        <f>_xlfn.PERCENTILE.EXC(Data[Amount],0.75)</f>
        <v>6245.75</v>
      </c>
      <c r="D12">
        <f>_xlfn.PERCENTILE.EXC(Data[Units],0.75)</f>
        <v>223.5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4"/>
  <sheetViews>
    <sheetView workbookViewId="0">
      <selection activeCell="A2" sqref="A2"/>
    </sheetView>
  </sheetViews>
  <sheetFormatPr defaultColWidth="15.7109375" defaultRowHeight="15" x14ac:dyDescent="0.25"/>
  <cols>
    <col min="2" max="2" width="16.7109375" customWidth="1"/>
  </cols>
  <sheetData>
    <row r="1" spans="1:6" x14ac:dyDescent="0.25">
      <c r="A1" t="s">
        <v>64</v>
      </c>
    </row>
    <row r="4" spans="1:6" x14ac:dyDescent="0.25">
      <c r="B4" s="12" t="s">
        <v>11</v>
      </c>
      <c r="C4" s="12" t="s">
        <v>12</v>
      </c>
      <c r="D4" s="12" t="s">
        <v>0</v>
      </c>
      <c r="E4" s="12" t="s">
        <v>1</v>
      </c>
      <c r="F4" s="12" t="s">
        <v>50</v>
      </c>
    </row>
    <row r="5" spans="1:6" x14ac:dyDescent="0.25">
      <c r="B5" t="s">
        <v>5</v>
      </c>
      <c r="C5" t="s">
        <v>36</v>
      </c>
      <c r="D5" t="s">
        <v>16</v>
      </c>
      <c r="E5" s="4">
        <v>16184</v>
      </c>
      <c r="F5" s="5">
        <v>39</v>
      </c>
    </row>
    <row r="6" spans="1:6" x14ac:dyDescent="0.25">
      <c r="B6" t="s">
        <v>5</v>
      </c>
      <c r="C6" t="s">
        <v>34</v>
      </c>
      <c r="D6" t="s">
        <v>20</v>
      </c>
      <c r="E6" s="4">
        <v>15610</v>
      </c>
      <c r="F6" s="5">
        <v>339</v>
      </c>
    </row>
    <row r="7" spans="1:6" x14ac:dyDescent="0.25">
      <c r="B7" t="s">
        <v>9</v>
      </c>
      <c r="C7" t="s">
        <v>34</v>
      </c>
      <c r="D7" t="s">
        <v>28</v>
      </c>
      <c r="E7" s="4">
        <v>14329</v>
      </c>
      <c r="F7" s="5">
        <v>150</v>
      </c>
    </row>
    <row r="8" spans="1:6" x14ac:dyDescent="0.25">
      <c r="B8" t="s">
        <v>5</v>
      </c>
      <c r="C8" t="s">
        <v>35</v>
      </c>
      <c r="D8" t="s">
        <v>15</v>
      </c>
      <c r="E8" s="4">
        <v>13391</v>
      </c>
      <c r="F8" s="5">
        <v>201</v>
      </c>
    </row>
    <row r="9" spans="1:6" x14ac:dyDescent="0.25">
      <c r="B9" t="s">
        <v>10</v>
      </c>
      <c r="C9" t="s">
        <v>39</v>
      </c>
      <c r="D9" t="s">
        <v>33</v>
      </c>
      <c r="E9" s="4">
        <v>12950</v>
      </c>
      <c r="F9" s="5">
        <v>30</v>
      </c>
    </row>
    <row r="10" spans="1:6" x14ac:dyDescent="0.25">
      <c r="B10" t="s">
        <v>40</v>
      </c>
      <c r="C10" t="s">
        <v>35</v>
      </c>
      <c r="D10" t="s">
        <v>32</v>
      </c>
      <c r="E10" s="4">
        <v>12348</v>
      </c>
      <c r="F10" s="5">
        <v>234</v>
      </c>
    </row>
    <row r="11" spans="1:6" x14ac:dyDescent="0.25">
      <c r="B11" t="s">
        <v>2</v>
      </c>
      <c r="C11" t="s">
        <v>37</v>
      </c>
      <c r="D11" t="s">
        <v>18</v>
      </c>
      <c r="E11" s="4">
        <v>11571</v>
      </c>
      <c r="F11" s="5">
        <v>138</v>
      </c>
    </row>
    <row r="12" spans="1:6" x14ac:dyDescent="0.25">
      <c r="B12" t="s">
        <v>9</v>
      </c>
      <c r="C12" t="s">
        <v>36</v>
      </c>
      <c r="D12" t="s">
        <v>27</v>
      </c>
      <c r="E12" s="4">
        <v>11522</v>
      </c>
      <c r="F12" s="5">
        <v>204</v>
      </c>
    </row>
    <row r="13" spans="1:6" x14ac:dyDescent="0.25">
      <c r="B13" t="s">
        <v>2</v>
      </c>
      <c r="C13" t="s">
        <v>36</v>
      </c>
      <c r="D13" t="s">
        <v>16</v>
      </c>
      <c r="E13" s="4">
        <v>11417</v>
      </c>
      <c r="F13" s="5">
        <v>21</v>
      </c>
    </row>
    <row r="14" spans="1:6" x14ac:dyDescent="0.25">
      <c r="B14" t="s">
        <v>41</v>
      </c>
      <c r="C14" t="s">
        <v>36</v>
      </c>
      <c r="D14" t="s">
        <v>13</v>
      </c>
      <c r="E14" s="4">
        <v>10311</v>
      </c>
      <c r="F14" s="5">
        <v>231</v>
      </c>
    </row>
    <row r="15" spans="1:6" x14ac:dyDescent="0.25">
      <c r="B15" t="s">
        <v>41</v>
      </c>
      <c r="C15" t="s">
        <v>36</v>
      </c>
      <c r="D15" t="s">
        <v>32</v>
      </c>
      <c r="E15" s="4">
        <v>10304</v>
      </c>
      <c r="F15" s="5">
        <v>84</v>
      </c>
    </row>
    <row r="16" spans="1:6" x14ac:dyDescent="0.25">
      <c r="B16" t="s">
        <v>7</v>
      </c>
      <c r="C16" t="s">
        <v>38</v>
      </c>
      <c r="D16" t="s">
        <v>30</v>
      </c>
      <c r="E16" s="4">
        <v>10129</v>
      </c>
      <c r="F16" s="5">
        <v>312</v>
      </c>
    </row>
    <row r="17" spans="2:6" x14ac:dyDescent="0.25">
      <c r="B17" t="s">
        <v>6</v>
      </c>
      <c r="C17" t="s">
        <v>36</v>
      </c>
      <c r="D17" t="s">
        <v>4</v>
      </c>
      <c r="E17" s="4">
        <v>10073</v>
      </c>
      <c r="F17" s="5">
        <v>120</v>
      </c>
    </row>
    <row r="18" spans="2:6" x14ac:dyDescent="0.25">
      <c r="B18" t="s">
        <v>2</v>
      </c>
      <c r="C18" t="s">
        <v>37</v>
      </c>
      <c r="D18" t="s">
        <v>17</v>
      </c>
      <c r="E18" s="4">
        <v>9926</v>
      </c>
      <c r="F18" s="5">
        <v>201</v>
      </c>
    </row>
    <row r="19" spans="2:6" x14ac:dyDescent="0.25">
      <c r="B19" t="s">
        <v>7</v>
      </c>
      <c r="C19" t="s">
        <v>37</v>
      </c>
      <c r="D19" t="s">
        <v>22</v>
      </c>
      <c r="E19" s="4">
        <v>9835</v>
      </c>
      <c r="F19" s="5">
        <v>207</v>
      </c>
    </row>
    <row r="20" spans="2:6" x14ac:dyDescent="0.25">
      <c r="B20" t="s">
        <v>40</v>
      </c>
      <c r="C20" t="s">
        <v>36</v>
      </c>
      <c r="D20" t="s">
        <v>33</v>
      </c>
      <c r="E20" s="4">
        <v>9772</v>
      </c>
      <c r="F20" s="5">
        <v>90</v>
      </c>
    </row>
    <row r="21" spans="2:6" x14ac:dyDescent="0.25">
      <c r="B21" t="s">
        <v>8</v>
      </c>
      <c r="C21" t="s">
        <v>37</v>
      </c>
      <c r="D21" t="s">
        <v>15</v>
      </c>
      <c r="E21" s="4">
        <v>9709</v>
      </c>
      <c r="F21" s="5">
        <v>30</v>
      </c>
    </row>
    <row r="22" spans="2:6" x14ac:dyDescent="0.25">
      <c r="B22" t="s">
        <v>8</v>
      </c>
      <c r="C22" t="s">
        <v>39</v>
      </c>
      <c r="D22" t="s">
        <v>18</v>
      </c>
      <c r="E22" s="4">
        <v>9660</v>
      </c>
      <c r="F22" s="5">
        <v>27</v>
      </c>
    </row>
    <row r="23" spans="2:6" x14ac:dyDescent="0.25">
      <c r="B23" t="s">
        <v>41</v>
      </c>
      <c r="C23" t="s">
        <v>36</v>
      </c>
      <c r="D23" t="s">
        <v>18</v>
      </c>
      <c r="E23" s="4">
        <v>9632</v>
      </c>
      <c r="F23" s="5">
        <v>288</v>
      </c>
    </row>
    <row r="24" spans="2:6" x14ac:dyDescent="0.25">
      <c r="B24" t="s">
        <v>9</v>
      </c>
      <c r="C24" t="s">
        <v>38</v>
      </c>
      <c r="D24" t="s">
        <v>33</v>
      </c>
      <c r="E24" s="4">
        <v>9506</v>
      </c>
      <c r="F24" s="5">
        <v>87</v>
      </c>
    </row>
    <row r="25" spans="2:6" x14ac:dyDescent="0.25">
      <c r="B25" t="s">
        <v>2</v>
      </c>
      <c r="C25" t="s">
        <v>39</v>
      </c>
      <c r="D25" t="s">
        <v>20</v>
      </c>
      <c r="E25" s="4">
        <v>9443</v>
      </c>
      <c r="F25" s="5">
        <v>162</v>
      </c>
    </row>
    <row r="26" spans="2:6" x14ac:dyDescent="0.25">
      <c r="B26" t="s">
        <v>3</v>
      </c>
      <c r="C26" t="s">
        <v>36</v>
      </c>
      <c r="D26" t="s">
        <v>16</v>
      </c>
      <c r="E26" s="4">
        <v>9198</v>
      </c>
      <c r="F26" s="5">
        <v>36</v>
      </c>
    </row>
    <row r="27" spans="2:6" x14ac:dyDescent="0.25">
      <c r="B27" t="s">
        <v>9</v>
      </c>
      <c r="C27" t="s">
        <v>36</v>
      </c>
      <c r="D27" t="s">
        <v>30</v>
      </c>
      <c r="E27" s="4">
        <v>9051</v>
      </c>
      <c r="F27" s="5">
        <v>57</v>
      </c>
    </row>
    <row r="28" spans="2:6" x14ac:dyDescent="0.25">
      <c r="B28" t="s">
        <v>40</v>
      </c>
      <c r="C28" t="s">
        <v>37</v>
      </c>
      <c r="D28" t="s">
        <v>29</v>
      </c>
      <c r="E28" s="4">
        <v>9002</v>
      </c>
      <c r="F28" s="5">
        <v>72</v>
      </c>
    </row>
    <row r="29" spans="2:6" x14ac:dyDescent="0.25">
      <c r="B29" t="s">
        <v>8</v>
      </c>
      <c r="C29" t="s">
        <v>39</v>
      </c>
      <c r="D29" t="s">
        <v>31</v>
      </c>
      <c r="E29" s="4">
        <v>8890</v>
      </c>
      <c r="F29" s="5">
        <v>210</v>
      </c>
    </row>
    <row r="30" spans="2:6" x14ac:dyDescent="0.25">
      <c r="B30" t="s">
        <v>40</v>
      </c>
      <c r="C30" t="s">
        <v>35</v>
      </c>
      <c r="D30" t="s">
        <v>33</v>
      </c>
      <c r="E30" s="4">
        <v>8869</v>
      </c>
      <c r="F30" s="5">
        <v>432</v>
      </c>
    </row>
    <row r="31" spans="2:6" x14ac:dyDescent="0.25">
      <c r="B31" t="s">
        <v>7</v>
      </c>
      <c r="C31" t="s">
        <v>34</v>
      </c>
      <c r="D31" t="s">
        <v>24</v>
      </c>
      <c r="E31" s="4">
        <v>8862</v>
      </c>
      <c r="F31" s="5">
        <v>189</v>
      </c>
    </row>
    <row r="32" spans="2:6" x14ac:dyDescent="0.25">
      <c r="B32" t="s">
        <v>3</v>
      </c>
      <c r="C32" t="s">
        <v>38</v>
      </c>
      <c r="D32" t="s">
        <v>26</v>
      </c>
      <c r="E32" s="4">
        <v>8841</v>
      </c>
      <c r="F32" s="5">
        <v>303</v>
      </c>
    </row>
    <row r="33" spans="2:6" x14ac:dyDescent="0.25">
      <c r="B33" t="s">
        <v>5</v>
      </c>
      <c r="C33" t="s">
        <v>37</v>
      </c>
      <c r="D33" t="s">
        <v>25</v>
      </c>
      <c r="E33" s="4">
        <v>8813</v>
      </c>
      <c r="F33" s="5">
        <v>21</v>
      </c>
    </row>
    <row r="34" spans="2:6" x14ac:dyDescent="0.25">
      <c r="B34" t="s">
        <v>9</v>
      </c>
      <c r="C34" t="s">
        <v>34</v>
      </c>
      <c r="D34" t="s">
        <v>20</v>
      </c>
      <c r="E34" s="4">
        <v>8463</v>
      </c>
      <c r="F34" s="5">
        <v>492</v>
      </c>
    </row>
    <row r="35" spans="2:6" x14ac:dyDescent="0.25">
      <c r="B35" t="s">
        <v>7</v>
      </c>
      <c r="C35" t="s">
        <v>36</v>
      </c>
      <c r="D35" t="s">
        <v>22</v>
      </c>
      <c r="E35" s="4">
        <v>8435</v>
      </c>
      <c r="F35" s="5">
        <v>42</v>
      </c>
    </row>
    <row r="36" spans="2:6" x14ac:dyDescent="0.25">
      <c r="B36" t="s">
        <v>2</v>
      </c>
      <c r="C36" t="s">
        <v>36</v>
      </c>
      <c r="D36" t="s">
        <v>29</v>
      </c>
      <c r="E36" s="4">
        <v>8211</v>
      </c>
      <c r="F36" s="5">
        <v>75</v>
      </c>
    </row>
    <row r="37" spans="2:6" x14ac:dyDescent="0.25">
      <c r="B37" t="s">
        <v>9</v>
      </c>
      <c r="C37" t="s">
        <v>34</v>
      </c>
      <c r="D37" t="s">
        <v>23</v>
      </c>
      <c r="E37" s="4">
        <v>8155</v>
      </c>
      <c r="F37" s="5">
        <v>90</v>
      </c>
    </row>
    <row r="38" spans="2:6" x14ac:dyDescent="0.25">
      <c r="B38" t="s">
        <v>6</v>
      </c>
      <c r="C38" t="s">
        <v>34</v>
      </c>
      <c r="D38" t="s">
        <v>26</v>
      </c>
      <c r="E38" s="4">
        <v>8008</v>
      </c>
      <c r="F38" s="5">
        <v>456</v>
      </c>
    </row>
    <row r="39" spans="2:6" x14ac:dyDescent="0.25">
      <c r="B39" t="s">
        <v>41</v>
      </c>
      <c r="C39" t="s">
        <v>34</v>
      </c>
      <c r="D39" t="s">
        <v>33</v>
      </c>
      <c r="E39" s="4">
        <v>7847</v>
      </c>
      <c r="F39" s="5">
        <v>174</v>
      </c>
    </row>
    <row r="40" spans="2:6" x14ac:dyDescent="0.25">
      <c r="B40" t="s">
        <v>9</v>
      </c>
      <c r="C40" t="s">
        <v>35</v>
      </c>
      <c r="D40" t="s">
        <v>15</v>
      </c>
      <c r="E40" s="4">
        <v>7833</v>
      </c>
      <c r="F40" s="5">
        <v>243</v>
      </c>
    </row>
    <row r="41" spans="2:6" x14ac:dyDescent="0.25">
      <c r="B41" t="s">
        <v>2</v>
      </c>
      <c r="C41" t="s">
        <v>39</v>
      </c>
      <c r="D41" t="s">
        <v>27</v>
      </c>
      <c r="E41" s="4">
        <v>7812</v>
      </c>
      <c r="F41" s="5">
        <v>81</v>
      </c>
    </row>
    <row r="42" spans="2:6" x14ac:dyDescent="0.25">
      <c r="B42" t="s">
        <v>3</v>
      </c>
      <c r="C42" t="s">
        <v>34</v>
      </c>
      <c r="D42" t="s">
        <v>32</v>
      </c>
      <c r="E42" s="4">
        <v>7777</v>
      </c>
      <c r="F42" s="5">
        <v>504</v>
      </c>
    </row>
    <row r="43" spans="2:6" x14ac:dyDescent="0.25">
      <c r="B43" t="s">
        <v>7</v>
      </c>
      <c r="C43" t="s">
        <v>34</v>
      </c>
      <c r="D43" t="s">
        <v>17</v>
      </c>
      <c r="E43" s="4">
        <v>7777</v>
      </c>
      <c r="F43" s="5">
        <v>39</v>
      </c>
    </row>
    <row r="44" spans="2:6" x14ac:dyDescent="0.25">
      <c r="B44" t="s">
        <v>6</v>
      </c>
      <c r="C44" t="s">
        <v>37</v>
      </c>
      <c r="D44" t="s">
        <v>31</v>
      </c>
      <c r="E44" s="4">
        <v>7693</v>
      </c>
      <c r="F44" s="5">
        <v>87</v>
      </c>
    </row>
    <row r="45" spans="2:6" x14ac:dyDescent="0.25">
      <c r="B45" t="s">
        <v>40</v>
      </c>
      <c r="C45" t="s">
        <v>37</v>
      </c>
      <c r="D45" t="s">
        <v>19</v>
      </c>
      <c r="E45" s="4">
        <v>7693</v>
      </c>
      <c r="F45" s="5">
        <v>21</v>
      </c>
    </row>
    <row r="46" spans="2:6" x14ac:dyDescent="0.25">
      <c r="B46" t="s">
        <v>2</v>
      </c>
      <c r="C46" t="s">
        <v>39</v>
      </c>
      <c r="D46" t="s">
        <v>21</v>
      </c>
      <c r="E46" s="4">
        <v>7651</v>
      </c>
      <c r="F46" s="5">
        <v>213</v>
      </c>
    </row>
    <row r="47" spans="2:6" x14ac:dyDescent="0.25">
      <c r="B47" t="s">
        <v>2</v>
      </c>
      <c r="C47" t="s">
        <v>34</v>
      </c>
      <c r="D47" t="s">
        <v>19</v>
      </c>
      <c r="E47" s="4">
        <v>7511</v>
      </c>
      <c r="F47" s="5">
        <v>120</v>
      </c>
    </row>
    <row r="48" spans="2:6" x14ac:dyDescent="0.25">
      <c r="B48" t="s">
        <v>5</v>
      </c>
      <c r="C48" t="s">
        <v>38</v>
      </c>
      <c r="D48" t="s">
        <v>25</v>
      </c>
      <c r="E48" s="4">
        <v>7483</v>
      </c>
      <c r="F48" s="5">
        <v>45</v>
      </c>
    </row>
    <row r="49" spans="2:6" x14ac:dyDescent="0.25">
      <c r="B49" t="s">
        <v>41</v>
      </c>
      <c r="C49" t="s">
        <v>35</v>
      </c>
      <c r="D49" t="s">
        <v>28</v>
      </c>
      <c r="E49" s="4">
        <v>7455</v>
      </c>
      <c r="F49" s="5">
        <v>216</v>
      </c>
    </row>
    <row r="50" spans="2:6" x14ac:dyDescent="0.25">
      <c r="B50" t="s">
        <v>6</v>
      </c>
      <c r="C50" t="s">
        <v>38</v>
      </c>
      <c r="D50" t="s">
        <v>21</v>
      </c>
      <c r="E50" s="4">
        <v>7322</v>
      </c>
      <c r="F50" s="5">
        <v>36</v>
      </c>
    </row>
    <row r="51" spans="2:6" x14ac:dyDescent="0.25">
      <c r="B51" t="s">
        <v>3</v>
      </c>
      <c r="C51" t="s">
        <v>37</v>
      </c>
      <c r="D51" t="s">
        <v>28</v>
      </c>
      <c r="E51" s="4">
        <v>7308</v>
      </c>
      <c r="F51" s="5">
        <v>327</v>
      </c>
    </row>
    <row r="52" spans="2:6" x14ac:dyDescent="0.25">
      <c r="B52" t="s">
        <v>5</v>
      </c>
      <c r="C52" t="s">
        <v>34</v>
      </c>
      <c r="D52" t="s">
        <v>15</v>
      </c>
      <c r="E52" s="4">
        <v>7280</v>
      </c>
      <c r="F52" s="5">
        <v>201</v>
      </c>
    </row>
    <row r="53" spans="2:6" x14ac:dyDescent="0.25">
      <c r="B53" t="s">
        <v>9</v>
      </c>
      <c r="C53" t="s">
        <v>37</v>
      </c>
      <c r="D53" t="s">
        <v>20</v>
      </c>
      <c r="E53" s="4">
        <v>7273</v>
      </c>
      <c r="F53" s="5">
        <v>96</v>
      </c>
    </row>
    <row r="54" spans="2:6" x14ac:dyDescent="0.25">
      <c r="B54" t="s">
        <v>3</v>
      </c>
      <c r="C54" t="s">
        <v>34</v>
      </c>
      <c r="D54" t="s">
        <v>14</v>
      </c>
      <c r="E54" s="4">
        <v>7259</v>
      </c>
      <c r="F54" s="5">
        <v>276</v>
      </c>
    </row>
    <row r="55" spans="2:6" x14ac:dyDescent="0.25">
      <c r="B55" t="s">
        <v>5</v>
      </c>
      <c r="C55" t="s">
        <v>38</v>
      </c>
      <c r="D55" t="s">
        <v>13</v>
      </c>
      <c r="E55" s="4">
        <v>7189</v>
      </c>
      <c r="F55" s="5">
        <v>54</v>
      </c>
    </row>
    <row r="56" spans="2:6" x14ac:dyDescent="0.25">
      <c r="B56" t="s">
        <v>8</v>
      </c>
      <c r="C56" t="s">
        <v>39</v>
      </c>
      <c r="D56" t="s">
        <v>30</v>
      </c>
      <c r="E56" s="4">
        <v>7021</v>
      </c>
      <c r="F56" s="5">
        <v>183</v>
      </c>
    </row>
    <row r="57" spans="2:6" x14ac:dyDescent="0.25">
      <c r="B57" t="s">
        <v>5</v>
      </c>
      <c r="C57" t="s">
        <v>34</v>
      </c>
      <c r="D57" t="s">
        <v>27</v>
      </c>
      <c r="E57" s="4">
        <v>6986</v>
      </c>
      <c r="F57" s="5">
        <v>21</v>
      </c>
    </row>
    <row r="58" spans="2:6" x14ac:dyDescent="0.25">
      <c r="B58" t="s">
        <v>5</v>
      </c>
      <c r="C58" t="s">
        <v>39</v>
      </c>
      <c r="D58" t="s">
        <v>22</v>
      </c>
      <c r="E58" s="4">
        <v>6909</v>
      </c>
      <c r="F58" s="5">
        <v>81</v>
      </c>
    </row>
    <row r="59" spans="2:6" x14ac:dyDescent="0.25">
      <c r="B59" t="s">
        <v>10</v>
      </c>
      <c r="C59" t="s">
        <v>38</v>
      </c>
      <c r="D59" t="s">
        <v>4</v>
      </c>
      <c r="E59" s="4">
        <v>6860</v>
      </c>
      <c r="F59" s="5">
        <v>126</v>
      </c>
    </row>
    <row r="60" spans="2:6" x14ac:dyDescent="0.25">
      <c r="B60" t="s">
        <v>40</v>
      </c>
      <c r="C60" t="s">
        <v>35</v>
      </c>
      <c r="D60" t="s">
        <v>22</v>
      </c>
      <c r="E60" s="4">
        <v>6853</v>
      </c>
      <c r="F60" s="5">
        <v>372</v>
      </c>
    </row>
    <row r="61" spans="2:6" x14ac:dyDescent="0.25">
      <c r="B61" t="s">
        <v>9</v>
      </c>
      <c r="C61" t="s">
        <v>34</v>
      </c>
      <c r="D61" t="s">
        <v>21</v>
      </c>
      <c r="E61" s="4">
        <v>6832</v>
      </c>
      <c r="F61" s="5">
        <v>27</v>
      </c>
    </row>
    <row r="62" spans="2:6" x14ac:dyDescent="0.25">
      <c r="B62" t="s">
        <v>6</v>
      </c>
      <c r="C62" t="s">
        <v>37</v>
      </c>
      <c r="D62" t="s">
        <v>26</v>
      </c>
      <c r="E62" s="4">
        <v>6818</v>
      </c>
      <c r="F62" s="5">
        <v>6</v>
      </c>
    </row>
    <row r="63" spans="2:6" x14ac:dyDescent="0.25">
      <c r="B63" t="s">
        <v>7</v>
      </c>
      <c r="C63" t="s">
        <v>35</v>
      </c>
      <c r="D63" t="s">
        <v>30</v>
      </c>
      <c r="E63" s="4">
        <v>6755</v>
      </c>
      <c r="F63" s="5">
        <v>252</v>
      </c>
    </row>
    <row r="64" spans="2:6" x14ac:dyDescent="0.25">
      <c r="B64" t="s">
        <v>40</v>
      </c>
      <c r="C64" t="s">
        <v>34</v>
      </c>
      <c r="D64" t="s">
        <v>26</v>
      </c>
      <c r="E64" s="4">
        <v>6748</v>
      </c>
      <c r="F64" s="5">
        <v>48</v>
      </c>
    </row>
    <row r="65" spans="2:6" x14ac:dyDescent="0.25">
      <c r="B65" t="s">
        <v>6</v>
      </c>
      <c r="C65" t="s">
        <v>34</v>
      </c>
      <c r="D65" t="s">
        <v>32</v>
      </c>
      <c r="E65" s="4">
        <v>6734</v>
      </c>
      <c r="F65" s="5">
        <v>123</v>
      </c>
    </row>
    <row r="66" spans="2:6" x14ac:dyDescent="0.25">
      <c r="B66" t="s">
        <v>8</v>
      </c>
      <c r="C66" t="s">
        <v>35</v>
      </c>
      <c r="D66" t="s">
        <v>32</v>
      </c>
      <c r="E66" s="4">
        <v>6706</v>
      </c>
      <c r="F66" s="5">
        <v>459</v>
      </c>
    </row>
    <row r="67" spans="2:6" x14ac:dyDescent="0.25">
      <c r="B67" t="s">
        <v>10</v>
      </c>
      <c r="C67" t="s">
        <v>36</v>
      </c>
      <c r="D67" t="s">
        <v>32</v>
      </c>
      <c r="E67" s="4">
        <v>6657</v>
      </c>
      <c r="F67" s="5">
        <v>303</v>
      </c>
    </row>
    <row r="68" spans="2:6" x14ac:dyDescent="0.25">
      <c r="B68" t="s">
        <v>3</v>
      </c>
      <c r="C68" t="s">
        <v>35</v>
      </c>
      <c r="D68" t="s">
        <v>15</v>
      </c>
      <c r="E68" s="4">
        <v>6657</v>
      </c>
      <c r="F68" s="5">
        <v>276</v>
      </c>
    </row>
    <row r="69" spans="2:6" x14ac:dyDescent="0.25">
      <c r="B69" t="s">
        <v>7</v>
      </c>
      <c r="C69" t="s">
        <v>37</v>
      </c>
      <c r="D69" t="s">
        <v>14</v>
      </c>
      <c r="E69" s="4">
        <v>6608</v>
      </c>
      <c r="F69" s="5">
        <v>225</v>
      </c>
    </row>
    <row r="70" spans="2:6" x14ac:dyDescent="0.25">
      <c r="B70" t="s">
        <v>2</v>
      </c>
      <c r="C70" t="s">
        <v>38</v>
      </c>
      <c r="D70" t="s">
        <v>28</v>
      </c>
      <c r="E70" s="4">
        <v>6580</v>
      </c>
      <c r="F70" s="5">
        <v>183</v>
      </c>
    </row>
    <row r="71" spans="2:6" x14ac:dyDescent="0.25">
      <c r="B71" t="s">
        <v>7</v>
      </c>
      <c r="C71" t="s">
        <v>37</v>
      </c>
      <c r="D71" t="s">
        <v>30</v>
      </c>
      <c r="E71" s="4">
        <v>6454</v>
      </c>
      <c r="F71" s="5">
        <v>54</v>
      </c>
    </row>
    <row r="72" spans="2:6" x14ac:dyDescent="0.25">
      <c r="B72" t="s">
        <v>8</v>
      </c>
      <c r="C72" t="s">
        <v>38</v>
      </c>
      <c r="D72" t="s">
        <v>21</v>
      </c>
      <c r="E72" s="4">
        <v>6433</v>
      </c>
      <c r="F72" s="5">
        <v>78</v>
      </c>
    </row>
    <row r="73" spans="2:6" x14ac:dyDescent="0.25">
      <c r="B73" t="s">
        <v>41</v>
      </c>
      <c r="C73" t="s">
        <v>37</v>
      </c>
      <c r="D73" t="s">
        <v>24</v>
      </c>
      <c r="E73" s="4">
        <v>6398</v>
      </c>
      <c r="F73" s="5">
        <v>102</v>
      </c>
    </row>
    <row r="74" spans="2:6" x14ac:dyDescent="0.25">
      <c r="B74" t="s">
        <v>7</v>
      </c>
      <c r="C74" t="s">
        <v>37</v>
      </c>
      <c r="D74" t="s">
        <v>33</v>
      </c>
      <c r="E74" s="4">
        <v>6391</v>
      </c>
      <c r="F74" s="5">
        <v>48</v>
      </c>
    </row>
    <row r="75" spans="2:6" x14ac:dyDescent="0.25">
      <c r="B75" t="s">
        <v>40</v>
      </c>
      <c r="C75" t="s">
        <v>39</v>
      </c>
      <c r="D75" t="s">
        <v>27</v>
      </c>
      <c r="E75" s="4">
        <v>6370</v>
      </c>
      <c r="F75" s="5">
        <v>30</v>
      </c>
    </row>
    <row r="76" spans="2:6" x14ac:dyDescent="0.25">
      <c r="B76" t="s">
        <v>5</v>
      </c>
      <c r="C76" t="s">
        <v>36</v>
      </c>
      <c r="D76" t="s">
        <v>23</v>
      </c>
      <c r="E76" s="4">
        <v>6314</v>
      </c>
      <c r="F76" s="5">
        <v>15</v>
      </c>
    </row>
    <row r="77" spans="2:6" x14ac:dyDescent="0.25">
      <c r="B77" t="s">
        <v>3</v>
      </c>
      <c r="C77" t="s">
        <v>34</v>
      </c>
      <c r="D77" t="s">
        <v>25</v>
      </c>
      <c r="E77" s="4">
        <v>6300</v>
      </c>
      <c r="F77" s="5">
        <v>42</v>
      </c>
    </row>
    <row r="78" spans="2:6" x14ac:dyDescent="0.25">
      <c r="B78" t="s">
        <v>8</v>
      </c>
      <c r="C78" t="s">
        <v>37</v>
      </c>
      <c r="D78" t="s">
        <v>26</v>
      </c>
      <c r="E78" s="4">
        <v>6279</v>
      </c>
      <c r="F78" s="5">
        <v>45</v>
      </c>
    </row>
    <row r="79" spans="2:6" x14ac:dyDescent="0.25">
      <c r="B79" t="s">
        <v>5</v>
      </c>
      <c r="C79" t="s">
        <v>34</v>
      </c>
      <c r="D79" t="s">
        <v>22</v>
      </c>
      <c r="E79" s="4">
        <v>6279</v>
      </c>
      <c r="F79" s="5">
        <v>237</v>
      </c>
    </row>
    <row r="80" spans="2:6" x14ac:dyDescent="0.25">
      <c r="B80" t="s">
        <v>5</v>
      </c>
      <c r="C80" t="s">
        <v>36</v>
      </c>
      <c r="D80" t="s">
        <v>13</v>
      </c>
      <c r="E80" s="4">
        <v>6146</v>
      </c>
      <c r="F80" s="5">
        <v>63</v>
      </c>
    </row>
    <row r="81" spans="2:6" x14ac:dyDescent="0.25">
      <c r="B81" t="s">
        <v>40</v>
      </c>
      <c r="C81" t="s">
        <v>37</v>
      </c>
      <c r="D81" t="s">
        <v>27</v>
      </c>
      <c r="E81" s="4">
        <v>6132</v>
      </c>
      <c r="F81" s="5">
        <v>93</v>
      </c>
    </row>
    <row r="82" spans="2:6" x14ac:dyDescent="0.25">
      <c r="B82" t="s">
        <v>40</v>
      </c>
      <c r="C82" t="s">
        <v>38</v>
      </c>
      <c r="D82" t="s">
        <v>4</v>
      </c>
      <c r="E82" s="4">
        <v>6125</v>
      </c>
      <c r="F82" s="5">
        <v>102</v>
      </c>
    </row>
    <row r="83" spans="2:6" x14ac:dyDescent="0.25">
      <c r="B83" t="s">
        <v>6</v>
      </c>
      <c r="C83" t="s">
        <v>36</v>
      </c>
      <c r="D83" t="s">
        <v>32</v>
      </c>
      <c r="E83" s="4">
        <v>6118</v>
      </c>
      <c r="F83" s="5">
        <v>9</v>
      </c>
    </row>
    <row r="84" spans="2:6" x14ac:dyDescent="0.25">
      <c r="B84" t="s">
        <v>41</v>
      </c>
      <c r="C84" t="s">
        <v>36</v>
      </c>
      <c r="D84" t="s">
        <v>30</v>
      </c>
      <c r="E84" s="4">
        <v>6118</v>
      </c>
      <c r="F84" s="5">
        <v>174</v>
      </c>
    </row>
    <row r="85" spans="2:6" x14ac:dyDescent="0.25">
      <c r="B85" t="s">
        <v>5</v>
      </c>
      <c r="C85" t="s">
        <v>36</v>
      </c>
      <c r="D85" t="s">
        <v>18</v>
      </c>
      <c r="E85" s="4">
        <v>6111</v>
      </c>
      <c r="F85" s="5">
        <v>3</v>
      </c>
    </row>
    <row r="86" spans="2:6" x14ac:dyDescent="0.25">
      <c r="B86" t="s">
        <v>6</v>
      </c>
      <c r="C86" t="s">
        <v>39</v>
      </c>
      <c r="D86" t="s">
        <v>17</v>
      </c>
      <c r="E86" s="4">
        <v>6048</v>
      </c>
      <c r="F86" s="5">
        <v>27</v>
      </c>
    </row>
    <row r="87" spans="2:6" x14ac:dyDescent="0.25">
      <c r="B87" t="s">
        <v>2</v>
      </c>
      <c r="C87" t="s">
        <v>39</v>
      </c>
      <c r="D87" t="s">
        <v>28</v>
      </c>
      <c r="E87" s="4">
        <v>6027</v>
      </c>
      <c r="F87" s="5">
        <v>144</v>
      </c>
    </row>
    <row r="88" spans="2:6" x14ac:dyDescent="0.25">
      <c r="B88" t="s">
        <v>41</v>
      </c>
      <c r="C88" t="s">
        <v>38</v>
      </c>
      <c r="D88" t="s">
        <v>22</v>
      </c>
      <c r="E88" s="4">
        <v>5915</v>
      </c>
      <c r="F88" s="5">
        <v>3</v>
      </c>
    </row>
    <row r="89" spans="2:6" x14ac:dyDescent="0.25">
      <c r="B89" t="s">
        <v>40</v>
      </c>
      <c r="C89" t="s">
        <v>39</v>
      </c>
      <c r="D89" t="s">
        <v>22</v>
      </c>
      <c r="E89" s="4">
        <v>5817</v>
      </c>
      <c r="F89" s="5">
        <v>12</v>
      </c>
    </row>
    <row r="90" spans="2:6" x14ac:dyDescent="0.25">
      <c r="B90" t="s">
        <v>40</v>
      </c>
      <c r="C90" t="s">
        <v>39</v>
      </c>
      <c r="D90" t="s">
        <v>15</v>
      </c>
      <c r="E90" s="4">
        <v>5775</v>
      </c>
      <c r="F90" s="5">
        <v>42</v>
      </c>
    </row>
    <row r="91" spans="2:6" x14ac:dyDescent="0.25">
      <c r="B91" t="s">
        <v>7</v>
      </c>
      <c r="C91" t="s">
        <v>38</v>
      </c>
      <c r="D91" t="s">
        <v>28</v>
      </c>
      <c r="E91" s="4">
        <v>5677</v>
      </c>
      <c r="F91" s="5">
        <v>258</v>
      </c>
    </row>
    <row r="92" spans="2:6" x14ac:dyDescent="0.25">
      <c r="B92" t="s">
        <v>40</v>
      </c>
      <c r="C92" t="s">
        <v>38</v>
      </c>
      <c r="D92" t="s">
        <v>13</v>
      </c>
      <c r="E92" s="4">
        <v>5670</v>
      </c>
      <c r="F92" s="5">
        <v>297</v>
      </c>
    </row>
    <row r="93" spans="2:6" x14ac:dyDescent="0.25">
      <c r="B93" t="s">
        <v>10</v>
      </c>
      <c r="C93" t="s">
        <v>38</v>
      </c>
      <c r="D93" t="s">
        <v>14</v>
      </c>
      <c r="E93" s="4">
        <v>5586</v>
      </c>
      <c r="F93" s="5">
        <v>525</v>
      </c>
    </row>
    <row r="94" spans="2:6" x14ac:dyDescent="0.25">
      <c r="B94" t="s">
        <v>7</v>
      </c>
      <c r="C94" t="s">
        <v>36</v>
      </c>
      <c r="D94" t="s">
        <v>29</v>
      </c>
      <c r="E94" s="4">
        <v>5551</v>
      </c>
      <c r="F94" s="5">
        <v>252</v>
      </c>
    </row>
    <row r="95" spans="2:6" x14ac:dyDescent="0.25">
      <c r="B95" t="s">
        <v>5</v>
      </c>
      <c r="C95" t="s">
        <v>38</v>
      </c>
      <c r="D95" t="s">
        <v>19</v>
      </c>
      <c r="E95" s="4">
        <v>5474</v>
      </c>
      <c r="F95" s="5">
        <v>168</v>
      </c>
    </row>
    <row r="96" spans="2:6" x14ac:dyDescent="0.25">
      <c r="B96" t="s">
        <v>40</v>
      </c>
      <c r="C96" t="s">
        <v>36</v>
      </c>
      <c r="D96" t="s">
        <v>25</v>
      </c>
      <c r="E96" s="4">
        <v>5439</v>
      </c>
      <c r="F96" s="5">
        <v>30</v>
      </c>
    </row>
    <row r="97" spans="2:6" x14ac:dyDescent="0.25">
      <c r="B97" t="s">
        <v>10</v>
      </c>
      <c r="C97" t="s">
        <v>34</v>
      </c>
      <c r="D97" t="s">
        <v>19</v>
      </c>
      <c r="E97" s="4">
        <v>5355</v>
      </c>
      <c r="F97" s="5">
        <v>204</v>
      </c>
    </row>
    <row r="98" spans="2:6" x14ac:dyDescent="0.25">
      <c r="B98" t="s">
        <v>7</v>
      </c>
      <c r="C98" t="s">
        <v>37</v>
      </c>
      <c r="D98" t="s">
        <v>26</v>
      </c>
      <c r="E98" s="4">
        <v>5306</v>
      </c>
      <c r="F98" s="5">
        <v>0</v>
      </c>
    </row>
    <row r="99" spans="2:6" x14ac:dyDescent="0.25">
      <c r="B99" t="s">
        <v>5</v>
      </c>
      <c r="C99" t="s">
        <v>39</v>
      </c>
      <c r="D99" t="s">
        <v>26</v>
      </c>
      <c r="E99" s="4">
        <v>5236</v>
      </c>
      <c r="F99" s="5">
        <v>51</v>
      </c>
    </row>
    <row r="100" spans="2:6" x14ac:dyDescent="0.25">
      <c r="B100" t="s">
        <v>7</v>
      </c>
      <c r="C100" t="s">
        <v>35</v>
      </c>
      <c r="D100" t="s">
        <v>28</v>
      </c>
      <c r="E100" s="4">
        <v>5194</v>
      </c>
      <c r="F100" s="5">
        <v>288</v>
      </c>
    </row>
    <row r="101" spans="2:6" x14ac:dyDescent="0.25">
      <c r="B101" t="s">
        <v>5</v>
      </c>
      <c r="C101" t="s">
        <v>38</v>
      </c>
      <c r="D101" t="s">
        <v>32</v>
      </c>
      <c r="E101" s="4">
        <v>5075</v>
      </c>
      <c r="F101" s="5">
        <v>21</v>
      </c>
    </row>
    <row r="102" spans="2:6" x14ac:dyDescent="0.25">
      <c r="B102" t="s">
        <v>40</v>
      </c>
      <c r="C102" t="s">
        <v>34</v>
      </c>
      <c r="D102" t="s">
        <v>17</v>
      </c>
      <c r="E102" s="4">
        <v>5019</v>
      </c>
      <c r="F102" s="5">
        <v>156</v>
      </c>
    </row>
    <row r="103" spans="2:6" x14ac:dyDescent="0.25">
      <c r="B103" t="s">
        <v>8</v>
      </c>
      <c r="C103" t="s">
        <v>36</v>
      </c>
      <c r="D103" t="s">
        <v>23</v>
      </c>
      <c r="E103" s="4">
        <v>5019</v>
      </c>
      <c r="F103" s="5">
        <v>150</v>
      </c>
    </row>
    <row r="104" spans="2:6" x14ac:dyDescent="0.25">
      <c r="B104" t="s">
        <v>8</v>
      </c>
      <c r="C104" t="s">
        <v>35</v>
      </c>
      <c r="D104" t="s">
        <v>22</v>
      </c>
      <c r="E104" s="4">
        <v>5012</v>
      </c>
      <c r="F104" s="5">
        <v>210</v>
      </c>
    </row>
    <row r="105" spans="2:6" x14ac:dyDescent="0.25">
      <c r="B105" t="s">
        <v>5</v>
      </c>
      <c r="C105" t="s">
        <v>37</v>
      </c>
      <c r="D105" t="s">
        <v>14</v>
      </c>
      <c r="E105" s="4">
        <v>4991</v>
      </c>
      <c r="F105" s="5">
        <v>12</v>
      </c>
    </row>
    <row r="106" spans="2:6" x14ac:dyDescent="0.25">
      <c r="B106" t="s">
        <v>10</v>
      </c>
      <c r="C106" t="s">
        <v>34</v>
      </c>
      <c r="D106" t="s">
        <v>26</v>
      </c>
      <c r="E106" s="4">
        <v>4991</v>
      </c>
      <c r="F106" s="5">
        <v>9</v>
      </c>
    </row>
    <row r="107" spans="2:6" x14ac:dyDescent="0.25">
      <c r="B107" t="s">
        <v>6</v>
      </c>
      <c r="C107" t="s">
        <v>36</v>
      </c>
      <c r="D107" t="s">
        <v>17</v>
      </c>
      <c r="E107" s="4">
        <v>4970</v>
      </c>
      <c r="F107" s="5">
        <v>156</v>
      </c>
    </row>
    <row r="108" spans="2:6" x14ac:dyDescent="0.25">
      <c r="B108" t="s">
        <v>3</v>
      </c>
      <c r="C108" t="s">
        <v>39</v>
      </c>
      <c r="D108" t="s">
        <v>26</v>
      </c>
      <c r="E108" s="4">
        <v>4956</v>
      </c>
      <c r="F108" s="5">
        <v>171</v>
      </c>
    </row>
    <row r="109" spans="2:6" x14ac:dyDescent="0.25">
      <c r="B109" t="s">
        <v>6</v>
      </c>
      <c r="C109" t="s">
        <v>37</v>
      </c>
      <c r="D109" t="s">
        <v>23</v>
      </c>
      <c r="E109" s="4">
        <v>4949</v>
      </c>
      <c r="F109" s="5">
        <v>189</v>
      </c>
    </row>
    <row r="110" spans="2:6" x14ac:dyDescent="0.25">
      <c r="B110" t="s">
        <v>41</v>
      </c>
      <c r="C110" t="s">
        <v>34</v>
      </c>
      <c r="D110" t="s">
        <v>23</v>
      </c>
      <c r="E110" s="4">
        <v>4935</v>
      </c>
      <c r="F110" s="5">
        <v>126</v>
      </c>
    </row>
    <row r="111" spans="2:6" x14ac:dyDescent="0.25">
      <c r="B111" t="s">
        <v>10</v>
      </c>
      <c r="C111" t="s">
        <v>39</v>
      </c>
      <c r="D111" t="s">
        <v>21</v>
      </c>
      <c r="E111" s="4">
        <v>4858</v>
      </c>
      <c r="F111" s="5">
        <v>279</v>
      </c>
    </row>
    <row r="112" spans="2:6" x14ac:dyDescent="0.25">
      <c r="B112" t="s">
        <v>2</v>
      </c>
      <c r="C112" t="s">
        <v>39</v>
      </c>
      <c r="D112" t="s">
        <v>15</v>
      </c>
      <c r="E112" s="4">
        <v>4802</v>
      </c>
      <c r="F112" s="5">
        <v>36</v>
      </c>
    </row>
    <row r="113" spans="2:6" x14ac:dyDescent="0.25">
      <c r="B113" t="s">
        <v>6</v>
      </c>
      <c r="C113" t="s">
        <v>35</v>
      </c>
      <c r="D113" t="s">
        <v>30</v>
      </c>
      <c r="E113" s="4">
        <v>4781</v>
      </c>
      <c r="F113" s="5">
        <v>123</v>
      </c>
    </row>
    <row r="114" spans="2:6" x14ac:dyDescent="0.25">
      <c r="B114" t="s">
        <v>41</v>
      </c>
      <c r="C114" t="s">
        <v>35</v>
      </c>
      <c r="D114" t="s">
        <v>13</v>
      </c>
      <c r="E114" s="4">
        <v>4760</v>
      </c>
      <c r="F114" s="5">
        <v>69</v>
      </c>
    </row>
    <row r="115" spans="2:6" x14ac:dyDescent="0.25">
      <c r="B115" t="s">
        <v>8</v>
      </c>
      <c r="C115" t="s">
        <v>35</v>
      </c>
      <c r="D115" t="s">
        <v>27</v>
      </c>
      <c r="E115" s="4">
        <v>4753</v>
      </c>
      <c r="F115" s="5">
        <v>300</v>
      </c>
    </row>
    <row r="116" spans="2:6" x14ac:dyDescent="0.25">
      <c r="B116" t="s">
        <v>5</v>
      </c>
      <c r="C116" t="s">
        <v>35</v>
      </c>
      <c r="D116" t="s">
        <v>31</v>
      </c>
      <c r="E116" s="4">
        <v>4753</v>
      </c>
      <c r="F116" s="5">
        <v>246</v>
      </c>
    </row>
    <row r="117" spans="2:6" x14ac:dyDescent="0.25">
      <c r="B117" t="s">
        <v>40</v>
      </c>
      <c r="C117" t="s">
        <v>35</v>
      </c>
      <c r="D117" t="s">
        <v>16</v>
      </c>
      <c r="E117" s="4">
        <v>4725</v>
      </c>
      <c r="F117" s="5">
        <v>174</v>
      </c>
    </row>
    <row r="118" spans="2:6" x14ac:dyDescent="0.25">
      <c r="B118" t="s">
        <v>10</v>
      </c>
      <c r="C118" t="s">
        <v>37</v>
      </c>
      <c r="D118" t="s">
        <v>23</v>
      </c>
      <c r="E118" s="4">
        <v>4683</v>
      </c>
      <c r="F118" s="5">
        <v>30</v>
      </c>
    </row>
    <row r="119" spans="2:6" x14ac:dyDescent="0.25">
      <c r="B119" t="s">
        <v>7</v>
      </c>
      <c r="C119" t="s">
        <v>35</v>
      </c>
      <c r="D119" t="s">
        <v>14</v>
      </c>
      <c r="E119" s="4">
        <v>4606</v>
      </c>
      <c r="F119" s="5">
        <v>63</v>
      </c>
    </row>
    <row r="120" spans="2:6" x14ac:dyDescent="0.25">
      <c r="B120" t="s">
        <v>3</v>
      </c>
      <c r="C120" t="s">
        <v>37</v>
      </c>
      <c r="D120" t="s">
        <v>29</v>
      </c>
      <c r="E120" s="4">
        <v>4592</v>
      </c>
      <c r="F120" s="5">
        <v>324</v>
      </c>
    </row>
    <row r="121" spans="2:6" x14ac:dyDescent="0.25">
      <c r="B121" t="s">
        <v>7</v>
      </c>
      <c r="C121" t="s">
        <v>35</v>
      </c>
      <c r="D121" t="s">
        <v>19</v>
      </c>
      <c r="E121" s="4">
        <v>4585</v>
      </c>
      <c r="F121" s="5">
        <v>240</v>
      </c>
    </row>
    <row r="122" spans="2:6" x14ac:dyDescent="0.25">
      <c r="B122" t="s">
        <v>7</v>
      </c>
      <c r="C122" t="s">
        <v>37</v>
      </c>
      <c r="D122" t="s">
        <v>17</v>
      </c>
      <c r="E122" s="4">
        <v>4487</v>
      </c>
      <c r="F122" s="5">
        <v>111</v>
      </c>
    </row>
    <row r="123" spans="2:6" x14ac:dyDescent="0.25">
      <c r="B123" t="s">
        <v>7</v>
      </c>
      <c r="C123" t="s">
        <v>37</v>
      </c>
      <c r="D123" t="s">
        <v>16</v>
      </c>
      <c r="E123" s="4">
        <v>4487</v>
      </c>
      <c r="F123" s="5">
        <v>333</v>
      </c>
    </row>
    <row r="124" spans="2:6" x14ac:dyDescent="0.25">
      <c r="B124" t="s">
        <v>5</v>
      </c>
      <c r="C124" t="s">
        <v>35</v>
      </c>
      <c r="D124" t="s">
        <v>29</v>
      </c>
      <c r="E124" s="4">
        <v>4480</v>
      </c>
      <c r="F124" s="5">
        <v>357</v>
      </c>
    </row>
    <row r="125" spans="2:6" x14ac:dyDescent="0.25">
      <c r="B125" t="s">
        <v>7</v>
      </c>
      <c r="C125" t="s">
        <v>39</v>
      </c>
      <c r="D125" t="s">
        <v>17</v>
      </c>
      <c r="E125" s="4">
        <v>4438</v>
      </c>
      <c r="F125" s="5">
        <v>246</v>
      </c>
    </row>
    <row r="126" spans="2:6" x14ac:dyDescent="0.25">
      <c r="B126" t="s">
        <v>40</v>
      </c>
      <c r="C126" t="s">
        <v>36</v>
      </c>
      <c r="D126" t="s">
        <v>13</v>
      </c>
      <c r="E126" s="4">
        <v>4424</v>
      </c>
      <c r="F126" s="5">
        <v>201</v>
      </c>
    </row>
    <row r="127" spans="2:6" x14ac:dyDescent="0.25">
      <c r="B127" t="s">
        <v>2</v>
      </c>
      <c r="C127" t="s">
        <v>38</v>
      </c>
      <c r="D127" t="s">
        <v>23</v>
      </c>
      <c r="E127" s="4">
        <v>4417</v>
      </c>
      <c r="F127" s="5">
        <v>153</v>
      </c>
    </row>
    <row r="128" spans="2:6" x14ac:dyDescent="0.25">
      <c r="B128" t="s">
        <v>2</v>
      </c>
      <c r="C128" t="s">
        <v>38</v>
      </c>
      <c r="D128" t="s">
        <v>31</v>
      </c>
      <c r="E128" s="4">
        <v>4326</v>
      </c>
      <c r="F128" s="5">
        <v>348</v>
      </c>
    </row>
    <row r="129" spans="2:6" x14ac:dyDescent="0.25">
      <c r="B129" t="s">
        <v>6</v>
      </c>
      <c r="C129" t="s">
        <v>36</v>
      </c>
      <c r="D129" t="s">
        <v>13</v>
      </c>
      <c r="E129" s="4">
        <v>4319</v>
      </c>
      <c r="F129" s="5">
        <v>30</v>
      </c>
    </row>
    <row r="130" spans="2:6" x14ac:dyDescent="0.25">
      <c r="B130" t="s">
        <v>9</v>
      </c>
      <c r="C130" t="s">
        <v>37</v>
      </c>
      <c r="D130" t="s">
        <v>25</v>
      </c>
      <c r="E130" s="4">
        <v>4305</v>
      </c>
      <c r="F130" s="5">
        <v>156</v>
      </c>
    </row>
    <row r="131" spans="2:6" x14ac:dyDescent="0.25">
      <c r="B131" t="s">
        <v>6</v>
      </c>
      <c r="C131" t="s">
        <v>34</v>
      </c>
      <c r="D131" t="s">
        <v>27</v>
      </c>
      <c r="E131" s="4">
        <v>4242</v>
      </c>
      <c r="F131" s="5">
        <v>207</v>
      </c>
    </row>
    <row r="132" spans="2:6" x14ac:dyDescent="0.25">
      <c r="B132" t="s">
        <v>9</v>
      </c>
      <c r="C132" t="s">
        <v>38</v>
      </c>
      <c r="D132" t="s">
        <v>24</v>
      </c>
      <c r="E132" s="4">
        <v>4137</v>
      </c>
      <c r="F132" s="5">
        <v>60</v>
      </c>
    </row>
    <row r="133" spans="2:6" x14ac:dyDescent="0.25">
      <c r="B133" t="s">
        <v>10</v>
      </c>
      <c r="C133" t="s">
        <v>34</v>
      </c>
      <c r="D133" t="s">
        <v>22</v>
      </c>
      <c r="E133" s="4">
        <v>4053</v>
      </c>
      <c r="F133" s="5">
        <v>24</v>
      </c>
    </row>
    <row r="134" spans="2:6" x14ac:dyDescent="0.25">
      <c r="B134" t="s">
        <v>40</v>
      </c>
      <c r="C134" t="s">
        <v>34</v>
      </c>
      <c r="D134" t="s">
        <v>19</v>
      </c>
      <c r="E134" s="4">
        <v>4018</v>
      </c>
      <c r="F134" s="5">
        <v>162</v>
      </c>
    </row>
    <row r="135" spans="2:6" x14ac:dyDescent="0.25">
      <c r="B135" t="s">
        <v>5</v>
      </c>
      <c r="C135" t="s">
        <v>39</v>
      </c>
      <c r="D135" t="s">
        <v>24</v>
      </c>
      <c r="E135" s="4">
        <v>4018</v>
      </c>
      <c r="F135" s="5">
        <v>171</v>
      </c>
    </row>
    <row r="136" spans="2:6" x14ac:dyDescent="0.25">
      <c r="B136" t="s">
        <v>2</v>
      </c>
      <c r="C136" t="s">
        <v>39</v>
      </c>
      <c r="D136" t="s">
        <v>33</v>
      </c>
      <c r="E136" s="4">
        <v>4018</v>
      </c>
      <c r="F136" s="5">
        <v>126</v>
      </c>
    </row>
    <row r="137" spans="2:6" x14ac:dyDescent="0.25">
      <c r="B137" t="s">
        <v>3</v>
      </c>
      <c r="C137" t="s">
        <v>37</v>
      </c>
      <c r="D137" t="s">
        <v>17</v>
      </c>
      <c r="E137" s="4">
        <v>3983</v>
      </c>
      <c r="F137" s="5">
        <v>144</v>
      </c>
    </row>
    <row r="138" spans="2:6" x14ac:dyDescent="0.25">
      <c r="B138" t="s">
        <v>41</v>
      </c>
      <c r="C138" t="s">
        <v>39</v>
      </c>
      <c r="D138" t="s">
        <v>14</v>
      </c>
      <c r="E138" s="4">
        <v>3976</v>
      </c>
      <c r="F138" s="5">
        <v>72</v>
      </c>
    </row>
    <row r="139" spans="2:6" x14ac:dyDescent="0.25">
      <c r="B139" t="s">
        <v>9</v>
      </c>
      <c r="C139" t="s">
        <v>39</v>
      </c>
      <c r="D139" t="s">
        <v>24</v>
      </c>
      <c r="E139" s="4">
        <v>3920</v>
      </c>
      <c r="F139" s="5">
        <v>306</v>
      </c>
    </row>
    <row r="140" spans="2:6" x14ac:dyDescent="0.25">
      <c r="B140" t="s">
        <v>6</v>
      </c>
      <c r="C140" t="s">
        <v>35</v>
      </c>
      <c r="D140" t="s">
        <v>27</v>
      </c>
      <c r="E140" s="4">
        <v>3864</v>
      </c>
      <c r="F140" s="5">
        <v>177</v>
      </c>
    </row>
    <row r="141" spans="2:6" x14ac:dyDescent="0.25">
      <c r="B141" t="s">
        <v>9</v>
      </c>
      <c r="C141" t="s">
        <v>38</v>
      </c>
      <c r="D141" t="s">
        <v>25</v>
      </c>
      <c r="E141" s="4">
        <v>3850</v>
      </c>
      <c r="F141" s="5">
        <v>102</v>
      </c>
    </row>
    <row r="142" spans="2:6" x14ac:dyDescent="0.25">
      <c r="B142" t="s">
        <v>7</v>
      </c>
      <c r="C142" t="s">
        <v>34</v>
      </c>
      <c r="D142" t="s">
        <v>15</v>
      </c>
      <c r="E142" s="4">
        <v>3829</v>
      </c>
      <c r="F142" s="5">
        <v>24</v>
      </c>
    </row>
    <row r="143" spans="2:6" x14ac:dyDescent="0.25">
      <c r="B143" t="s">
        <v>10</v>
      </c>
      <c r="C143" t="s">
        <v>35</v>
      </c>
      <c r="D143" t="s">
        <v>18</v>
      </c>
      <c r="E143" s="4">
        <v>3808</v>
      </c>
      <c r="F143" s="5">
        <v>279</v>
      </c>
    </row>
    <row r="144" spans="2:6" x14ac:dyDescent="0.25">
      <c r="B144" t="s">
        <v>40</v>
      </c>
      <c r="C144" t="s">
        <v>34</v>
      </c>
      <c r="D144" t="s">
        <v>33</v>
      </c>
      <c r="E144" s="4">
        <v>3794</v>
      </c>
      <c r="F144" s="5">
        <v>159</v>
      </c>
    </row>
    <row r="145" spans="2:6" x14ac:dyDescent="0.25">
      <c r="B145" t="s">
        <v>3</v>
      </c>
      <c r="C145" t="s">
        <v>36</v>
      </c>
      <c r="D145" t="s">
        <v>23</v>
      </c>
      <c r="E145" s="4">
        <v>3773</v>
      </c>
      <c r="F145" s="5">
        <v>165</v>
      </c>
    </row>
    <row r="146" spans="2:6" x14ac:dyDescent="0.25">
      <c r="B146" t="s">
        <v>6</v>
      </c>
      <c r="C146" t="s">
        <v>34</v>
      </c>
      <c r="D146" t="s">
        <v>17</v>
      </c>
      <c r="E146" s="4">
        <v>3759</v>
      </c>
      <c r="F146" s="5">
        <v>150</v>
      </c>
    </row>
    <row r="147" spans="2:6" x14ac:dyDescent="0.25">
      <c r="B147" t="s">
        <v>8</v>
      </c>
      <c r="C147" t="s">
        <v>38</v>
      </c>
      <c r="D147" t="s">
        <v>32</v>
      </c>
      <c r="E147" s="4">
        <v>3752</v>
      </c>
      <c r="F147" s="5">
        <v>213</v>
      </c>
    </row>
    <row r="148" spans="2:6" x14ac:dyDescent="0.25">
      <c r="B148" t="s">
        <v>3</v>
      </c>
      <c r="C148" t="s">
        <v>34</v>
      </c>
      <c r="D148" t="s">
        <v>28</v>
      </c>
      <c r="E148" s="4">
        <v>3689</v>
      </c>
      <c r="F148" s="5">
        <v>312</v>
      </c>
    </row>
    <row r="149" spans="2:6" x14ac:dyDescent="0.25">
      <c r="B149" t="s">
        <v>3</v>
      </c>
      <c r="C149" t="s">
        <v>39</v>
      </c>
      <c r="D149" t="s">
        <v>29</v>
      </c>
      <c r="E149" s="4">
        <v>3640</v>
      </c>
      <c r="F149" s="5">
        <v>51</v>
      </c>
    </row>
    <row r="150" spans="2:6" x14ac:dyDescent="0.25">
      <c r="B150" t="s">
        <v>8</v>
      </c>
      <c r="C150" t="s">
        <v>35</v>
      </c>
      <c r="D150" t="s">
        <v>30</v>
      </c>
      <c r="E150" s="4">
        <v>3598</v>
      </c>
      <c r="F150" s="5">
        <v>81</v>
      </c>
    </row>
    <row r="151" spans="2:6" x14ac:dyDescent="0.25">
      <c r="B151" t="s">
        <v>6</v>
      </c>
      <c r="C151" t="s">
        <v>37</v>
      </c>
      <c r="D151" t="s">
        <v>28</v>
      </c>
      <c r="E151" s="4">
        <v>3556</v>
      </c>
      <c r="F151" s="5">
        <v>459</v>
      </c>
    </row>
    <row r="152" spans="2:6" x14ac:dyDescent="0.25">
      <c r="B152" t="s">
        <v>2</v>
      </c>
      <c r="C152" t="s">
        <v>38</v>
      </c>
      <c r="D152" t="s">
        <v>4</v>
      </c>
      <c r="E152" s="4">
        <v>3549</v>
      </c>
      <c r="F152" s="5">
        <v>3</v>
      </c>
    </row>
    <row r="153" spans="2:6" x14ac:dyDescent="0.25">
      <c r="B153" t="s">
        <v>8</v>
      </c>
      <c r="C153" t="s">
        <v>34</v>
      </c>
      <c r="D153" t="s">
        <v>31</v>
      </c>
      <c r="E153" s="4">
        <v>3507</v>
      </c>
      <c r="F153" s="5">
        <v>288</v>
      </c>
    </row>
    <row r="154" spans="2:6" x14ac:dyDescent="0.25">
      <c r="B154" t="s">
        <v>10</v>
      </c>
      <c r="C154" t="s">
        <v>35</v>
      </c>
      <c r="D154" t="s">
        <v>14</v>
      </c>
      <c r="E154" s="4">
        <v>3472</v>
      </c>
      <c r="F154" s="5">
        <v>96</v>
      </c>
    </row>
    <row r="155" spans="2:6" x14ac:dyDescent="0.25">
      <c r="B155" t="s">
        <v>6</v>
      </c>
      <c r="C155" t="s">
        <v>34</v>
      </c>
      <c r="D155" t="s">
        <v>30</v>
      </c>
      <c r="E155" s="4">
        <v>3402</v>
      </c>
      <c r="F155" s="5">
        <v>366</v>
      </c>
    </row>
    <row r="156" spans="2:6" x14ac:dyDescent="0.25">
      <c r="B156" t="s">
        <v>41</v>
      </c>
      <c r="C156" t="s">
        <v>37</v>
      </c>
      <c r="D156" t="s">
        <v>20</v>
      </c>
      <c r="E156" s="4">
        <v>3388</v>
      </c>
      <c r="F156" s="5">
        <v>123</v>
      </c>
    </row>
    <row r="157" spans="2:6" x14ac:dyDescent="0.25">
      <c r="B157" t="s">
        <v>6</v>
      </c>
      <c r="C157" t="s">
        <v>34</v>
      </c>
      <c r="D157" t="s">
        <v>29</v>
      </c>
      <c r="E157" s="4">
        <v>3339</v>
      </c>
      <c r="F157" s="5">
        <v>75</v>
      </c>
    </row>
    <row r="158" spans="2:6" x14ac:dyDescent="0.25">
      <c r="B158" t="s">
        <v>3</v>
      </c>
      <c r="C158" t="s">
        <v>36</v>
      </c>
      <c r="D158" t="s">
        <v>25</v>
      </c>
      <c r="E158" s="4">
        <v>3339</v>
      </c>
      <c r="F158" s="5">
        <v>39</v>
      </c>
    </row>
    <row r="159" spans="2:6" x14ac:dyDescent="0.25">
      <c r="B159" t="s">
        <v>5</v>
      </c>
      <c r="C159" t="s">
        <v>36</v>
      </c>
      <c r="D159" t="s">
        <v>17</v>
      </c>
      <c r="E159" s="4">
        <v>3339</v>
      </c>
      <c r="F159" s="5">
        <v>348</v>
      </c>
    </row>
    <row r="160" spans="2:6" x14ac:dyDescent="0.25">
      <c r="B160" t="s">
        <v>7</v>
      </c>
      <c r="C160" t="s">
        <v>34</v>
      </c>
      <c r="D160" t="s">
        <v>32</v>
      </c>
      <c r="E160" s="4">
        <v>3262</v>
      </c>
      <c r="F160" s="5">
        <v>75</v>
      </c>
    </row>
    <row r="161" spans="2:6" x14ac:dyDescent="0.25">
      <c r="B161" t="s">
        <v>9</v>
      </c>
      <c r="C161" t="s">
        <v>39</v>
      </c>
      <c r="D161" t="s">
        <v>25</v>
      </c>
      <c r="E161" s="4">
        <v>3192</v>
      </c>
      <c r="F161" s="5">
        <v>72</v>
      </c>
    </row>
    <row r="162" spans="2:6" x14ac:dyDescent="0.25">
      <c r="B162" t="s">
        <v>40</v>
      </c>
      <c r="C162" t="s">
        <v>36</v>
      </c>
      <c r="D162" t="s">
        <v>27</v>
      </c>
      <c r="E162" s="4">
        <v>3164</v>
      </c>
      <c r="F162" s="5">
        <v>306</v>
      </c>
    </row>
    <row r="163" spans="2:6" x14ac:dyDescent="0.25">
      <c r="B163" t="s">
        <v>3</v>
      </c>
      <c r="C163" t="s">
        <v>34</v>
      </c>
      <c r="D163" t="s">
        <v>26</v>
      </c>
      <c r="E163" s="4">
        <v>3108</v>
      </c>
      <c r="F163" s="5">
        <v>54</v>
      </c>
    </row>
    <row r="164" spans="2:6" x14ac:dyDescent="0.25">
      <c r="B164" t="s">
        <v>40</v>
      </c>
      <c r="C164" t="s">
        <v>39</v>
      </c>
      <c r="D164" t="s">
        <v>28</v>
      </c>
      <c r="E164" s="4">
        <v>3101</v>
      </c>
      <c r="F164" s="5">
        <v>225</v>
      </c>
    </row>
    <row r="165" spans="2:6" x14ac:dyDescent="0.25">
      <c r="B165" t="s">
        <v>2</v>
      </c>
      <c r="C165" t="s">
        <v>36</v>
      </c>
      <c r="D165" t="s">
        <v>31</v>
      </c>
      <c r="E165" s="4">
        <v>3094</v>
      </c>
      <c r="F165" s="5">
        <v>246</v>
      </c>
    </row>
    <row r="166" spans="2:6" x14ac:dyDescent="0.25">
      <c r="B166" t="s">
        <v>10</v>
      </c>
      <c r="C166" t="s">
        <v>37</v>
      </c>
      <c r="D166" t="s">
        <v>28</v>
      </c>
      <c r="E166" s="4">
        <v>3059</v>
      </c>
      <c r="F166" s="5">
        <v>27</v>
      </c>
    </row>
    <row r="167" spans="2:6" x14ac:dyDescent="0.25">
      <c r="B167" t="s">
        <v>6</v>
      </c>
      <c r="C167" t="s">
        <v>39</v>
      </c>
      <c r="D167" t="s">
        <v>29</v>
      </c>
      <c r="E167" s="4">
        <v>3052</v>
      </c>
      <c r="F167" s="5">
        <v>378</v>
      </c>
    </row>
    <row r="168" spans="2:6" x14ac:dyDescent="0.25">
      <c r="B168" t="s">
        <v>6</v>
      </c>
      <c r="C168" t="s">
        <v>39</v>
      </c>
      <c r="D168" t="s">
        <v>24</v>
      </c>
      <c r="E168" s="4">
        <v>2989</v>
      </c>
      <c r="F168" s="5">
        <v>3</v>
      </c>
    </row>
    <row r="169" spans="2:6" x14ac:dyDescent="0.25">
      <c r="B169" t="s">
        <v>9</v>
      </c>
      <c r="C169" t="s">
        <v>36</v>
      </c>
      <c r="D169" t="s">
        <v>32</v>
      </c>
      <c r="E169" s="4">
        <v>2954</v>
      </c>
      <c r="F169" s="5">
        <v>189</v>
      </c>
    </row>
    <row r="170" spans="2:6" x14ac:dyDescent="0.25">
      <c r="B170" t="s">
        <v>41</v>
      </c>
      <c r="C170" t="s">
        <v>37</v>
      </c>
      <c r="D170" t="s">
        <v>21</v>
      </c>
      <c r="E170" s="4">
        <v>2933</v>
      </c>
      <c r="F170" s="5">
        <v>9</v>
      </c>
    </row>
    <row r="171" spans="2:6" x14ac:dyDescent="0.25">
      <c r="B171" t="s">
        <v>9</v>
      </c>
      <c r="C171" t="s">
        <v>37</v>
      </c>
      <c r="D171" t="s">
        <v>28</v>
      </c>
      <c r="E171" s="4">
        <v>2919</v>
      </c>
      <c r="F171" s="5">
        <v>45</v>
      </c>
    </row>
    <row r="172" spans="2:6" x14ac:dyDescent="0.25">
      <c r="B172" t="s">
        <v>3</v>
      </c>
      <c r="C172" t="s">
        <v>34</v>
      </c>
      <c r="D172" t="s">
        <v>17</v>
      </c>
      <c r="E172" s="4">
        <v>2919</v>
      </c>
      <c r="F172" s="5">
        <v>93</v>
      </c>
    </row>
    <row r="173" spans="2:6" x14ac:dyDescent="0.25">
      <c r="B173" t="s">
        <v>5</v>
      </c>
      <c r="C173" t="s">
        <v>34</v>
      </c>
      <c r="D173" t="s">
        <v>29</v>
      </c>
      <c r="E173" s="4">
        <v>2891</v>
      </c>
      <c r="F173" s="5">
        <v>102</v>
      </c>
    </row>
    <row r="174" spans="2:6" x14ac:dyDescent="0.25">
      <c r="B174" t="s">
        <v>7</v>
      </c>
      <c r="C174" t="s">
        <v>36</v>
      </c>
      <c r="D174" t="s">
        <v>19</v>
      </c>
      <c r="E174" s="4">
        <v>2870</v>
      </c>
      <c r="F174" s="5">
        <v>300</v>
      </c>
    </row>
    <row r="175" spans="2:6" x14ac:dyDescent="0.25">
      <c r="B175" t="s">
        <v>2</v>
      </c>
      <c r="C175" t="s">
        <v>37</v>
      </c>
      <c r="D175" t="s">
        <v>15</v>
      </c>
      <c r="E175" s="4">
        <v>2863</v>
      </c>
      <c r="F175" s="5">
        <v>42</v>
      </c>
    </row>
    <row r="176" spans="2:6" x14ac:dyDescent="0.25">
      <c r="B176" t="s">
        <v>9</v>
      </c>
      <c r="C176" t="s">
        <v>37</v>
      </c>
      <c r="D176" t="s">
        <v>26</v>
      </c>
      <c r="E176" s="4">
        <v>2856</v>
      </c>
      <c r="F176" s="5">
        <v>246</v>
      </c>
    </row>
    <row r="177" spans="2:6" x14ac:dyDescent="0.25">
      <c r="B177" t="s">
        <v>7</v>
      </c>
      <c r="C177" t="s">
        <v>35</v>
      </c>
      <c r="D177" t="s">
        <v>24</v>
      </c>
      <c r="E177" s="4">
        <v>2793</v>
      </c>
      <c r="F177" s="5">
        <v>114</v>
      </c>
    </row>
    <row r="178" spans="2:6" x14ac:dyDescent="0.25">
      <c r="B178" t="s">
        <v>40</v>
      </c>
      <c r="C178" t="s">
        <v>34</v>
      </c>
      <c r="D178" t="s">
        <v>23</v>
      </c>
      <c r="E178" s="4">
        <v>2779</v>
      </c>
      <c r="F178" s="5">
        <v>75</v>
      </c>
    </row>
    <row r="179" spans="2:6" x14ac:dyDescent="0.25">
      <c r="B179" t="s">
        <v>5</v>
      </c>
      <c r="C179" t="s">
        <v>35</v>
      </c>
      <c r="D179" t="s">
        <v>4</v>
      </c>
      <c r="E179" s="4">
        <v>2744</v>
      </c>
      <c r="F179" s="5">
        <v>9</v>
      </c>
    </row>
    <row r="180" spans="2:6" x14ac:dyDescent="0.25">
      <c r="B180" t="s">
        <v>9</v>
      </c>
      <c r="C180" t="s">
        <v>37</v>
      </c>
      <c r="D180" t="s">
        <v>23</v>
      </c>
      <c r="E180" s="4">
        <v>2737</v>
      </c>
      <c r="F180" s="5">
        <v>93</v>
      </c>
    </row>
    <row r="181" spans="2:6" x14ac:dyDescent="0.25">
      <c r="B181" t="s">
        <v>8</v>
      </c>
      <c r="C181" t="s">
        <v>35</v>
      </c>
      <c r="D181" t="s">
        <v>20</v>
      </c>
      <c r="E181" s="4">
        <v>2702</v>
      </c>
      <c r="F181" s="5">
        <v>363</v>
      </c>
    </row>
    <row r="182" spans="2:6" x14ac:dyDescent="0.25">
      <c r="B182" t="s">
        <v>6</v>
      </c>
      <c r="C182" t="s">
        <v>38</v>
      </c>
      <c r="D182" t="s">
        <v>31</v>
      </c>
      <c r="E182" s="4">
        <v>2681</v>
      </c>
      <c r="F182" s="5">
        <v>54</v>
      </c>
    </row>
    <row r="183" spans="2:6" x14ac:dyDescent="0.25">
      <c r="B183" t="s">
        <v>9</v>
      </c>
      <c r="C183" t="s">
        <v>38</v>
      </c>
      <c r="D183" t="s">
        <v>16</v>
      </c>
      <c r="E183" s="4">
        <v>2646</v>
      </c>
      <c r="F183" s="5">
        <v>120</v>
      </c>
    </row>
    <row r="184" spans="2:6" x14ac:dyDescent="0.25">
      <c r="B184" t="s">
        <v>7</v>
      </c>
      <c r="C184" t="s">
        <v>36</v>
      </c>
      <c r="D184" t="s">
        <v>18</v>
      </c>
      <c r="E184" s="4">
        <v>2646</v>
      </c>
      <c r="F184" s="5">
        <v>177</v>
      </c>
    </row>
    <row r="185" spans="2:6" x14ac:dyDescent="0.25">
      <c r="B185" t="s">
        <v>9</v>
      </c>
      <c r="C185" t="s">
        <v>39</v>
      </c>
      <c r="D185" t="s">
        <v>18</v>
      </c>
      <c r="E185" s="4">
        <v>2639</v>
      </c>
      <c r="F185" s="5">
        <v>204</v>
      </c>
    </row>
    <row r="186" spans="2:6" x14ac:dyDescent="0.25">
      <c r="B186" t="s">
        <v>3</v>
      </c>
      <c r="C186" t="s">
        <v>34</v>
      </c>
      <c r="D186" t="s">
        <v>20</v>
      </c>
      <c r="E186" s="4">
        <v>2583</v>
      </c>
      <c r="F186" s="5">
        <v>18</v>
      </c>
    </row>
    <row r="187" spans="2:6" x14ac:dyDescent="0.25">
      <c r="B187" t="s">
        <v>10</v>
      </c>
      <c r="C187" t="s">
        <v>35</v>
      </c>
      <c r="D187" t="s">
        <v>15</v>
      </c>
      <c r="E187" s="4">
        <v>2562</v>
      </c>
      <c r="F187" s="5">
        <v>6</v>
      </c>
    </row>
    <row r="188" spans="2:6" x14ac:dyDescent="0.25">
      <c r="B188" t="s">
        <v>40</v>
      </c>
      <c r="C188" t="s">
        <v>38</v>
      </c>
      <c r="D188" t="s">
        <v>25</v>
      </c>
      <c r="E188" s="4">
        <v>2541</v>
      </c>
      <c r="F188" s="5">
        <v>90</v>
      </c>
    </row>
    <row r="189" spans="2:6" x14ac:dyDescent="0.25">
      <c r="B189" t="s">
        <v>40</v>
      </c>
      <c r="C189" t="s">
        <v>38</v>
      </c>
      <c r="D189" t="s">
        <v>29</v>
      </c>
      <c r="E189" s="4">
        <v>2541</v>
      </c>
      <c r="F189" s="5">
        <v>45</v>
      </c>
    </row>
    <row r="190" spans="2:6" x14ac:dyDescent="0.25">
      <c r="B190" t="s">
        <v>7</v>
      </c>
      <c r="C190" t="s">
        <v>35</v>
      </c>
      <c r="D190" t="s">
        <v>27</v>
      </c>
      <c r="E190" s="4">
        <v>2478</v>
      </c>
      <c r="F190" s="5">
        <v>21</v>
      </c>
    </row>
    <row r="191" spans="2:6" x14ac:dyDescent="0.25">
      <c r="B191" t="s">
        <v>10</v>
      </c>
      <c r="C191" t="s">
        <v>36</v>
      </c>
      <c r="D191" t="s">
        <v>29</v>
      </c>
      <c r="E191" s="4">
        <v>2471</v>
      </c>
      <c r="F191" s="5">
        <v>342</v>
      </c>
    </row>
    <row r="192" spans="2:6" x14ac:dyDescent="0.25">
      <c r="B192" t="s">
        <v>3</v>
      </c>
      <c r="C192" t="s">
        <v>35</v>
      </c>
      <c r="D192" t="s">
        <v>25</v>
      </c>
      <c r="E192" s="4">
        <v>2464</v>
      </c>
      <c r="F192" s="5">
        <v>234</v>
      </c>
    </row>
    <row r="193" spans="2:6" x14ac:dyDescent="0.25">
      <c r="B193" t="s">
        <v>9</v>
      </c>
      <c r="C193" t="s">
        <v>38</v>
      </c>
      <c r="D193" t="s">
        <v>26</v>
      </c>
      <c r="E193" s="4">
        <v>2436</v>
      </c>
      <c r="F193" s="5">
        <v>99</v>
      </c>
    </row>
    <row r="194" spans="2:6" x14ac:dyDescent="0.25">
      <c r="B194" t="s">
        <v>9</v>
      </c>
      <c r="C194" t="s">
        <v>35</v>
      </c>
      <c r="D194" t="s">
        <v>27</v>
      </c>
      <c r="E194" s="4">
        <v>2429</v>
      </c>
      <c r="F194" s="5">
        <v>144</v>
      </c>
    </row>
    <row r="195" spans="2:6" x14ac:dyDescent="0.25">
      <c r="B195" t="s">
        <v>3</v>
      </c>
      <c r="C195" t="s">
        <v>35</v>
      </c>
      <c r="D195" t="s">
        <v>14</v>
      </c>
      <c r="E195" s="4">
        <v>2415</v>
      </c>
      <c r="F195" s="5">
        <v>255</v>
      </c>
    </row>
    <row r="196" spans="2:6" x14ac:dyDescent="0.25">
      <c r="B196" t="s">
        <v>5</v>
      </c>
      <c r="C196" t="s">
        <v>35</v>
      </c>
      <c r="D196" t="s">
        <v>18</v>
      </c>
      <c r="E196" s="4">
        <v>2415</v>
      </c>
      <c r="F196" s="5">
        <v>15</v>
      </c>
    </row>
    <row r="197" spans="2:6" x14ac:dyDescent="0.25">
      <c r="B197" t="s">
        <v>9</v>
      </c>
      <c r="C197" t="s">
        <v>38</v>
      </c>
      <c r="D197" t="s">
        <v>17</v>
      </c>
      <c r="E197" s="4">
        <v>2408</v>
      </c>
      <c r="F197" s="5">
        <v>9</v>
      </c>
    </row>
    <row r="198" spans="2:6" x14ac:dyDescent="0.25">
      <c r="B198" t="s">
        <v>41</v>
      </c>
      <c r="C198" t="s">
        <v>37</v>
      </c>
      <c r="D198" t="s">
        <v>26</v>
      </c>
      <c r="E198" s="4">
        <v>2324</v>
      </c>
      <c r="F198" s="5">
        <v>177</v>
      </c>
    </row>
    <row r="199" spans="2:6" x14ac:dyDescent="0.25">
      <c r="B199" t="s">
        <v>10</v>
      </c>
      <c r="C199" t="s">
        <v>36</v>
      </c>
      <c r="D199" t="s">
        <v>23</v>
      </c>
      <c r="E199" s="4">
        <v>2317</v>
      </c>
      <c r="F199" s="5">
        <v>261</v>
      </c>
    </row>
    <row r="200" spans="2:6" x14ac:dyDescent="0.25">
      <c r="B200" t="s">
        <v>6</v>
      </c>
      <c r="C200" t="s">
        <v>38</v>
      </c>
      <c r="D200" t="s">
        <v>13</v>
      </c>
      <c r="E200" s="4">
        <v>2317</v>
      </c>
      <c r="F200" s="5">
        <v>123</v>
      </c>
    </row>
    <row r="201" spans="2:6" x14ac:dyDescent="0.25">
      <c r="B201" t="s">
        <v>40</v>
      </c>
      <c r="C201" t="s">
        <v>34</v>
      </c>
      <c r="D201" t="s">
        <v>27</v>
      </c>
      <c r="E201" s="4">
        <v>2289</v>
      </c>
      <c r="F201" s="5">
        <v>135</v>
      </c>
    </row>
    <row r="202" spans="2:6" x14ac:dyDescent="0.25">
      <c r="B202" t="s">
        <v>40</v>
      </c>
      <c r="C202" t="s">
        <v>35</v>
      </c>
      <c r="D202" t="s">
        <v>30</v>
      </c>
      <c r="E202" s="4">
        <v>2275</v>
      </c>
      <c r="F202" s="5">
        <v>447</v>
      </c>
    </row>
    <row r="203" spans="2:6" x14ac:dyDescent="0.25">
      <c r="B203" t="s">
        <v>8</v>
      </c>
      <c r="C203" t="s">
        <v>38</v>
      </c>
      <c r="D203" t="s">
        <v>27</v>
      </c>
      <c r="E203" s="4">
        <v>2268</v>
      </c>
      <c r="F203" s="5">
        <v>63</v>
      </c>
    </row>
    <row r="204" spans="2:6" x14ac:dyDescent="0.25">
      <c r="B204" t="s">
        <v>7</v>
      </c>
      <c r="C204" t="s">
        <v>34</v>
      </c>
      <c r="D204" t="s">
        <v>33</v>
      </c>
      <c r="E204" s="4">
        <v>2226</v>
      </c>
      <c r="F204" s="5">
        <v>48</v>
      </c>
    </row>
    <row r="205" spans="2:6" x14ac:dyDescent="0.25">
      <c r="B205" t="s">
        <v>6</v>
      </c>
      <c r="C205" t="s">
        <v>34</v>
      </c>
      <c r="D205" t="s">
        <v>16</v>
      </c>
      <c r="E205" s="4">
        <v>2219</v>
      </c>
      <c r="F205" s="5">
        <v>75</v>
      </c>
    </row>
    <row r="206" spans="2:6" x14ac:dyDescent="0.25">
      <c r="B206" t="s">
        <v>3</v>
      </c>
      <c r="C206" t="s">
        <v>34</v>
      </c>
      <c r="D206" t="s">
        <v>23</v>
      </c>
      <c r="E206" s="4">
        <v>2212</v>
      </c>
      <c r="F206" s="5">
        <v>117</v>
      </c>
    </row>
    <row r="207" spans="2:6" x14ac:dyDescent="0.25">
      <c r="B207" t="s">
        <v>10</v>
      </c>
      <c r="C207" t="s">
        <v>38</v>
      </c>
      <c r="D207" t="s">
        <v>22</v>
      </c>
      <c r="E207" s="4">
        <v>2205</v>
      </c>
      <c r="F207" s="5">
        <v>141</v>
      </c>
    </row>
    <row r="208" spans="2:6" x14ac:dyDescent="0.25">
      <c r="B208" t="s">
        <v>7</v>
      </c>
      <c r="C208" t="s">
        <v>34</v>
      </c>
      <c r="D208" t="s">
        <v>20</v>
      </c>
      <c r="E208" s="4">
        <v>2205</v>
      </c>
      <c r="F208" s="5">
        <v>138</v>
      </c>
    </row>
    <row r="209" spans="2:6" x14ac:dyDescent="0.25">
      <c r="B209" t="s">
        <v>7</v>
      </c>
      <c r="C209" t="s">
        <v>36</v>
      </c>
      <c r="D209" t="s">
        <v>31</v>
      </c>
      <c r="E209" s="4">
        <v>2149</v>
      </c>
      <c r="F209" s="5">
        <v>117</v>
      </c>
    </row>
    <row r="210" spans="2:6" x14ac:dyDescent="0.25">
      <c r="B210" t="s">
        <v>9</v>
      </c>
      <c r="C210" t="s">
        <v>36</v>
      </c>
      <c r="D210" t="s">
        <v>25</v>
      </c>
      <c r="E210" s="4">
        <v>2142</v>
      </c>
      <c r="F210" s="5">
        <v>114</v>
      </c>
    </row>
    <row r="211" spans="2:6" x14ac:dyDescent="0.25">
      <c r="B211" t="s">
        <v>7</v>
      </c>
      <c r="C211" t="s">
        <v>35</v>
      </c>
      <c r="D211" t="s">
        <v>16</v>
      </c>
      <c r="E211" s="4">
        <v>2135</v>
      </c>
      <c r="F211" s="5">
        <v>27</v>
      </c>
    </row>
    <row r="212" spans="2:6" x14ac:dyDescent="0.25">
      <c r="B212" t="s">
        <v>3</v>
      </c>
      <c r="C212" t="s">
        <v>35</v>
      </c>
      <c r="D212" t="s">
        <v>29</v>
      </c>
      <c r="E212" s="4">
        <v>2114</v>
      </c>
      <c r="F212" s="5">
        <v>66</v>
      </c>
    </row>
    <row r="213" spans="2:6" x14ac:dyDescent="0.25">
      <c r="B213" t="s">
        <v>41</v>
      </c>
      <c r="C213" t="s">
        <v>35</v>
      </c>
      <c r="D213" t="s">
        <v>15</v>
      </c>
      <c r="E213" s="4">
        <v>2114</v>
      </c>
      <c r="F213" s="5">
        <v>186</v>
      </c>
    </row>
    <row r="214" spans="2:6" x14ac:dyDescent="0.25">
      <c r="B214" t="s">
        <v>6</v>
      </c>
      <c r="C214" t="s">
        <v>39</v>
      </c>
      <c r="D214" t="s">
        <v>25</v>
      </c>
      <c r="E214" s="4">
        <v>2100</v>
      </c>
      <c r="F214" s="5">
        <v>414</v>
      </c>
    </row>
    <row r="215" spans="2:6" x14ac:dyDescent="0.25">
      <c r="B215" t="s">
        <v>8</v>
      </c>
      <c r="C215" t="s">
        <v>35</v>
      </c>
      <c r="D215" t="s">
        <v>29</v>
      </c>
      <c r="E215" s="4">
        <v>2023</v>
      </c>
      <c r="F215" s="5">
        <v>168</v>
      </c>
    </row>
    <row r="216" spans="2:6" x14ac:dyDescent="0.25">
      <c r="B216" t="s">
        <v>3</v>
      </c>
      <c r="C216" t="s">
        <v>35</v>
      </c>
      <c r="D216" t="s">
        <v>23</v>
      </c>
      <c r="E216" s="4">
        <v>2023</v>
      </c>
      <c r="F216" s="5">
        <v>78</v>
      </c>
    </row>
    <row r="217" spans="2:6" x14ac:dyDescent="0.25">
      <c r="B217" t="s">
        <v>2</v>
      </c>
      <c r="C217" t="s">
        <v>39</v>
      </c>
      <c r="D217" t="s">
        <v>16</v>
      </c>
      <c r="E217" s="4">
        <v>2016</v>
      </c>
      <c r="F217" s="5">
        <v>117</v>
      </c>
    </row>
    <row r="218" spans="2:6" x14ac:dyDescent="0.25">
      <c r="B218" t="s">
        <v>8</v>
      </c>
      <c r="C218" t="s">
        <v>34</v>
      </c>
      <c r="D218" t="s">
        <v>16</v>
      </c>
      <c r="E218" s="4">
        <v>2009</v>
      </c>
      <c r="F218" s="5">
        <v>219</v>
      </c>
    </row>
    <row r="219" spans="2:6" x14ac:dyDescent="0.25">
      <c r="B219" t="s">
        <v>40</v>
      </c>
      <c r="C219" t="s">
        <v>38</v>
      </c>
      <c r="D219" t="s">
        <v>31</v>
      </c>
      <c r="E219" s="4">
        <v>1988</v>
      </c>
      <c r="F219" s="5">
        <v>39</v>
      </c>
    </row>
    <row r="220" spans="2:6" x14ac:dyDescent="0.25">
      <c r="B220" t="s">
        <v>10</v>
      </c>
      <c r="C220" t="s">
        <v>35</v>
      </c>
      <c r="D220" t="s">
        <v>20</v>
      </c>
      <c r="E220" s="4">
        <v>1974</v>
      </c>
      <c r="F220" s="5">
        <v>195</v>
      </c>
    </row>
    <row r="221" spans="2:6" x14ac:dyDescent="0.25">
      <c r="B221" t="s">
        <v>7</v>
      </c>
      <c r="C221" t="s">
        <v>34</v>
      </c>
      <c r="D221" t="s">
        <v>14</v>
      </c>
      <c r="E221" s="4">
        <v>1932</v>
      </c>
      <c r="F221" s="5">
        <v>369</v>
      </c>
    </row>
    <row r="222" spans="2:6" x14ac:dyDescent="0.25">
      <c r="B222" t="s">
        <v>41</v>
      </c>
      <c r="C222" t="s">
        <v>36</v>
      </c>
      <c r="D222" t="s">
        <v>19</v>
      </c>
      <c r="E222" s="4">
        <v>1925</v>
      </c>
      <c r="F222" s="5">
        <v>192</v>
      </c>
    </row>
    <row r="223" spans="2:6" x14ac:dyDescent="0.25">
      <c r="B223" t="s">
        <v>6</v>
      </c>
      <c r="C223" t="s">
        <v>37</v>
      </c>
      <c r="D223" t="s">
        <v>16</v>
      </c>
      <c r="E223" s="4">
        <v>1904</v>
      </c>
      <c r="F223" s="5">
        <v>405</v>
      </c>
    </row>
    <row r="224" spans="2:6" x14ac:dyDescent="0.25">
      <c r="B224" t="s">
        <v>8</v>
      </c>
      <c r="C224" t="s">
        <v>37</v>
      </c>
      <c r="D224" t="s">
        <v>22</v>
      </c>
      <c r="E224" s="4">
        <v>1890</v>
      </c>
      <c r="F224" s="5">
        <v>195</v>
      </c>
    </row>
    <row r="225" spans="2:6" x14ac:dyDescent="0.25">
      <c r="B225" t="s">
        <v>2</v>
      </c>
      <c r="C225" t="s">
        <v>39</v>
      </c>
      <c r="D225" t="s">
        <v>25</v>
      </c>
      <c r="E225" s="4">
        <v>1785</v>
      </c>
      <c r="F225" s="5">
        <v>462</v>
      </c>
    </row>
    <row r="226" spans="2:6" x14ac:dyDescent="0.25">
      <c r="B226" t="s">
        <v>7</v>
      </c>
      <c r="C226" t="s">
        <v>38</v>
      </c>
      <c r="D226" t="s">
        <v>18</v>
      </c>
      <c r="E226" s="4">
        <v>1778</v>
      </c>
      <c r="F226" s="5">
        <v>270</v>
      </c>
    </row>
    <row r="227" spans="2:6" x14ac:dyDescent="0.25">
      <c r="B227" t="s">
        <v>8</v>
      </c>
      <c r="C227" t="s">
        <v>37</v>
      </c>
      <c r="D227" t="s">
        <v>19</v>
      </c>
      <c r="E227" s="4">
        <v>1771</v>
      </c>
      <c r="F227" s="5">
        <v>204</v>
      </c>
    </row>
    <row r="228" spans="2:6" x14ac:dyDescent="0.25">
      <c r="B228" t="s">
        <v>8</v>
      </c>
      <c r="C228" t="s">
        <v>38</v>
      </c>
      <c r="D228" t="s">
        <v>23</v>
      </c>
      <c r="E228" s="4">
        <v>1701</v>
      </c>
      <c r="F228" s="5">
        <v>234</v>
      </c>
    </row>
    <row r="229" spans="2:6" x14ac:dyDescent="0.25">
      <c r="B229" t="s">
        <v>5</v>
      </c>
      <c r="C229" t="s">
        <v>34</v>
      </c>
      <c r="D229" t="s">
        <v>33</v>
      </c>
      <c r="E229" s="4">
        <v>1652</v>
      </c>
      <c r="F229" s="5">
        <v>93</v>
      </c>
    </row>
    <row r="230" spans="2:6" x14ac:dyDescent="0.25">
      <c r="B230" t="s">
        <v>3</v>
      </c>
      <c r="C230" t="s">
        <v>39</v>
      </c>
      <c r="D230" t="s">
        <v>28</v>
      </c>
      <c r="E230" s="4">
        <v>1652</v>
      </c>
      <c r="F230" s="5">
        <v>102</v>
      </c>
    </row>
    <row r="231" spans="2:6" x14ac:dyDescent="0.25">
      <c r="B231" t="s">
        <v>6</v>
      </c>
      <c r="C231" t="s">
        <v>39</v>
      </c>
      <c r="D231" t="s">
        <v>30</v>
      </c>
      <c r="E231" s="4">
        <v>1638</v>
      </c>
      <c r="F231" s="5">
        <v>63</v>
      </c>
    </row>
    <row r="232" spans="2:6" x14ac:dyDescent="0.25">
      <c r="B232" t="s">
        <v>40</v>
      </c>
      <c r="C232" t="s">
        <v>35</v>
      </c>
      <c r="D232" t="s">
        <v>24</v>
      </c>
      <c r="E232" s="4">
        <v>1638</v>
      </c>
      <c r="F232" s="5">
        <v>48</v>
      </c>
    </row>
    <row r="233" spans="2:6" x14ac:dyDescent="0.25">
      <c r="B233" t="s">
        <v>40</v>
      </c>
      <c r="C233" t="s">
        <v>37</v>
      </c>
      <c r="D233" t="s">
        <v>30</v>
      </c>
      <c r="E233" s="4">
        <v>1624</v>
      </c>
      <c r="F233" s="5">
        <v>114</v>
      </c>
    </row>
    <row r="234" spans="2:6" x14ac:dyDescent="0.25">
      <c r="B234" t="s">
        <v>40</v>
      </c>
      <c r="C234" t="s">
        <v>35</v>
      </c>
      <c r="D234" t="s">
        <v>29</v>
      </c>
      <c r="E234" s="4">
        <v>1617</v>
      </c>
      <c r="F234" s="5">
        <v>126</v>
      </c>
    </row>
    <row r="235" spans="2:6" x14ac:dyDescent="0.25">
      <c r="B235" t="s">
        <v>2</v>
      </c>
      <c r="C235" t="s">
        <v>35</v>
      </c>
      <c r="D235" t="s">
        <v>17</v>
      </c>
      <c r="E235" s="4">
        <v>1589</v>
      </c>
      <c r="F235" s="5">
        <v>303</v>
      </c>
    </row>
    <row r="236" spans="2:6" x14ac:dyDescent="0.25">
      <c r="B236" t="s">
        <v>7</v>
      </c>
      <c r="C236" t="s">
        <v>34</v>
      </c>
      <c r="D236" t="s">
        <v>25</v>
      </c>
      <c r="E236" s="4">
        <v>1568</v>
      </c>
      <c r="F236" s="5">
        <v>96</v>
      </c>
    </row>
    <row r="237" spans="2:6" x14ac:dyDescent="0.25">
      <c r="B237" t="s">
        <v>2</v>
      </c>
      <c r="C237" t="s">
        <v>39</v>
      </c>
      <c r="D237" t="s">
        <v>22</v>
      </c>
      <c r="E237" s="4">
        <v>1568</v>
      </c>
      <c r="F237" s="5">
        <v>141</v>
      </c>
    </row>
    <row r="238" spans="2:6" x14ac:dyDescent="0.25">
      <c r="B238" t="s">
        <v>8</v>
      </c>
      <c r="C238" t="s">
        <v>39</v>
      </c>
      <c r="D238" t="s">
        <v>26</v>
      </c>
      <c r="E238" s="4">
        <v>1561</v>
      </c>
      <c r="F238" s="5">
        <v>27</v>
      </c>
    </row>
    <row r="239" spans="2:6" x14ac:dyDescent="0.25">
      <c r="B239" t="s">
        <v>41</v>
      </c>
      <c r="C239" t="s">
        <v>37</v>
      </c>
      <c r="D239" t="s">
        <v>30</v>
      </c>
      <c r="E239" s="4">
        <v>1526</v>
      </c>
      <c r="F239" s="5">
        <v>240</v>
      </c>
    </row>
    <row r="240" spans="2:6" x14ac:dyDescent="0.25">
      <c r="B240" t="s">
        <v>5</v>
      </c>
      <c r="C240" t="s">
        <v>36</v>
      </c>
      <c r="D240" t="s">
        <v>30</v>
      </c>
      <c r="E240" s="4">
        <v>1526</v>
      </c>
      <c r="F240" s="5">
        <v>105</v>
      </c>
    </row>
    <row r="241" spans="2:6" x14ac:dyDescent="0.25">
      <c r="B241" t="s">
        <v>6</v>
      </c>
      <c r="C241" t="s">
        <v>37</v>
      </c>
      <c r="D241" t="s">
        <v>18</v>
      </c>
      <c r="E241" s="4">
        <v>1505</v>
      </c>
      <c r="F241" s="5">
        <v>102</v>
      </c>
    </row>
    <row r="242" spans="2:6" x14ac:dyDescent="0.25">
      <c r="B242" t="s">
        <v>41</v>
      </c>
      <c r="C242" t="s">
        <v>34</v>
      </c>
      <c r="D242" t="s">
        <v>17</v>
      </c>
      <c r="E242" s="4">
        <v>1463</v>
      </c>
      <c r="F242" s="5">
        <v>39</v>
      </c>
    </row>
    <row r="243" spans="2:6" x14ac:dyDescent="0.25">
      <c r="B243" t="s">
        <v>6</v>
      </c>
      <c r="C243" t="s">
        <v>34</v>
      </c>
      <c r="D243" t="s">
        <v>15</v>
      </c>
      <c r="E243" s="4">
        <v>1442</v>
      </c>
      <c r="F243" s="5">
        <v>15</v>
      </c>
    </row>
    <row r="244" spans="2:6" x14ac:dyDescent="0.25">
      <c r="B244" t="s">
        <v>10</v>
      </c>
      <c r="C244" t="s">
        <v>34</v>
      </c>
      <c r="D244" t="s">
        <v>25</v>
      </c>
      <c r="E244" s="4">
        <v>1428</v>
      </c>
      <c r="F244" s="5">
        <v>93</v>
      </c>
    </row>
    <row r="245" spans="2:6" x14ac:dyDescent="0.25">
      <c r="B245" t="s">
        <v>10</v>
      </c>
      <c r="C245" t="s">
        <v>36</v>
      </c>
      <c r="D245" t="s">
        <v>27</v>
      </c>
      <c r="E245" s="4">
        <v>1407</v>
      </c>
      <c r="F245" s="5">
        <v>72</v>
      </c>
    </row>
    <row r="246" spans="2:6" x14ac:dyDescent="0.25">
      <c r="B246" t="s">
        <v>6</v>
      </c>
      <c r="C246" t="s">
        <v>36</v>
      </c>
      <c r="D246" t="s">
        <v>29</v>
      </c>
      <c r="E246" s="4">
        <v>1400</v>
      </c>
      <c r="F246" s="5">
        <v>135</v>
      </c>
    </row>
    <row r="247" spans="2:6" x14ac:dyDescent="0.25">
      <c r="B247" t="s">
        <v>6</v>
      </c>
      <c r="C247" t="s">
        <v>35</v>
      </c>
      <c r="D247" t="s">
        <v>4</v>
      </c>
      <c r="E247" s="4">
        <v>1302</v>
      </c>
      <c r="F247" s="5">
        <v>402</v>
      </c>
    </row>
    <row r="248" spans="2:6" x14ac:dyDescent="0.25">
      <c r="B248" t="s">
        <v>7</v>
      </c>
      <c r="C248" t="s">
        <v>38</v>
      </c>
      <c r="D248" t="s">
        <v>14</v>
      </c>
      <c r="E248" s="4">
        <v>1281</v>
      </c>
      <c r="F248" s="5">
        <v>75</v>
      </c>
    </row>
    <row r="249" spans="2:6" x14ac:dyDescent="0.25">
      <c r="B249" t="s">
        <v>3</v>
      </c>
      <c r="C249" t="s">
        <v>36</v>
      </c>
      <c r="D249" t="s">
        <v>19</v>
      </c>
      <c r="E249" s="4">
        <v>1281</v>
      </c>
      <c r="F249" s="5">
        <v>18</v>
      </c>
    </row>
    <row r="250" spans="2:6" x14ac:dyDescent="0.25">
      <c r="B250" t="s">
        <v>41</v>
      </c>
      <c r="C250" t="s">
        <v>34</v>
      </c>
      <c r="D250" t="s">
        <v>16</v>
      </c>
      <c r="E250" s="4">
        <v>1274</v>
      </c>
      <c r="F250" s="5">
        <v>225</v>
      </c>
    </row>
    <row r="251" spans="2:6" x14ac:dyDescent="0.25">
      <c r="B251" t="s">
        <v>6</v>
      </c>
      <c r="C251" t="s">
        <v>38</v>
      </c>
      <c r="D251" t="s">
        <v>27</v>
      </c>
      <c r="E251" s="4">
        <v>1134</v>
      </c>
      <c r="F251" s="5">
        <v>282</v>
      </c>
    </row>
    <row r="252" spans="2:6" x14ac:dyDescent="0.25">
      <c r="B252" t="s">
        <v>9</v>
      </c>
      <c r="C252" t="s">
        <v>37</v>
      </c>
      <c r="D252" t="s">
        <v>29</v>
      </c>
      <c r="E252" s="4">
        <v>1085</v>
      </c>
      <c r="F252" s="5">
        <v>273</v>
      </c>
    </row>
    <row r="253" spans="2:6" x14ac:dyDescent="0.25">
      <c r="B253" t="s">
        <v>6</v>
      </c>
      <c r="C253" t="s">
        <v>35</v>
      </c>
      <c r="D253" t="s">
        <v>20</v>
      </c>
      <c r="E253" s="4">
        <v>1071</v>
      </c>
      <c r="F253" s="5">
        <v>270</v>
      </c>
    </row>
    <row r="254" spans="2:6" x14ac:dyDescent="0.25">
      <c r="B254" t="s">
        <v>2</v>
      </c>
      <c r="C254" t="s">
        <v>37</v>
      </c>
      <c r="D254" t="s">
        <v>14</v>
      </c>
      <c r="E254" s="4">
        <v>1057</v>
      </c>
      <c r="F254" s="5">
        <v>54</v>
      </c>
    </row>
    <row r="255" spans="2:6" x14ac:dyDescent="0.25">
      <c r="B255" t="s">
        <v>3</v>
      </c>
      <c r="C255" t="s">
        <v>36</v>
      </c>
      <c r="D255" t="s">
        <v>28</v>
      </c>
      <c r="E255" s="4">
        <v>973</v>
      </c>
      <c r="F255" s="5">
        <v>162</v>
      </c>
    </row>
    <row r="256" spans="2:6" x14ac:dyDescent="0.25">
      <c r="B256" t="s">
        <v>7</v>
      </c>
      <c r="C256" t="s">
        <v>39</v>
      </c>
      <c r="D256" t="s">
        <v>27</v>
      </c>
      <c r="E256" s="4">
        <v>966</v>
      </c>
      <c r="F256" s="5">
        <v>198</v>
      </c>
    </row>
    <row r="257" spans="2:6" x14ac:dyDescent="0.25">
      <c r="B257" t="s">
        <v>9</v>
      </c>
      <c r="C257" t="s">
        <v>35</v>
      </c>
      <c r="D257" t="s">
        <v>4</v>
      </c>
      <c r="E257" s="4">
        <v>959</v>
      </c>
      <c r="F257" s="5">
        <v>147</v>
      </c>
    </row>
    <row r="258" spans="2:6" x14ac:dyDescent="0.25">
      <c r="B258" t="s">
        <v>6</v>
      </c>
      <c r="C258" t="s">
        <v>38</v>
      </c>
      <c r="D258" t="s">
        <v>33</v>
      </c>
      <c r="E258" s="4">
        <v>959</v>
      </c>
      <c r="F258" s="5">
        <v>135</v>
      </c>
    </row>
    <row r="259" spans="2:6" x14ac:dyDescent="0.25">
      <c r="B259" t="s">
        <v>10</v>
      </c>
      <c r="C259" t="s">
        <v>36</v>
      </c>
      <c r="D259" t="s">
        <v>13</v>
      </c>
      <c r="E259" s="4">
        <v>945</v>
      </c>
      <c r="F259" s="5">
        <v>75</v>
      </c>
    </row>
    <row r="260" spans="2:6" x14ac:dyDescent="0.25">
      <c r="B260" t="s">
        <v>6</v>
      </c>
      <c r="C260" t="s">
        <v>38</v>
      </c>
      <c r="D260" t="s">
        <v>16</v>
      </c>
      <c r="E260" s="4">
        <v>938</v>
      </c>
      <c r="F260" s="5">
        <v>6</v>
      </c>
    </row>
    <row r="261" spans="2:6" x14ac:dyDescent="0.25">
      <c r="B261" t="s">
        <v>9</v>
      </c>
      <c r="C261" t="s">
        <v>34</v>
      </c>
      <c r="D261" t="s">
        <v>16</v>
      </c>
      <c r="E261" s="4">
        <v>938</v>
      </c>
      <c r="F261" s="5">
        <v>189</v>
      </c>
    </row>
    <row r="262" spans="2:6" x14ac:dyDescent="0.25">
      <c r="B262" t="s">
        <v>3</v>
      </c>
      <c r="C262" t="s">
        <v>37</v>
      </c>
      <c r="D262" t="s">
        <v>4</v>
      </c>
      <c r="E262" s="4">
        <v>938</v>
      </c>
      <c r="F262" s="5">
        <v>366</v>
      </c>
    </row>
    <row r="263" spans="2:6" x14ac:dyDescent="0.25">
      <c r="B263" t="s">
        <v>5</v>
      </c>
      <c r="C263" t="s">
        <v>34</v>
      </c>
      <c r="D263" t="s">
        <v>19</v>
      </c>
      <c r="E263" s="4">
        <v>861</v>
      </c>
      <c r="F263" s="5">
        <v>195</v>
      </c>
    </row>
    <row r="264" spans="2:6" x14ac:dyDescent="0.25">
      <c r="B264" t="s">
        <v>41</v>
      </c>
      <c r="C264" t="s">
        <v>36</v>
      </c>
      <c r="D264" t="s">
        <v>28</v>
      </c>
      <c r="E264" s="4">
        <v>854</v>
      </c>
      <c r="F264" s="5">
        <v>309</v>
      </c>
    </row>
    <row r="265" spans="2:6" x14ac:dyDescent="0.25">
      <c r="B265" t="s">
        <v>41</v>
      </c>
      <c r="C265" t="s">
        <v>35</v>
      </c>
      <c r="D265" t="s">
        <v>27</v>
      </c>
      <c r="E265" s="4">
        <v>847</v>
      </c>
      <c r="F265" s="5">
        <v>129</v>
      </c>
    </row>
    <row r="266" spans="2:6" x14ac:dyDescent="0.25">
      <c r="B266" t="s">
        <v>8</v>
      </c>
      <c r="C266" t="s">
        <v>38</v>
      </c>
      <c r="D266" t="s">
        <v>13</v>
      </c>
      <c r="E266" s="4">
        <v>819</v>
      </c>
      <c r="F266" s="5">
        <v>510</v>
      </c>
    </row>
    <row r="267" spans="2:6" x14ac:dyDescent="0.25">
      <c r="B267" t="s">
        <v>3</v>
      </c>
      <c r="C267" t="s">
        <v>35</v>
      </c>
      <c r="D267" t="s">
        <v>33</v>
      </c>
      <c r="E267" s="4">
        <v>819</v>
      </c>
      <c r="F267" s="5">
        <v>306</v>
      </c>
    </row>
    <row r="268" spans="2:6" x14ac:dyDescent="0.25">
      <c r="B268" t="s">
        <v>2</v>
      </c>
      <c r="C268" t="s">
        <v>36</v>
      </c>
      <c r="D268" t="s">
        <v>27</v>
      </c>
      <c r="E268" s="4">
        <v>798</v>
      </c>
      <c r="F268" s="5">
        <v>519</v>
      </c>
    </row>
    <row r="269" spans="2:6" x14ac:dyDescent="0.25">
      <c r="B269" t="s">
        <v>41</v>
      </c>
      <c r="C269" t="s">
        <v>37</v>
      </c>
      <c r="D269" t="s">
        <v>15</v>
      </c>
      <c r="E269" s="4">
        <v>714</v>
      </c>
      <c r="F269" s="5">
        <v>231</v>
      </c>
    </row>
    <row r="270" spans="2:6" x14ac:dyDescent="0.25">
      <c r="B270" t="s">
        <v>9</v>
      </c>
      <c r="C270" t="s">
        <v>34</v>
      </c>
      <c r="D270" t="s">
        <v>17</v>
      </c>
      <c r="E270" s="4">
        <v>707</v>
      </c>
      <c r="F270" s="5">
        <v>174</v>
      </c>
    </row>
    <row r="271" spans="2:6" x14ac:dyDescent="0.25">
      <c r="B271" t="s">
        <v>10</v>
      </c>
      <c r="C271" t="s">
        <v>34</v>
      </c>
      <c r="D271" t="s">
        <v>17</v>
      </c>
      <c r="E271" s="4">
        <v>700</v>
      </c>
      <c r="F271" s="5">
        <v>87</v>
      </c>
    </row>
    <row r="272" spans="2:6" x14ac:dyDescent="0.25">
      <c r="B272" t="s">
        <v>2</v>
      </c>
      <c r="C272" t="s">
        <v>39</v>
      </c>
      <c r="D272" t="s">
        <v>23</v>
      </c>
      <c r="E272" s="4">
        <v>630</v>
      </c>
      <c r="F272" s="5">
        <v>36</v>
      </c>
    </row>
    <row r="273" spans="2:6" x14ac:dyDescent="0.25">
      <c r="B273" t="s">
        <v>40</v>
      </c>
      <c r="C273" t="s">
        <v>38</v>
      </c>
      <c r="D273" t="s">
        <v>24</v>
      </c>
      <c r="E273" s="4">
        <v>623</v>
      </c>
      <c r="F273" s="5">
        <v>51</v>
      </c>
    </row>
    <row r="274" spans="2:6" x14ac:dyDescent="0.25">
      <c r="B274" t="s">
        <v>40</v>
      </c>
      <c r="C274" t="s">
        <v>38</v>
      </c>
      <c r="D274" t="s">
        <v>26</v>
      </c>
      <c r="E274" s="4">
        <v>609</v>
      </c>
      <c r="F274" s="5">
        <v>87</v>
      </c>
    </row>
    <row r="275" spans="2:6" x14ac:dyDescent="0.25">
      <c r="B275" t="s">
        <v>41</v>
      </c>
      <c r="C275" t="s">
        <v>35</v>
      </c>
      <c r="D275" t="s">
        <v>19</v>
      </c>
      <c r="E275" s="4">
        <v>609</v>
      </c>
      <c r="F275" s="5">
        <v>99</v>
      </c>
    </row>
    <row r="276" spans="2:6" x14ac:dyDescent="0.25">
      <c r="B276" t="s">
        <v>10</v>
      </c>
      <c r="C276" t="s">
        <v>35</v>
      </c>
      <c r="D276" t="s">
        <v>21</v>
      </c>
      <c r="E276" s="4">
        <v>567</v>
      </c>
      <c r="F276" s="5">
        <v>228</v>
      </c>
    </row>
    <row r="277" spans="2:6" x14ac:dyDescent="0.25">
      <c r="B277" t="s">
        <v>6</v>
      </c>
      <c r="C277" t="s">
        <v>37</v>
      </c>
      <c r="D277" t="s">
        <v>30</v>
      </c>
      <c r="E277" s="4">
        <v>560</v>
      </c>
      <c r="F277" s="5">
        <v>81</v>
      </c>
    </row>
    <row r="278" spans="2:6" x14ac:dyDescent="0.25">
      <c r="B278" t="s">
        <v>2</v>
      </c>
      <c r="C278" t="s">
        <v>35</v>
      </c>
      <c r="D278" t="s">
        <v>19</v>
      </c>
      <c r="E278" s="4">
        <v>553</v>
      </c>
      <c r="F278" s="5">
        <v>15</v>
      </c>
    </row>
    <row r="279" spans="2:6" x14ac:dyDescent="0.25">
      <c r="B279" t="s">
        <v>6</v>
      </c>
      <c r="C279" t="s">
        <v>34</v>
      </c>
      <c r="D279" t="s">
        <v>4</v>
      </c>
      <c r="E279" s="4">
        <v>525</v>
      </c>
      <c r="F279" s="5">
        <v>48</v>
      </c>
    </row>
    <row r="280" spans="2:6" x14ac:dyDescent="0.25">
      <c r="B280" t="s">
        <v>5</v>
      </c>
      <c r="C280" t="s">
        <v>37</v>
      </c>
      <c r="D280" t="s">
        <v>22</v>
      </c>
      <c r="E280" s="4">
        <v>518</v>
      </c>
      <c r="F280" s="5">
        <v>75</v>
      </c>
    </row>
    <row r="281" spans="2:6" x14ac:dyDescent="0.25">
      <c r="B281" t="s">
        <v>6</v>
      </c>
      <c r="C281" t="s">
        <v>36</v>
      </c>
      <c r="D281" t="s">
        <v>21</v>
      </c>
      <c r="E281" s="4">
        <v>497</v>
      </c>
      <c r="F281" s="5">
        <v>63</v>
      </c>
    </row>
    <row r="282" spans="2:6" x14ac:dyDescent="0.25">
      <c r="B282" t="s">
        <v>5</v>
      </c>
      <c r="C282" t="s">
        <v>35</v>
      </c>
      <c r="D282" t="s">
        <v>22</v>
      </c>
      <c r="E282" s="4">
        <v>490</v>
      </c>
      <c r="F282" s="5">
        <v>84</v>
      </c>
    </row>
    <row r="283" spans="2:6" x14ac:dyDescent="0.25">
      <c r="B283" t="s">
        <v>6</v>
      </c>
      <c r="C283" t="s">
        <v>38</v>
      </c>
      <c r="D283" t="s">
        <v>25</v>
      </c>
      <c r="E283" s="4">
        <v>469</v>
      </c>
      <c r="F283" s="5">
        <v>75</v>
      </c>
    </row>
    <row r="284" spans="2:6" x14ac:dyDescent="0.25">
      <c r="B284" t="s">
        <v>8</v>
      </c>
      <c r="C284" t="s">
        <v>37</v>
      </c>
      <c r="D284" t="s">
        <v>21</v>
      </c>
      <c r="E284" s="4">
        <v>434</v>
      </c>
      <c r="F284" s="5">
        <v>87</v>
      </c>
    </row>
    <row r="285" spans="2:6" x14ac:dyDescent="0.25">
      <c r="B285" t="s">
        <v>5</v>
      </c>
      <c r="C285" t="s">
        <v>39</v>
      </c>
      <c r="D285" t="s">
        <v>18</v>
      </c>
      <c r="E285" s="4">
        <v>385</v>
      </c>
      <c r="F285" s="5">
        <v>249</v>
      </c>
    </row>
    <row r="286" spans="2:6" x14ac:dyDescent="0.25">
      <c r="B286" t="s">
        <v>8</v>
      </c>
      <c r="C286" t="s">
        <v>35</v>
      </c>
      <c r="D286" t="s">
        <v>33</v>
      </c>
      <c r="E286" s="4">
        <v>357</v>
      </c>
      <c r="F286" s="5">
        <v>126</v>
      </c>
    </row>
    <row r="287" spans="2:6" x14ac:dyDescent="0.25">
      <c r="B287" t="s">
        <v>41</v>
      </c>
      <c r="C287" t="s">
        <v>34</v>
      </c>
      <c r="D287" t="s">
        <v>22</v>
      </c>
      <c r="E287" s="4">
        <v>336</v>
      </c>
      <c r="F287" s="5">
        <v>144</v>
      </c>
    </row>
    <row r="288" spans="2:6" x14ac:dyDescent="0.25">
      <c r="B288" t="s">
        <v>7</v>
      </c>
      <c r="C288" t="s">
        <v>36</v>
      </c>
      <c r="D288" t="s">
        <v>32</v>
      </c>
      <c r="E288" s="4">
        <v>280</v>
      </c>
      <c r="F288" s="5">
        <v>87</v>
      </c>
    </row>
    <row r="289" spans="2:6" x14ac:dyDescent="0.25">
      <c r="B289" t="s">
        <v>9</v>
      </c>
      <c r="C289" t="s">
        <v>37</v>
      </c>
      <c r="D289" t="s">
        <v>4</v>
      </c>
      <c r="E289" s="4">
        <v>259</v>
      </c>
      <c r="F289" s="5">
        <v>207</v>
      </c>
    </row>
    <row r="290" spans="2:6" x14ac:dyDescent="0.25">
      <c r="B290" t="s">
        <v>2</v>
      </c>
      <c r="C290" t="s">
        <v>34</v>
      </c>
      <c r="D290" t="s">
        <v>13</v>
      </c>
      <c r="E290" s="4">
        <v>252</v>
      </c>
      <c r="F290" s="5">
        <v>54</v>
      </c>
    </row>
    <row r="291" spans="2:6" x14ac:dyDescent="0.25">
      <c r="B291" t="s">
        <v>10</v>
      </c>
      <c r="C291" t="s">
        <v>37</v>
      </c>
      <c r="D291" t="s">
        <v>21</v>
      </c>
      <c r="E291" s="4">
        <v>245</v>
      </c>
      <c r="F291" s="5">
        <v>288</v>
      </c>
    </row>
    <row r="292" spans="2:6" x14ac:dyDescent="0.25">
      <c r="B292" t="s">
        <v>2</v>
      </c>
      <c r="C292" t="s">
        <v>37</v>
      </c>
      <c r="D292" t="s">
        <v>19</v>
      </c>
      <c r="E292" s="4">
        <v>238</v>
      </c>
      <c r="F292" s="5">
        <v>18</v>
      </c>
    </row>
    <row r="293" spans="2:6" x14ac:dyDescent="0.25">
      <c r="B293" t="s">
        <v>40</v>
      </c>
      <c r="C293" t="s">
        <v>36</v>
      </c>
      <c r="D293" t="s">
        <v>4</v>
      </c>
      <c r="E293" s="4">
        <v>217</v>
      </c>
      <c r="F293" s="5">
        <v>36</v>
      </c>
    </row>
    <row r="294" spans="2:6" x14ac:dyDescent="0.25">
      <c r="B294" t="s">
        <v>2</v>
      </c>
      <c r="C294" t="s">
        <v>36</v>
      </c>
      <c r="D294" t="s">
        <v>17</v>
      </c>
      <c r="E294" s="4">
        <v>189</v>
      </c>
      <c r="F294" s="5">
        <v>48</v>
      </c>
    </row>
    <row r="295" spans="2:6" x14ac:dyDescent="0.25">
      <c r="B295" t="s">
        <v>5</v>
      </c>
      <c r="C295" t="s">
        <v>37</v>
      </c>
      <c r="D295" t="s">
        <v>31</v>
      </c>
      <c r="E295" s="4">
        <v>182</v>
      </c>
      <c r="F295" s="5">
        <v>48</v>
      </c>
    </row>
    <row r="296" spans="2:6" x14ac:dyDescent="0.25">
      <c r="B296" t="s">
        <v>8</v>
      </c>
      <c r="C296" t="s">
        <v>38</v>
      </c>
      <c r="D296" t="s">
        <v>22</v>
      </c>
      <c r="E296" s="4">
        <v>168</v>
      </c>
      <c r="F296" s="5">
        <v>84</v>
      </c>
    </row>
    <row r="297" spans="2:6" x14ac:dyDescent="0.25">
      <c r="B297" t="s">
        <v>41</v>
      </c>
      <c r="C297" t="s">
        <v>38</v>
      </c>
      <c r="D297" t="s">
        <v>25</v>
      </c>
      <c r="E297" s="4">
        <v>154</v>
      </c>
      <c r="F297" s="5">
        <v>21</v>
      </c>
    </row>
    <row r="298" spans="2:6" x14ac:dyDescent="0.25">
      <c r="B298" t="s">
        <v>9</v>
      </c>
      <c r="C298" t="s">
        <v>35</v>
      </c>
      <c r="D298" t="s">
        <v>26</v>
      </c>
      <c r="E298" s="4">
        <v>98</v>
      </c>
      <c r="F298" s="5">
        <v>159</v>
      </c>
    </row>
    <row r="299" spans="2:6" x14ac:dyDescent="0.25">
      <c r="B299" t="s">
        <v>41</v>
      </c>
      <c r="C299" t="s">
        <v>36</v>
      </c>
      <c r="D299" t="s">
        <v>26</v>
      </c>
      <c r="E299" s="4">
        <v>98</v>
      </c>
      <c r="F299" s="5">
        <v>204</v>
      </c>
    </row>
    <row r="300" spans="2:6" x14ac:dyDescent="0.25">
      <c r="B300" t="s">
        <v>10</v>
      </c>
      <c r="C300" t="s">
        <v>38</v>
      </c>
      <c r="D300" t="s">
        <v>13</v>
      </c>
      <c r="E300" s="4">
        <v>63</v>
      </c>
      <c r="F300" s="5">
        <v>123</v>
      </c>
    </row>
    <row r="301" spans="2:6" x14ac:dyDescent="0.25">
      <c r="B301" t="s">
        <v>2</v>
      </c>
      <c r="C301" t="s">
        <v>38</v>
      </c>
      <c r="D301" t="s">
        <v>13</v>
      </c>
      <c r="E301" s="4">
        <v>56</v>
      </c>
      <c r="F301" s="5">
        <v>51</v>
      </c>
    </row>
    <row r="302" spans="2:6" x14ac:dyDescent="0.25">
      <c r="B302" t="s">
        <v>8</v>
      </c>
      <c r="C302" t="s">
        <v>37</v>
      </c>
      <c r="D302" t="s">
        <v>30</v>
      </c>
      <c r="E302" s="4">
        <v>42</v>
      </c>
      <c r="F302" s="5">
        <v>150</v>
      </c>
    </row>
    <row r="303" spans="2:6" x14ac:dyDescent="0.25">
      <c r="B303" t="s">
        <v>3</v>
      </c>
      <c r="C303" t="s">
        <v>39</v>
      </c>
      <c r="D303" t="s">
        <v>16</v>
      </c>
      <c r="E303" s="4">
        <v>21</v>
      </c>
      <c r="F303" s="5">
        <v>168</v>
      </c>
    </row>
    <row r="304" spans="2:6" x14ac:dyDescent="0.25">
      <c r="B304" t="s">
        <v>40</v>
      </c>
      <c r="C304" t="s">
        <v>39</v>
      </c>
      <c r="D304" t="s">
        <v>29</v>
      </c>
      <c r="E304" s="4">
        <v>0</v>
      </c>
      <c r="F304" s="5">
        <v>135</v>
      </c>
    </row>
  </sheetData>
  <conditionalFormatting sqref="E5:E304">
    <cfRule type="colorScale" priority="2">
      <colorScale>
        <cfvo type="min"/>
        <cfvo type="percentile" val="50"/>
        <cfvo type="max"/>
        <color rgb="FF63BE7B"/>
        <color rgb="FFFFEB84"/>
        <color rgb="FFF8696B"/>
      </colorScale>
    </cfRule>
  </conditionalFormatting>
  <conditionalFormatting sqref="F5:F304">
    <cfRule type="dataBar" priority="1">
      <dataBar>
        <cfvo type="min"/>
        <cfvo type="max"/>
        <color rgb="FF008AEF"/>
      </dataBar>
      <extLst>
        <ext xmlns:x14="http://schemas.microsoft.com/office/spreadsheetml/2009/9/main" uri="{B025F937-C7B1-47D3-B67F-A62EFF666E3E}">
          <x14:id>{A7C97579-6568-4380-AFD4-31275F893478}</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7C97579-6568-4380-AFD4-31275F893478}">
            <x14:dataBar minLength="0" maxLength="100" border="1" negativeBarBorderColorSameAsPositive="0">
              <x14:cfvo type="autoMin"/>
              <x14:cfvo type="autoMax"/>
              <x14:borderColor rgb="FF008AEF"/>
              <x14:negativeFillColor rgb="FFFF0000"/>
              <x14:negativeBorderColor rgb="FFFF0000"/>
              <x14:axisColor rgb="FF000000"/>
            </x14:dataBar>
          </x14:cfRule>
          <xm:sqref>F5:F304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workbookViewId="0">
      <selection activeCell="F16" sqref="F16"/>
    </sheetView>
  </sheetViews>
  <sheetFormatPr defaultRowHeight="15" x14ac:dyDescent="0.25"/>
  <cols>
    <col min="2" max="2" width="17.7109375" customWidth="1"/>
    <col min="3" max="3" width="15" customWidth="1"/>
    <col min="4" max="4" width="14.7109375" customWidth="1"/>
  </cols>
  <sheetData>
    <row r="2" spans="1:5" ht="21" x14ac:dyDescent="0.25">
      <c r="B2" s="15" t="s">
        <v>65</v>
      </c>
      <c r="C2" s="16" t="s">
        <v>1</v>
      </c>
      <c r="D2" s="16"/>
      <c r="E2" s="16" t="s">
        <v>56</v>
      </c>
    </row>
    <row r="3" spans="1:5" x14ac:dyDescent="0.25">
      <c r="B3" s="17" t="s">
        <v>34</v>
      </c>
      <c r="C3" s="14">
        <f>SUMIFS(Data[Amount],Data[Geography],B3)</f>
        <v>252469</v>
      </c>
      <c r="D3" s="14">
        <v>252469</v>
      </c>
      <c r="E3" s="19">
        <f>SUMIFS(Data[Units],Data[Geography],B3)</f>
        <v>8760</v>
      </c>
    </row>
    <row r="4" spans="1:5" x14ac:dyDescent="0.25">
      <c r="B4" s="17" t="s">
        <v>36</v>
      </c>
      <c r="C4" s="14">
        <f>SUMIFS(Data[Amount],Data[Geography],B4)</f>
        <v>237944</v>
      </c>
      <c r="D4" s="14">
        <v>237944</v>
      </c>
      <c r="E4" s="19">
        <f>SUMIFS(Data[Units],Data[Geography],B4)</f>
        <v>7302</v>
      </c>
    </row>
    <row r="5" spans="1:5" x14ac:dyDescent="0.25">
      <c r="B5" s="17" t="s">
        <v>37</v>
      </c>
      <c r="C5" s="14">
        <f>SUMIFS(Data[Amount],Data[Geography],B5)</f>
        <v>218813</v>
      </c>
      <c r="D5" s="14">
        <v>218813</v>
      </c>
      <c r="E5" s="19">
        <f>SUMIFS(Data[Units],Data[Geography],B5)</f>
        <v>7431</v>
      </c>
    </row>
    <row r="6" spans="1:5" x14ac:dyDescent="0.25">
      <c r="B6" s="18" t="s">
        <v>35</v>
      </c>
      <c r="C6" s="14">
        <f>SUMIFS(Data[Amount],Data[Geography],B6)</f>
        <v>189434</v>
      </c>
      <c r="D6" s="14">
        <v>189434</v>
      </c>
      <c r="E6" s="19">
        <f>SUMIFS(Data[Units],Data[Geography],B6)</f>
        <v>10158</v>
      </c>
    </row>
    <row r="7" spans="1:5" x14ac:dyDescent="0.25">
      <c r="B7" s="18" t="s">
        <v>39</v>
      </c>
      <c r="C7" s="14">
        <f>SUMIFS(Data[Amount],Data[Geography],B7)</f>
        <v>173530</v>
      </c>
      <c r="D7" s="14">
        <v>173530</v>
      </c>
      <c r="E7" s="19">
        <f>SUMIFS(Data[Units],Data[Geography],B7)</f>
        <v>5745</v>
      </c>
    </row>
    <row r="8" spans="1:5" x14ac:dyDescent="0.25">
      <c r="A8" s="13"/>
      <c r="B8" s="18" t="s">
        <v>38</v>
      </c>
      <c r="C8" s="14">
        <f>SUMIFS(Data[Amount],Data[Geography],B8)</f>
        <v>168679</v>
      </c>
      <c r="D8" s="14">
        <v>168679</v>
      </c>
      <c r="E8" s="19">
        <f>SUMIFS(Data[Units],Data[Geography],B8)</f>
        <v>6264</v>
      </c>
    </row>
    <row r="11" spans="1:5" x14ac:dyDescent="0.25">
      <c r="B11" s="13"/>
    </row>
  </sheetData>
  <conditionalFormatting sqref="D3:D8">
    <cfRule type="dataBar" priority="1">
      <dataBar showValue="0">
        <cfvo type="min"/>
        <cfvo type="max"/>
        <color rgb="FF638EC6"/>
      </dataBar>
      <extLst>
        <ext xmlns:x14="http://schemas.microsoft.com/office/spreadsheetml/2009/9/main" uri="{B025F937-C7B1-47D3-B67F-A62EFF666E3E}">
          <x14:id>{4CFEC362-BDA5-42E0-964F-B8B6E22168A3}</x14:id>
        </ext>
      </extLst>
    </cfRule>
    <cfRule type="dataBar" priority="2">
      <dataBar>
        <cfvo type="min"/>
        <cfvo type="max"/>
        <color rgb="FF63C384"/>
      </dataBar>
      <extLst>
        <ext xmlns:x14="http://schemas.microsoft.com/office/spreadsheetml/2009/9/main" uri="{B025F937-C7B1-47D3-B67F-A62EFF666E3E}">
          <x14:id>{3EB3EC5A-E3EB-4CE5-9D3C-232990FA3AD7}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CFEC362-BDA5-42E0-964F-B8B6E22168A3}">
            <x14:dataBar minLength="0" maxLength="100" gradient="0">
              <x14:cfvo type="autoMin"/>
              <x14:cfvo type="autoMax"/>
              <x14:negativeFillColor rgb="FFFF0000"/>
              <x14:axisColor rgb="FF000000"/>
            </x14:dataBar>
          </x14:cfRule>
          <x14:cfRule type="dataBar" id="{3EB3EC5A-E3EB-4CE5-9D3C-232990FA3AD7}">
            <x14:dataBar minLength="0" maxLength="100" border="1" negativeBarBorderColorSameAsPositive="0">
              <x14:cfvo type="autoMin"/>
              <x14:cfvo type="autoMax"/>
              <x14:borderColor rgb="FF63C384"/>
              <x14:negativeFillColor rgb="FFFF0000"/>
              <x14:negativeBorderColor rgb="FFFF0000"/>
              <x14:axisColor rgb="FF000000"/>
            </x14:dataBar>
          </x14:cfRule>
          <xm:sqref>D3:D8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E22" sqref="E22"/>
    </sheetView>
  </sheetViews>
  <sheetFormatPr defaultRowHeight="15" x14ac:dyDescent="0.25"/>
  <cols>
    <col min="1" max="1" width="13.140625" bestFit="1" customWidth="1"/>
    <col min="2" max="2" width="14.85546875" bestFit="1" customWidth="1"/>
    <col min="3" max="3" width="12.28515625" bestFit="1" customWidth="1"/>
    <col min="5" max="5" width="20.28515625" customWidth="1"/>
    <col min="6" max="6" width="23" customWidth="1"/>
  </cols>
  <sheetData>
    <row r="3" spans="1:3" x14ac:dyDescent="0.25">
      <c r="A3" s="20" t="s">
        <v>66</v>
      </c>
      <c r="B3" t="s">
        <v>68</v>
      </c>
      <c r="C3" t="s">
        <v>69</v>
      </c>
    </row>
    <row r="4" spans="1:3" x14ac:dyDescent="0.25">
      <c r="A4" s="21" t="s">
        <v>34</v>
      </c>
      <c r="B4" s="22">
        <v>252469</v>
      </c>
      <c r="C4" s="22">
        <v>8760</v>
      </c>
    </row>
    <row r="5" spans="1:3" x14ac:dyDescent="0.25">
      <c r="A5" s="21" t="s">
        <v>36</v>
      </c>
      <c r="B5" s="22">
        <v>237944</v>
      </c>
      <c r="C5" s="22">
        <v>7302</v>
      </c>
    </row>
    <row r="6" spans="1:3" x14ac:dyDescent="0.25">
      <c r="A6" s="21" t="s">
        <v>37</v>
      </c>
      <c r="B6" s="22">
        <v>218813</v>
      </c>
      <c r="C6" s="22">
        <v>7431</v>
      </c>
    </row>
    <row r="7" spans="1:3" x14ac:dyDescent="0.25">
      <c r="A7" s="21" t="s">
        <v>35</v>
      </c>
      <c r="B7" s="22">
        <v>189434</v>
      </c>
      <c r="C7" s="22">
        <v>10158</v>
      </c>
    </row>
    <row r="8" spans="1:3" x14ac:dyDescent="0.25">
      <c r="A8" s="21" t="s">
        <v>39</v>
      </c>
      <c r="B8" s="22">
        <v>173530</v>
      </c>
      <c r="C8" s="22">
        <v>5745</v>
      </c>
    </row>
    <row r="9" spans="1:3" x14ac:dyDescent="0.25">
      <c r="A9" s="21" t="s">
        <v>38</v>
      </c>
      <c r="B9" s="22">
        <v>168679</v>
      </c>
      <c r="C9" s="22">
        <v>6264</v>
      </c>
    </row>
  </sheetData>
  <conditionalFormatting pivot="1" sqref="B4:B9">
    <cfRule type="dataBar" priority="1">
      <dataBar>
        <cfvo type="min"/>
        <cfvo type="max"/>
        <color rgb="FFFF555A"/>
      </dataBar>
      <extLst>
        <ext xmlns:x14="http://schemas.microsoft.com/office/spreadsheetml/2009/9/main" uri="{B025F937-C7B1-47D3-B67F-A62EFF666E3E}">
          <x14:id>{72FB4C57-DB0C-4475-9C17-34EAB89A9AD4}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2FB4C57-DB0C-4475-9C17-34EAB89A9AD4}">
            <x14:dataBar minLength="0" maxLength="100" border="1" negativeBarBorderColorSameAsPositive="0">
              <x14:cfvo type="autoMin"/>
              <x14:cfvo type="autoMax"/>
              <x14:borderColor rgb="FFFF555A"/>
              <x14:negativeFillColor rgb="FFFF0000"/>
              <x14:negativeBorderColor rgb="FFFF0000"/>
              <x14:axisColor rgb="FF000000"/>
            </x14:dataBar>
          </x14:cfRule>
          <xm:sqref>B4:B9</xm:sqref>
        </x14:conditionalFormatting>
      </x14:conditionalFormattings>
    </ex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topLeftCell="A4" workbookViewId="0">
      <selection activeCell="E28" sqref="E28"/>
    </sheetView>
  </sheetViews>
  <sheetFormatPr defaultRowHeight="15" x14ac:dyDescent="0.25"/>
  <cols>
    <col min="2" max="2" width="20.28515625" customWidth="1"/>
    <col min="3" max="3" width="21.7109375" customWidth="1"/>
    <col min="4" max="5" width="21.7109375" bestFit="1" customWidth="1"/>
  </cols>
  <sheetData>
    <row r="4" spans="2:3" x14ac:dyDescent="0.25">
      <c r="B4" s="20" t="s">
        <v>66</v>
      </c>
      <c r="C4" t="s">
        <v>71</v>
      </c>
    </row>
    <row r="5" spans="2:3" x14ac:dyDescent="0.25">
      <c r="B5" s="21" t="s">
        <v>26</v>
      </c>
      <c r="C5" s="22">
        <v>17</v>
      </c>
    </row>
    <row r="6" spans="2:3" x14ac:dyDescent="0.25">
      <c r="B6" s="21" t="s">
        <v>17</v>
      </c>
      <c r="C6" s="22">
        <v>17</v>
      </c>
    </row>
    <row r="7" spans="2:3" x14ac:dyDescent="0.25">
      <c r="B7" s="21" t="s">
        <v>29</v>
      </c>
      <c r="C7" s="22">
        <v>17</v>
      </c>
    </row>
    <row r="8" spans="2:3" x14ac:dyDescent="0.25">
      <c r="B8" s="21" t="s">
        <v>27</v>
      </c>
      <c r="C8" s="22">
        <v>18</v>
      </c>
    </row>
    <row r="9" spans="2:3" x14ac:dyDescent="0.25">
      <c r="B9" s="21" t="s">
        <v>25</v>
      </c>
      <c r="C9" s="22">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Profit by product</vt:lpstr>
      <vt:lpstr>Category Report</vt:lpstr>
      <vt:lpstr>Open end Q.</vt:lpstr>
      <vt:lpstr>Data</vt:lpstr>
      <vt:lpstr>Quick Statistics</vt:lpstr>
      <vt:lpstr>EDA</vt:lpstr>
      <vt:lpstr>Sales by Country</vt:lpstr>
      <vt:lpstr>Sales by Pivot</vt:lpstr>
      <vt:lpstr>Top 5 Pro.</vt:lpstr>
      <vt:lpstr>Anamoly in Data</vt:lpstr>
      <vt:lpstr>best salesp.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radhe shyam</cp:lastModifiedBy>
  <dcterms:created xsi:type="dcterms:W3CDTF">2021-03-14T20:21:32Z</dcterms:created>
  <dcterms:modified xsi:type="dcterms:W3CDTF">2023-12-22T11:48:16Z</dcterms:modified>
</cp:coreProperties>
</file>