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https://d.docs.live.net/5c4e70a261755a9e/Desktop/3rd year files/Data Science/EXCEL DASHBOARD/"/>
    </mc:Choice>
  </mc:AlternateContent>
  <xr:revisionPtr revIDLastSave="2" documentId="8_{8ADADAFF-49BB-4DC0-9B11-7ACA37C28FC8}" xr6:coauthVersionLast="47" xr6:coauthVersionMax="47" xr10:uidLastSave="{53213714-C6CD-4F7E-A9D6-C560A289741D}"/>
  <bookViews>
    <workbookView xWindow="-108" yWindow="-108" windowWidth="23256" windowHeight="12456" activeTab="1" xr2:uid="{408BA6AB-5196-496B-9C80-B057CC378CDA}"/>
  </bookViews>
  <sheets>
    <sheet name="Sheet1" sheetId="1" r:id="rId1"/>
    <sheet name="DASHBOARD" sheetId="2" r:id="rId2"/>
    <sheet name="Pivot" sheetId="3" r:id="rId3"/>
  </sheets>
  <definedNames>
    <definedName name="Slicer_Department">#N/A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K15" i="3" l="1"/>
  <c r="K20" i="3"/>
  <c r="K17" i="3"/>
  <c r="K16" i="3"/>
  <c r="K14" i="3"/>
  <c r="K13" i="3"/>
  <c r="K21" i="3"/>
  <c r="K22" i="3"/>
  <c r="K18" i="3"/>
  <c r="Y16" i="3"/>
  <c r="Y15" i="3"/>
  <c r="Y14" i="3"/>
  <c r="Y13" i="3"/>
  <c r="Y12" i="3"/>
  <c r="V16" i="3"/>
  <c r="V15" i="3"/>
  <c r="V14" i="3"/>
  <c r="V13" i="3"/>
  <c r="V12" i="3"/>
  <c r="P10" i="3"/>
  <c r="P13" i="3"/>
  <c r="G13" i="3"/>
  <c r="G17" i="3"/>
  <c r="P12" i="3"/>
  <c r="C12" i="3"/>
  <c r="H14" i="3"/>
  <c r="H12" i="3"/>
  <c r="H15" i="3"/>
  <c r="H17" i="3"/>
  <c r="S14" i="3"/>
  <c r="C13" i="3"/>
  <c r="H16" i="3"/>
  <c r="S17" i="3"/>
  <c r="G16" i="3"/>
  <c r="G12" i="3"/>
  <c r="G15" i="3"/>
  <c r="P11" i="3"/>
  <c r="C11" i="3"/>
  <c r="S13" i="3"/>
  <c r="C14" i="3"/>
  <c r="S16" i="3"/>
  <c r="H13" i="3"/>
  <c r="S15" i="3"/>
  <c r="G14" i="3"/>
  <c r="S12" i="3"/>
  <c r="V17" i="3" l="1"/>
  <c r="Y17" i="3"/>
  <c r="L20" i="3"/>
  <c r="M20" i="3" s="1"/>
  <c r="L21" i="3"/>
  <c r="M21" i="3" s="1"/>
  <c r="O15" i="3"/>
  <c r="P15" i="3" s="1"/>
  <c r="O16" i="3"/>
  <c r="P16" i="3" s="1"/>
  <c r="O17" i="3"/>
  <c r="P17" i="3" s="1"/>
</calcChain>
</file>

<file path=xl/sharedStrings.xml><?xml version="1.0" encoding="utf-8"?>
<sst xmlns="http://schemas.openxmlformats.org/spreadsheetml/2006/main" count="869" uniqueCount="227">
  <si>
    <t>Employee ID</t>
  </si>
  <si>
    <t>Full Name</t>
  </si>
  <si>
    <t>Gender</t>
  </si>
  <si>
    <t>Age</t>
  </si>
  <si>
    <t>Age range</t>
  </si>
  <si>
    <t>Region</t>
  </si>
  <si>
    <t>Job Title</t>
  </si>
  <si>
    <t>Department</t>
  </si>
  <si>
    <t>Manager/Supervisor</t>
  </si>
  <si>
    <t>Date of Hire</t>
  </si>
  <si>
    <t>Employment Status</t>
  </si>
  <si>
    <t>Work Location</t>
  </si>
  <si>
    <t>Salary</t>
  </si>
  <si>
    <t>Pay Grade</t>
  </si>
  <si>
    <t>Bonus/Allowances</t>
  </si>
  <si>
    <t>Insurance Details</t>
  </si>
  <si>
    <t>Leave Taken</t>
  </si>
  <si>
    <t>Performance Rating</t>
  </si>
  <si>
    <t>Training Programs Attended</t>
  </si>
  <si>
    <t>Skills</t>
  </si>
  <si>
    <t>Certifications</t>
  </si>
  <si>
    <t>Lori Nguyen</t>
  </si>
  <si>
    <t>Female</t>
  </si>
  <si>
    <t>18-25</t>
  </si>
  <si>
    <t>East</t>
  </si>
  <si>
    <t>Manager</t>
  </si>
  <si>
    <t>Finance</t>
  </si>
  <si>
    <t>Luis Reynolds</t>
  </si>
  <si>
    <t>2019-03-15</t>
  </si>
  <si>
    <t>Full-Time</t>
  </si>
  <si>
    <t>Head Office</t>
  </si>
  <si>
    <t>C</t>
  </si>
  <si>
    <t>Health</t>
  </si>
  <si>
    <t>Leadership Training</t>
  </si>
  <si>
    <t>Design</t>
  </si>
  <si>
    <t>Certified Professional</t>
  </si>
  <si>
    <t>Gary Garcia</t>
  </si>
  <si>
    <t>Male</t>
  </si>
  <si>
    <t>26-35</t>
  </si>
  <si>
    <t>Central</t>
  </si>
  <si>
    <t>Designer</t>
  </si>
  <si>
    <t>HR</t>
  </si>
  <si>
    <t>Ashley Simmons MD</t>
  </si>
  <si>
    <t>2022-12-20</t>
  </si>
  <si>
    <t>Branch Office</t>
  </si>
  <si>
    <t>B</t>
  </si>
  <si>
    <t>None</t>
  </si>
  <si>
    <t>Excel Workshop</t>
  </si>
  <si>
    <t>Jeremy Nguyen</t>
  </si>
  <si>
    <t>West</t>
  </si>
  <si>
    <t>HR Specialist</t>
  </si>
  <si>
    <t>Marketing</t>
  </si>
  <si>
    <t>Cassandra Duncan</t>
  </si>
  <si>
    <t>2022-08-10</t>
  </si>
  <si>
    <t>Remote</t>
  </si>
  <si>
    <t>D</t>
  </si>
  <si>
    <t>Management</t>
  </si>
  <si>
    <t>Advanced Training</t>
  </si>
  <si>
    <t>Kimberly Jones</t>
  </si>
  <si>
    <t>36-45</t>
  </si>
  <si>
    <t>Operations</t>
  </si>
  <si>
    <t>Janet Harris</t>
  </si>
  <si>
    <t>2024-09-03</t>
  </si>
  <si>
    <t>Contract</t>
  </si>
  <si>
    <t>A</t>
  </si>
  <si>
    <t>Health + Dental</t>
  </si>
  <si>
    <t>Python</t>
  </si>
  <si>
    <t>Anthony Gates</t>
  </si>
  <si>
    <t>56 &lt;</t>
  </si>
  <si>
    <t>Mr. Frank Clay</t>
  </si>
  <si>
    <t>2019-03-14</t>
  </si>
  <si>
    <t>Courtney Foster</t>
  </si>
  <si>
    <t>Developer</t>
  </si>
  <si>
    <t>Dorothy Price</t>
  </si>
  <si>
    <t>2017-01-23</t>
  </si>
  <si>
    <t>Communication</t>
  </si>
  <si>
    <t>Catherine Hall</t>
  </si>
  <si>
    <t>Michele Sexton</t>
  </si>
  <si>
    <t>2024-08-17</t>
  </si>
  <si>
    <t>Deanna Ball</t>
  </si>
  <si>
    <t>South</t>
  </si>
  <si>
    <t>IT</t>
  </si>
  <si>
    <t>Richard Schmidt</t>
  </si>
  <si>
    <t>2014-12-09</t>
  </si>
  <si>
    <t>Candace Nelson</t>
  </si>
  <si>
    <t>Teresa Pearson</t>
  </si>
  <si>
    <t>2021-06-28</t>
  </si>
  <si>
    <t>Mandy Davis</t>
  </si>
  <si>
    <t>Laura Hart</t>
  </si>
  <si>
    <t>2018-05-20</t>
  </si>
  <si>
    <t>Matthew Powell</t>
  </si>
  <si>
    <t>Andrea May</t>
  </si>
  <si>
    <t>2017-02-13</t>
  </si>
  <si>
    <t>Bruce Nelson</t>
  </si>
  <si>
    <t>Casey Martin</t>
  </si>
  <si>
    <t>2024-05-05</t>
  </si>
  <si>
    <t>Excel</t>
  </si>
  <si>
    <t>Dawn Cole</t>
  </si>
  <si>
    <t>46-55</t>
  </si>
  <si>
    <t>Amber Allen</t>
  </si>
  <si>
    <t>2022-04-19</t>
  </si>
  <si>
    <t>Tanner Morse</t>
  </si>
  <si>
    <t>North</t>
  </si>
  <si>
    <t>Adam Johnson</t>
  </si>
  <si>
    <t>2015-11-16</t>
  </si>
  <si>
    <t>Jose Griffin</t>
  </si>
  <si>
    <t>Nicole Dominguez</t>
  </si>
  <si>
    <t>2023-09-09</t>
  </si>
  <si>
    <t>Daniel Hawkins</t>
  </si>
  <si>
    <t>Andrew Best</t>
  </si>
  <si>
    <t>2017-12-12</t>
  </si>
  <si>
    <t>Part-Time</t>
  </si>
  <si>
    <t>Elaine Mcclain</t>
  </si>
  <si>
    <t>Gabrielle Rodriguez</t>
  </si>
  <si>
    <t>2017-03-10</t>
  </si>
  <si>
    <t>Allison Harvey</t>
  </si>
  <si>
    <t>2019-03-04</t>
  </si>
  <si>
    <t>Thomas Kramer</t>
  </si>
  <si>
    <t>Tristan Mejia</t>
  </si>
  <si>
    <t>2022-11-20</t>
  </si>
  <si>
    <t>Kevin Whitaker</t>
  </si>
  <si>
    <t>Analyst</t>
  </si>
  <si>
    <t>Mary Welch</t>
  </si>
  <si>
    <t>2021-03-02</t>
  </si>
  <si>
    <t>Dustin Carter</t>
  </si>
  <si>
    <t>Douglas Miles</t>
  </si>
  <si>
    <t>2021-08-01</t>
  </si>
  <si>
    <t>Nicole Williamson</t>
  </si>
  <si>
    <t>Jessica Fleming</t>
  </si>
  <si>
    <t>2015-08-14</t>
  </si>
  <si>
    <t>Matthew Knight</t>
  </si>
  <si>
    <t>Christine Lee</t>
  </si>
  <si>
    <t>2015-10-21</t>
  </si>
  <si>
    <t>Donna Jones</t>
  </si>
  <si>
    <t>Mario Smith DVM</t>
  </si>
  <si>
    <t>2015-03-14</t>
  </si>
  <si>
    <t>Carolyn Bullock</t>
  </si>
  <si>
    <t>Joseph Francis</t>
  </si>
  <si>
    <t>2024-05-22</t>
  </si>
  <si>
    <t>Wendy Gomez</t>
  </si>
  <si>
    <t>Sarah Young</t>
  </si>
  <si>
    <t>2017-03-19</t>
  </si>
  <si>
    <t>Michael Thomas</t>
  </si>
  <si>
    <t>Aaron Hart</t>
  </si>
  <si>
    <t>2021-09-15</t>
  </si>
  <si>
    <t>Kevin Bell</t>
  </si>
  <si>
    <t>Brian Boyd</t>
  </si>
  <si>
    <t>2022-05-09</t>
  </si>
  <si>
    <t>Richard Landry</t>
  </si>
  <si>
    <t>Steven Krueger</t>
  </si>
  <si>
    <t>2017-06-22</t>
  </si>
  <si>
    <t>George Hurley</t>
  </si>
  <si>
    <t>Debra Williams</t>
  </si>
  <si>
    <t>2020-11-28</t>
  </si>
  <si>
    <t>Mark Lopez</t>
  </si>
  <si>
    <t>Karen Mitchell</t>
  </si>
  <si>
    <t>2015-08-30</t>
  </si>
  <si>
    <t>Robert Williams</t>
  </si>
  <si>
    <t>Joseph Sanders</t>
  </si>
  <si>
    <t>2018-10-27</t>
  </si>
  <si>
    <t>Mary Schmidt</t>
  </si>
  <si>
    <t>Shelly George</t>
  </si>
  <si>
    <t>2018-08-26</t>
  </si>
  <si>
    <t>Mary Martinez</t>
  </si>
  <si>
    <t>Nicole Houston</t>
  </si>
  <si>
    <t>2023-07-24</t>
  </si>
  <si>
    <t>Paul Hall</t>
  </si>
  <si>
    <t>Kristin Shaffer</t>
  </si>
  <si>
    <t>2018-07-09</t>
  </si>
  <si>
    <t>Samantha Foster</t>
  </si>
  <si>
    <t>Joel Aguilar</t>
  </si>
  <si>
    <t>2016-12-21</t>
  </si>
  <si>
    <t>Timothy Aguilar</t>
  </si>
  <si>
    <t>Michael Wade</t>
  </si>
  <si>
    <t>2019-06-27</t>
  </si>
  <si>
    <t>Charles Andrews</t>
  </si>
  <si>
    <t>Jessica Walsh</t>
  </si>
  <si>
    <t>2021-08-27</t>
  </si>
  <si>
    <t>Veronica Nelson</t>
  </si>
  <si>
    <t>Kelly Mack</t>
  </si>
  <si>
    <t>2017-05-28</t>
  </si>
  <si>
    <t>Chris Sanchez</t>
  </si>
  <si>
    <t>John Conley</t>
  </si>
  <si>
    <t>2022-01-30</t>
  </si>
  <si>
    <t>Cassie Galvan</t>
  </si>
  <si>
    <t>Aaron Baker</t>
  </si>
  <si>
    <t>2017-04-20</t>
  </si>
  <si>
    <t>Jessica Jones</t>
  </si>
  <si>
    <t>Christopher Bass</t>
  </si>
  <si>
    <t>2019-07-22</t>
  </si>
  <si>
    <t>Emily Walker</t>
  </si>
  <si>
    <t>Sean Tucker PhD</t>
  </si>
  <si>
    <t>2018-11-29</t>
  </si>
  <si>
    <t>Vickie Lewis</t>
  </si>
  <si>
    <t>Jacob Scott</t>
  </si>
  <si>
    <t>2022-11-14</t>
  </si>
  <si>
    <t>Alexis Clark</t>
  </si>
  <si>
    <t>Joel Park</t>
  </si>
  <si>
    <t>2016-02-23</t>
  </si>
  <si>
    <t>Robert Davis</t>
  </si>
  <si>
    <t>Russell Marshall</t>
  </si>
  <si>
    <t>2018-05-18</t>
  </si>
  <si>
    <t>Daniel Brown MD</t>
  </si>
  <si>
    <t>James Holden</t>
  </si>
  <si>
    <t>2024-03-09</t>
  </si>
  <si>
    <t>Anna Payne</t>
  </si>
  <si>
    <t>Thomas Murphy</t>
  </si>
  <si>
    <t>2024-03-27</t>
  </si>
  <si>
    <t>Rhonda Pena</t>
  </si>
  <si>
    <t>Mark Abbott</t>
  </si>
  <si>
    <t>2019-12-23</t>
  </si>
  <si>
    <t>Nicole Gonzalez</t>
  </si>
  <si>
    <t>Robin Lynch</t>
  </si>
  <si>
    <t>2016-08-25</t>
  </si>
  <si>
    <t>Row Labels</t>
  </si>
  <si>
    <t>Grand Total</t>
  </si>
  <si>
    <t>Count of Full Name</t>
  </si>
  <si>
    <t>Total</t>
  </si>
  <si>
    <t>Number of employess to employment</t>
  </si>
  <si>
    <t>Sum of Salary</t>
  </si>
  <si>
    <t>Salaries To Department</t>
  </si>
  <si>
    <t>Column Labels</t>
  </si>
  <si>
    <t>Age Range to Gender</t>
  </si>
  <si>
    <t>Workplace</t>
  </si>
  <si>
    <t>Sum of Leave Taken</t>
  </si>
  <si>
    <t>Average of Performance Rating</t>
  </si>
  <si>
    <t>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</si>
</sst>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0.0"/>
  </numFmts>
  <fonts count="7">
    <font>
      <sz val="11"/>
      <color theme="1"/>
      <name val="Aptos Narrow"/>
      <family val="2"/>
      <scheme val="minor"/>
    </font>
    <font>
      <b/>
      <sz val="11"/>
      <color theme="0" tint="-4.9989318521683403E-2"/>
      <name val="Kulim Park"/>
    </font>
    <font>
      <sz val="11"/>
      <color theme="1"/>
      <name val="Kulim Park"/>
    </font>
    <font>
      <sz val="11"/>
      <color theme="0" tint="-4.9989318521683403E-2"/>
      <name val="Kulim Park"/>
    </font>
    <font>
      <sz val="11"/>
      <color theme="1"/>
      <name val="Aptos Narrow"/>
      <family val="2"/>
      <scheme val="minor"/>
    </font>
    <font>
      <b/>
      <sz val="11"/>
      <color theme="1"/>
      <name val="Aptos Narrow"/>
      <family val="2"/>
      <scheme val="minor"/>
    </font>
    <font>
      <sz val="11"/>
      <color theme="0"/>
      <name val="Aptos Narrow"/>
      <family val="2"/>
      <scheme val="minor"/>
    </font>
  </fonts>
  <fills count="5">
    <fill>
      <patternFill patternType="none"/>
    </fill>
    <fill>
      <patternFill patternType="gray125"/>
    </fill>
    <fill>
      <patternFill patternType="solid">
        <fgColor rgb="FF282828"/>
        <bgColor indexed="64"/>
      </patternFill>
    </fill>
    <fill>
      <patternFill patternType="solid">
        <fgColor theme="1" tint="0.34998626667073579"/>
        <bgColor indexed="64"/>
      </patternFill>
    </fill>
    <fill>
      <patternFill patternType="solid">
        <fgColor theme="2" tint="-0.749992370372631"/>
        <bgColor indexed="64"/>
      </patternFill>
    </fill>
  </fills>
  <borders count="2">
    <border>
      <left/>
      <right/>
      <top/>
      <bottom/>
      <diagonal/>
    </border>
    <border>
      <left/>
      <right/>
      <top style="thin">
        <color theme="1" tint="0.499984740745262"/>
      </top>
      <bottom style="thin">
        <color theme="1" tint="0.499984740745262"/>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17">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3" fillId="2" borderId="1" xfId="0" applyFont="1" applyFill="1" applyBorder="1" applyAlignment="1">
      <alignment horizontal="center" vertical="center"/>
    </xf>
    <xf numFmtId="0" fontId="0" fillId="3" borderId="0" xfId="0" applyFill="1"/>
    <xf numFmtId="0" fontId="0" fillId="4"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vertical="center"/>
    </xf>
    <xf numFmtId="9" fontId="0" fillId="0" borderId="0" xfId="2" applyFont="1"/>
    <xf numFmtId="3" fontId="0" fillId="0" borderId="0" xfId="1" applyNumberFormat="1" applyFont="1"/>
    <xf numFmtId="9" fontId="5" fillId="0" borderId="0" xfId="2" applyFont="1"/>
    <xf numFmtId="9" fontId="0" fillId="0" borderId="0" xfId="0" applyNumberFormat="1"/>
    <xf numFmtId="164" fontId="0" fillId="0" borderId="0" xfId="0" applyNumberFormat="1"/>
    <xf numFmtId="164" fontId="5" fillId="0" borderId="0" xfId="0" applyNumberFormat="1" applyFont="1"/>
    <xf numFmtId="0" fontId="6" fillId="4" borderId="0" xfId="0" applyFont="1" applyFill="1" applyAlignment="1">
      <alignment horizontal="center" vertical="center"/>
    </xf>
  </cellXfs>
  <cellStyles count="3">
    <cellStyle name="Comma" xfId="1" builtinId="3"/>
    <cellStyle name="Normal" xfId="0" builtinId="0"/>
    <cellStyle name="Percent" xfId="2" builtinId="5"/>
  </cellStyles>
  <dxfs count="27">
    <dxf>
      <numFmt numFmtId="164" formatCode="0.0"/>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numFmt numFmtId="0" formatCode="General"/>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font>
        <b/>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font>
        <b val="0"/>
        <i val="0"/>
        <sz val="10"/>
        <name val="Cambria Math"/>
        <family val="1"/>
        <scheme val="none"/>
      </font>
      <fill>
        <patternFill>
          <fgColor rgb="FF282828"/>
          <bgColor rgb="FF1F1F1F"/>
        </patternFill>
      </fill>
    </dxf>
    <dxf>
      <font>
        <name val="Cambria Math"/>
        <family val="1"/>
        <scheme val="none"/>
      </font>
      <fill>
        <patternFill>
          <fgColor rgb="FF282828"/>
          <bgColor rgb="FF1F1F1F"/>
        </patternFill>
      </fill>
    </dxf>
    <dxf>
      <fill>
        <patternFill>
          <fgColor rgb="FF282828"/>
          <bgColor rgb="FF282828"/>
        </patternFill>
      </fill>
    </dxf>
  </dxfs>
  <tableStyles count="7" defaultTableStyle="TableStyleMedium2" defaultPivotStyle="PivotStyleLight16">
    <tableStyle name="Slicer Style 1" pivot="0" table="0" count="1" xr9:uid="{8814BEF5-F8DA-4921-90AF-9C0857D53AA7}"/>
    <tableStyle name="Slicer Style 2" pivot="0" table="0" count="5" xr9:uid="{B5287706-5A06-42E0-ADDA-B4B36B8DA7CF}">
      <tableStyleElement type="wholeTable" dxfId="26"/>
    </tableStyle>
    <tableStyle name="Slicer Style 3" pivot="0" table="0" count="1" xr9:uid="{097580A2-A2C5-47A2-AFE8-C2E0CD627E38}"/>
    <tableStyle name="Slicer Style 4" pivot="0" table="0" count="1" xr9:uid="{42A7E0F1-04A9-4883-9A05-BD60482129D4}"/>
    <tableStyle name="Slicer Style 5" pivot="0" table="0" count="1" xr9:uid="{53B36F2F-C2D7-4304-9FFE-611F4B06044D}">
      <tableStyleElement type="wholeTable" dxfId="25"/>
    </tableStyle>
    <tableStyle name="Slicer Style 6" pivot="0" table="0" count="1" xr9:uid="{AA6F6F8C-00B3-4DBA-88D7-6FE195208BAE}"/>
    <tableStyle name="Slicer Style 7" pivot="0" table="0" count="1" xr9:uid="{118C36FD-D953-43B1-BA0A-0D62E345C145}">
      <tableStyleElement type="wholeTable" dxfId="24"/>
    </tableStyle>
  </tableStyles>
  <colors>
    <mruColors>
      <color rgb="FFE5B244"/>
      <color rgb="FF282828"/>
      <color rgb="FF1F1F1F"/>
      <color rgb="FF0A0A0A"/>
    </mruColors>
  </colors>
  <extLst>
    <ext xmlns:x14="http://schemas.microsoft.com/office/spreadsheetml/2009/9/main" uri="{46F421CA-312F-682f-3DD2-61675219B42D}">
      <x14:dxfs count="8">
        <dxf>
          <fill>
            <patternFill>
              <fgColor rgb="FFFFC000"/>
              <bgColor rgb="FFE5B244"/>
            </patternFill>
          </fill>
        </dxf>
        <dxf>
          <fill>
            <patternFill>
              <fgColor rgb="FFFFC000"/>
              <bgColor rgb="FFE5B244"/>
            </patternFill>
          </fill>
        </dxf>
        <dxf>
          <fill>
            <patternFill>
              <fgColor rgb="FFFFC000"/>
            </patternFill>
          </fill>
        </dxf>
        <dxf>
          <font>
            <b val="0"/>
            <i val="0"/>
            <sz val="11"/>
            <name val="Cambria Math"/>
            <family val="1"/>
            <scheme val="none"/>
          </font>
          <fill>
            <patternFill>
              <fgColor rgb="FFE5B244"/>
              <bgColor rgb="FFE5B244"/>
            </patternFill>
          </fill>
        </dxf>
        <dxf>
          <font>
            <b val="0"/>
            <i val="0"/>
            <sz val="11"/>
            <color rgb="FF282828"/>
            <name val="Cambria Math"/>
            <family val="1"/>
            <scheme val="none"/>
          </font>
          <fill>
            <patternFill>
              <fgColor rgb="FFE5B244"/>
              <bgColor rgb="FFE5B244"/>
            </patternFill>
          </fill>
        </dxf>
        <dxf>
          <font>
            <b val="0"/>
            <i val="0"/>
            <sz val="11"/>
            <color rgb="FF282828"/>
            <name val="Cambria Math"/>
            <family val="1"/>
            <scheme val="none"/>
          </font>
          <fill>
            <patternFill>
              <fgColor rgb="FFE5B244"/>
              <bgColor rgb="FFE5B244"/>
            </patternFill>
          </fill>
        </dxf>
        <dxf>
          <fill>
            <patternFill>
              <fgColor rgb="FFE5B244"/>
              <bgColor rgb="FFE5B244"/>
            </patternFill>
          </fill>
        </dxf>
        <dxf>
          <font>
            <name val="Cambria Math"/>
            <family val="1"/>
            <scheme val="none"/>
          </font>
          <fill>
            <patternFill patternType="none">
              <bgColor auto="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7"/>
          </x14:slicerStyleElements>
        </x14:slicerStyle>
        <x14:slicerStyle name="Slicer Style 2">
          <x14:slicerStyleElements>
            <x14:slicerStyleElement type="unselectedItemWithData" dxfId="6"/>
            <x14:slicerStyleElement type="selectedItemWithData" dxfId="5"/>
            <x14:slicerStyleElement type="selectedItemWithNoData" dxfId="4"/>
            <x14:slicerStyleElement type="hoveredSelectedItemWithData" dxfId="3"/>
          </x14:slicerStyleElements>
        </x14:slicerStyle>
        <x14:slicerStyle name="Slicer Style 3">
          <x14:slicerStyleElements>
            <x14:slicerStyleElement type="selectedItemWithData" dxfId="2"/>
          </x14:slicerStyleElements>
        </x14:slicerStyle>
        <x14:slicerStyle name="Slicer Style 4">
          <x14:slicerStyleElements>
            <x14:slicerStyleElement type="selectedItemWithData" dxfId="1"/>
          </x14:slicerStyleElements>
        </x14:slicerStyle>
        <x14:slicerStyle name="Slicer Style 5"/>
        <x14:slicerStyle name="Slicer Style 6">
          <x14:slicerStyleElements>
            <x14:slicerStyleElement type="selectedItemWithData" dxfId="0"/>
          </x14:slicerStyleElements>
        </x14:slicerStyle>
        <x14:slicerStyle name="Slicer Style 7"/>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4.5167367978717612E-3"/>
          <c:w val="1"/>
          <c:h val="0.9703221863054361"/>
        </c:manualLayout>
      </c:layout>
      <c:pieChart>
        <c:varyColors val="1"/>
        <c:ser>
          <c:idx val="0"/>
          <c:order val="0"/>
          <c:spPr>
            <a:solidFill>
              <a:schemeClr val="accent1"/>
            </a:solidFill>
            <a:ln>
              <a:solidFill>
                <a:schemeClr val="tx1"/>
              </a:solidFill>
            </a:ln>
          </c:spPr>
          <c:dPt>
            <c:idx val="0"/>
            <c:bubble3D val="0"/>
            <c:spPr>
              <a:solidFill>
                <a:srgbClr val="FFC000"/>
              </a:solidFill>
              <a:ln w="19050">
                <a:solidFill>
                  <a:schemeClr val="tx1"/>
                </a:solidFill>
              </a:ln>
              <a:effectLst/>
            </c:spPr>
            <c:extLst>
              <c:ext xmlns:c16="http://schemas.microsoft.com/office/drawing/2014/chart" uri="{C3380CC4-5D6E-409C-BE32-E72D297353CC}">
                <c16:uniqueId val="{00000001-2956-4775-8D4D-79636A188D1D}"/>
              </c:ext>
            </c:extLst>
          </c:dPt>
          <c:dPt>
            <c:idx val="1"/>
            <c:bubble3D val="0"/>
            <c:spPr>
              <a:solidFill>
                <a:schemeClr val="bg2">
                  <a:lumMod val="25000"/>
                </a:schemeClr>
              </a:solidFill>
              <a:ln w="19050">
                <a:solidFill>
                  <a:schemeClr val="tx1"/>
                </a:solidFill>
              </a:ln>
              <a:effectLst/>
            </c:spPr>
            <c:extLst>
              <c:ext xmlns:c16="http://schemas.microsoft.com/office/drawing/2014/chart" uri="{C3380CC4-5D6E-409C-BE32-E72D297353CC}">
                <c16:uniqueId val="{00000003-2956-4775-8D4D-79636A188D1D}"/>
              </c:ext>
            </c:extLst>
          </c:dPt>
          <c:dPt>
            <c:idx val="2"/>
            <c:bubble3D val="0"/>
            <c:spPr>
              <a:solidFill>
                <a:schemeClr val="bg2">
                  <a:lumMod val="75000"/>
                </a:schemeClr>
              </a:solidFill>
              <a:ln w="19050">
                <a:solidFill>
                  <a:schemeClr val="tx1"/>
                </a:solidFill>
              </a:ln>
              <a:effectLst/>
            </c:spPr>
            <c:extLst>
              <c:ext xmlns:c16="http://schemas.microsoft.com/office/drawing/2014/chart" uri="{C3380CC4-5D6E-409C-BE32-E72D297353CC}">
                <c16:uniqueId val="{00000005-2956-4775-8D4D-79636A188D1D}"/>
              </c:ext>
            </c:extLst>
          </c:dPt>
          <c:cat>
            <c:strRef>
              <c:f>Pivot!$B$11:$B$13</c:f>
              <c:strCache>
                <c:ptCount val="3"/>
                <c:pt idx="0">
                  <c:v>Contract</c:v>
                </c:pt>
                <c:pt idx="1">
                  <c:v>Full-Time</c:v>
                </c:pt>
                <c:pt idx="2">
                  <c:v>Part-Time</c:v>
                </c:pt>
              </c:strCache>
            </c:strRef>
          </c:cat>
          <c:val>
            <c:numRef>
              <c:f>Pivot!$C$11:$C$13</c:f>
              <c:numCache>
                <c:formatCode>General</c:formatCode>
                <c:ptCount val="3"/>
                <c:pt idx="0">
                  <c:v>1</c:v>
                </c:pt>
                <c:pt idx="1">
                  <c:v>2</c:v>
                </c:pt>
                <c:pt idx="2">
                  <c:v>4</c:v>
                </c:pt>
              </c:numCache>
            </c:numRef>
          </c:val>
          <c:extLst>
            <c:ext xmlns:c16="http://schemas.microsoft.com/office/drawing/2014/chart" uri="{C3380CC4-5D6E-409C-BE32-E72D297353CC}">
              <c16:uniqueId val="{00000006-2956-4775-8D4D-79636A188D1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[HR_Dashboard.xlsx]Pivot!Age</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Math" panose="02040503050406030204" pitchFamily="18" charset="0"/>
                  <a:ea typeface="Cambria Math" panose="02040503050406030204" pitchFamily="18"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Cambria Math" panose="02040503050406030204" pitchFamily="18" charset="0"/>
                  <a:ea typeface="Cambria Math" panose="02040503050406030204" pitchFamily="18"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Pivot!$K$4:$K$5</c:f>
              <c:strCache>
                <c:ptCount val="1"/>
                <c:pt idx="0">
                  <c:v>Female</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Math" panose="02040503050406030204" pitchFamily="18" charset="0"/>
                    <a:ea typeface="Cambria Math" panose="02040503050406030204" pitchFamily="18"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Pivot!$J$6:$J$11</c:f>
              <c:strCache>
                <c:ptCount val="5"/>
                <c:pt idx="0">
                  <c:v>18-25</c:v>
                </c:pt>
                <c:pt idx="1">
                  <c:v>26-35</c:v>
                </c:pt>
                <c:pt idx="2">
                  <c:v>36-45</c:v>
                </c:pt>
                <c:pt idx="3">
                  <c:v>46-55</c:v>
                </c:pt>
                <c:pt idx="4">
                  <c:v>56 &lt;</c:v>
                </c:pt>
              </c:strCache>
            </c:strRef>
          </c:cat>
          <c:val>
            <c:numRef>
              <c:f>Pivot!$K$6:$K$11</c:f>
              <c:numCache>
                <c:formatCode>General</c:formatCode>
                <c:ptCount val="5"/>
                <c:pt idx="0">
                  <c:v>6</c:v>
                </c:pt>
                <c:pt idx="1">
                  <c:v>7</c:v>
                </c:pt>
                <c:pt idx="2">
                  <c:v>5</c:v>
                </c:pt>
                <c:pt idx="3">
                  <c:v>4</c:v>
                </c:pt>
                <c:pt idx="4">
                  <c:v>4</c:v>
                </c:pt>
              </c:numCache>
            </c:numRef>
          </c:val>
          <c:extLst>
            <c:ext xmlns:c16="http://schemas.microsoft.com/office/drawing/2014/chart" uri="{C3380CC4-5D6E-409C-BE32-E72D297353CC}">
              <c16:uniqueId val="{00000000-C02A-4F28-924F-F07C65AAB7E4}"/>
            </c:ext>
          </c:extLst>
        </c:ser>
        <c:ser>
          <c:idx val="1"/>
          <c:order val="1"/>
          <c:tx>
            <c:strRef>
              <c:f>Pivot!$L$4:$L$5</c:f>
              <c:strCache>
                <c:ptCount val="1"/>
                <c:pt idx="0">
                  <c:v>Male</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Cambria Math" panose="02040503050406030204" pitchFamily="18" charset="0"/>
                    <a:ea typeface="Cambria Math" panose="02040503050406030204" pitchFamily="18"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Pivot!$J$6:$J$11</c:f>
              <c:strCache>
                <c:ptCount val="5"/>
                <c:pt idx="0">
                  <c:v>18-25</c:v>
                </c:pt>
                <c:pt idx="1">
                  <c:v>26-35</c:v>
                </c:pt>
                <c:pt idx="2">
                  <c:v>36-45</c:v>
                </c:pt>
                <c:pt idx="3">
                  <c:v>46-55</c:v>
                </c:pt>
                <c:pt idx="4">
                  <c:v>56 &lt;</c:v>
                </c:pt>
              </c:strCache>
            </c:strRef>
          </c:cat>
          <c:val>
            <c:numRef>
              <c:f>Pivot!$L$6:$L$11</c:f>
              <c:numCache>
                <c:formatCode>General</c:formatCode>
                <c:ptCount val="5"/>
                <c:pt idx="0">
                  <c:v>3</c:v>
                </c:pt>
                <c:pt idx="1">
                  <c:v>6</c:v>
                </c:pt>
                <c:pt idx="2">
                  <c:v>7</c:v>
                </c:pt>
                <c:pt idx="3">
                  <c:v>3</c:v>
                </c:pt>
                <c:pt idx="4">
                  <c:v>5</c:v>
                </c:pt>
              </c:numCache>
            </c:numRef>
          </c:val>
          <c:extLst>
            <c:ext xmlns:c16="http://schemas.microsoft.com/office/drawing/2014/chart" uri="{C3380CC4-5D6E-409C-BE32-E72D297353CC}">
              <c16:uniqueId val="{00000001-C02A-4F28-924F-F07C65AAB7E4}"/>
            </c:ext>
          </c:extLst>
        </c:ser>
        <c:dLbls>
          <c:showLegendKey val="0"/>
          <c:showVal val="0"/>
          <c:showCatName val="0"/>
          <c:showSerName val="0"/>
          <c:showPercent val="0"/>
          <c:showBubbleSize val="0"/>
        </c:dLbls>
        <c:gapWidth val="219"/>
        <c:overlap val="-27"/>
        <c:axId val="2056290671"/>
        <c:axId val="2056287343"/>
      </c:barChart>
      <c:catAx>
        <c:axId val="205629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lumMod val="75000"/>
                  </a:schemeClr>
                </a:solidFill>
                <a:latin typeface="Cambria Math" panose="02040503050406030204" pitchFamily="18" charset="0"/>
                <a:ea typeface="Cambria Math" panose="02040503050406030204" pitchFamily="18" charset="0"/>
                <a:cs typeface="+mn-cs"/>
              </a:defRPr>
            </a:pPr>
            <a:endParaRPr lang="en-US"/>
          </a:p>
        </c:txPr>
        <c:crossAx val="2056287343"/>
        <c:crosses val="autoZero"/>
        <c:auto val="1"/>
        <c:lblAlgn val="ctr"/>
        <c:lblOffset val="100"/>
        <c:noMultiLvlLbl val="0"/>
      </c:catAx>
      <c:valAx>
        <c:axId val="2056287343"/>
        <c:scaling>
          <c:orientation val="minMax"/>
        </c:scaling>
        <c:delete val="1"/>
        <c:axPos val="l"/>
        <c:numFmt formatCode="General" sourceLinked="1"/>
        <c:majorTickMark val="none"/>
        <c:minorTickMark val="none"/>
        <c:tickLblPos val="nextTo"/>
        <c:crossAx val="205629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FC000"/>
            </a:solidFill>
            <a:ln>
              <a:noFill/>
            </a:ln>
            <a:effectLst/>
          </c:spPr>
          <c:invertIfNegative val="0"/>
          <c:val>
            <c:numRef>
              <c:f>Pivot!$O$15</c:f>
              <c:numCache>
                <c:formatCode>0%</c:formatCode>
                <c:ptCount val="1"/>
                <c:pt idx="0">
                  <c:v>0.7142857142857143</c:v>
                </c:pt>
              </c:numCache>
            </c:numRef>
          </c:val>
          <c:extLst>
            <c:ext xmlns:c16="http://schemas.microsoft.com/office/drawing/2014/chart" uri="{C3380CC4-5D6E-409C-BE32-E72D297353CC}">
              <c16:uniqueId val="{00000000-864A-4439-922C-2221D2B3AE0F}"/>
            </c:ext>
          </c:extLst>
        </c:ser>
        <c:ser>
          <c:idx val="1"/>
          <c:order val="1"/>
          <c:spPr>
            <a:solidFill>
              <a:schemeClr val="tx1">
                <a:lumMod val="75000"/>
                <a:lumOff val="25000"/>
              </a:schemeClr>
            </a:solidFill>
            <a:ln>
              <a:noFill/>
            </a:ln>
            <a:effectLst/>
          </c:spPr>
          <c:invertIfNegative val="0"/>
          <c:val>
            <c:numRef>
              <c:f>Pivot!$P$15</c:f>
              <c:numCache>
                <c:formatCode>0%</c:formatCode>
                <c:ptCount val="1"/>
                <c:pt idx="0">
                  <c:v>0.2857142857142857</c:v>
                </c:pt>
              </c:numCache>
            </c:numRef>
          </c:val>
          <c:extLst>
            <c:ext xmlns:c16="http://schemas.microsoft.com/office/drawing/2014/chart" uri="{C3380CC4-5D6E-409C-BE32-E72D297353CC}">
              <c16:uniqueId val="{00000001-864A-4439-922C-2221D2B3AE0F}"/>
            </c:ext>
          </c:extLst>
        </c:ser>
        <c:dLbls>
          <c:showLegendKey val="0"/>
          <c:showVal val="0"/>
          <c:showCatName val="0"/>
          <c:showSerName val="0"/>
          <c:showPercent val="0"/>
          <c:showBubbleSize val="0"/>
        </c:dLbls>
        <c:gapWidth val="150"/>
        <c:overlap val="100"/>
        <c:axId val="231311199"/>
        <c:axId val="231311615"/>
      </c:barChart>
      <c:catAx>
        <c:axId val="231311199"/>
        <c:scaling>
          <c:orientation val="minMax"/>
        </c:scaling>
        <c:delete val="1"/>
        <c:axPos val="l"/>
        <c:majorTickMark val="none"/>
        <c:minorTickMark val="none"/>
        <c:tickLblPos val="nextTo"/>
        <c:crossAx val="231311615"/>
        <c:crosses val="autoZero"/>
        <c:auto val="1"/>
        <c:lblAlgn val="ctr"/>
        <c:lblOffset val="100"/>
        <c:noMultiLvlLbl val="0"/>
      </c:catAx>
      <c:valAx>
        <c:axId val="231311615"/>
        <c:scaling>
          <c:orientation val="minMax"/>
        </c:scaling>
        <c:delete val="1"/>
        <c:axPos val="b"/>
        <c:numFmt formatCode="0%" sourceLinked="1"/>
        <c:majorTickMark val="none"/>
        <c:minorTickMark val="none"/>
        <c:tickLblPos val="nextTo"/>
        <c:crossAx val="23131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FC000"/>
            </a:solidFill>
            <a:ln>
              <a:noFill/>
            </a:ln>
            <a:effectLst/>
          </c:spPr>
          <c:invertIfNegative val="0"/>
          <c:val>
            <c:numRef>
              <c:f>Pivot!$O$16</c:f>
              <c:numCache>
                <c:formatCode>0%</c:formatCode>
                <c:ptCount val="1"/>
                <c:pt idx="0">
                  <c:v>0.14285714285714285</c:v>
                </c:pt>
              </c:numCache>
            </c:numRef>
          </c:val>
          <c:extLst>
            <c:ext xmlns:c16="http://schemas.microsoft.com/office/drawing/2014/chart" uri="{C3380CC4-5D6E-409C-BE32-E72D297353CC}">
              <c16:uniqueId val="{00000000-E95B-4EEB-A74C-562A514AF61A}"/>
            </c:ext>
          </c:extLst>
        </c:ser>
        <c:ser>
          <c:idx val="1"/>
          <c:order val="1"/>
          <c:spPr>
            <a:solidFill>
              <a:schemeClr val="bg2">
                <a:lumMod val="25000"/>
              </a:schemeClr>
            </a:solidFill>
            <a:ln>
              <a:noFill/>
            </a:ln>
            <a:effectLst/>
          </c:spPr>
          <c:invertIfNegative val="0"/>
          <c:val>
            <c:numRef>
              <c:f>Pivot!$P$16</c:f>
              <c:numCache>
                <c:formatCode>0%</c:formatCode>
                <c:ptCount val="1"/>
                <c:pt idx="0">
                  <c:v>0.85714285714285721</c:v>
                </c:pt>
              </c:numCache>
            </c:numRef>
          </c:val>
          <c:extLst>
            <c:ext xmlns:c16="http://schemas.microsoft.com/office/drawing/2014/chart" uri="{C3380CC4-5D6E-409C-BE32-E72D297353CC}">
              <c16:uniqueId val="{00000001-E95B-4EEB-A74C-562A514AF61A}"/>
            </c:ext>
          </c:extLst>
        </c:ser>
        <c:dLbls>
          <c:showLegendKey val="0"/>
          <c:showVal val="0"/>
          <c:showCatName val="0"/>
          <c:showSerName val="0"/>
          <c:showPercent val="0"/>
          <c:showBubbleSize val="0"/>
        </c:dLbls>
        <c:gapWidth val="150"/>
        <c:overlap val="100"/>
        <c:axId val="231315775"/>
        <c:axId val="231316191"/>
      </c:barChart>
      <c:catAx>
        <c:axId val="231315775"/>
        <c:scaling>
          <c:orientation val="minMax"/>
        </c:scaling>
        <c:delete val="1"/>
        <c:axPos val="l"/>
        <c:majorTickMark val="none"/>
        <c:minorTickMark val="none"/>
        <c:tickLblPos val="nextTo"/>
        <c:crossAx val="231316191"/>
        <c:crosses val="autoZero"/>
        <c:auto val="1"/>
        <c:lblAlgn val="ctr"/>
        <c:lblOffset val="100"/>
        <c:noMultiLvlLbl val="0"/>
      </c:catAx>
      <c:valAx>
        <c:axId val="231316191"/>
        <c:scaling>
          <c:orientation val="minMax"/>
        </c:scaling>
        <c:delete val="1"/>
        <c:axPos val="b"/>
        <c:numFmt formatCode="0%" sourceLinked="1"/>
        <c:majorTickMark val="none"/>
        <c:minorTickMark val="none"/>
        <c:tickLblPos val="nextTo"/>
        <c:crossAx val="23131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FC000"/>
            </a:solidFill>
            <a:ln>
              <a:noFill/>
            </a:ln>
            <a:effectLst/>
          </c:spPr>
          <c:invertIfNegative val="0"/>
          <c:val>
            <c:numRef>
              <c:f>Pivot!$O$17</c:f>
              <c:numCache>
                <c:formatCode>0%</c:formatCode>
                <c:ptCount val="1"/>
                <c:pt idx="0">
                  <c:v>0.14285714285714285</c:v>
                </c:pt>
              </c:numCache>
            </c:numRef>
          </c:val>
          <c:extLst>
            <c:ext xmlns:c16="http://schemas.microsoft.com/office/drawing/2014/chart" uri="{C3380CC4-5D6E-409C-BE32-E72D297353CC}">
              <c16:uniqueId val="{00000000-3F8C-4BE6-8D2B-54D8E9959050}"/>
            </c:ext>
          </c:extLst>
        </c:ser>
        <c:ser>
          <c:idx val="1"/>
          <c:order val="1"/>
          <c:spPr>
            <a:solidFill>
              <a:schemeClr val="bg2">
                <a:lumMod val="25000"/>
              </a:schemeClr>
            </a:solidFill>
            <a:ln>
              <a:noFill/>
            </a:ln>
            <a:effectLst/>
          </c:spPr>
          <c:invertIfNegative val="0"/>
          <c:val>
            <c:numRef>
              <c:f>Pivot!$P$17</c:f>
              <c:numCache>
                <c:formatCode>0%</c:formatCode>
                <c:ptCount val="1"/>
                <c:pt idx="0">
                  <c:v>0.85714285714285721</c:v>
                </c:pt>
              </c:numCache>
            </c:numRef>
          </c:val>
          <c:extLst>
            <c:ext xmlns:c16="http://schemas.microsoft.com/office/drawing/2014/chart" uri="{C3380CC4-5D6E-409C-BE32-E72D297353CC}">
              <c16:uniqueId val="{00000001-3F8C-4BE6-8D2B-54D8E9959050}"/>
            </c:ext>
          </c:extLst>
        </c:ser>
        <c:dLbls>
          <c:showLegendKey val="0"/>
          <c:showVal val="0"/>
          <c:showCatName val="0"/>
          <c:showSerName val="0"/>
          <c:showPercent val="0"/>
          <c:showBubbleSize val="0"/>
        </c:dLbls>
        <c:gapWidth val="150"/>
        <c:overlap val="100"/>
        <c:axId val="2061126431"/>
        <c:axId val="2061121439"/>
      </c:barChart>
      <c:catAx>
        <c:axId val="2061126431"/>
        <c:scaling>
          <c:orientation val="minMax"/>
        </c:scaling>
        <c:delete val="1"/>
        <c:axPos val="l"/>
        <c:majorTickMark val="none"/>
        <c:minorTickMark val="none"/>
        <c:tickLblPos val="nextTo"/>
        <c:crossAx val="2061121439"/>
        <c:crosses val="autoZero"/>
        <c:auto val="1"/>
        <c:lblAlgn val="ctr"/>
        <c:lblOffset val="100"/>
        <c:noMultiLvlLbl val="0"/>
      </c:catAx>
      <c:valAx>
        <c:axId val="2061121439"/>
        <c:scaling>
          <c:orientation val="minMax"/>
        </c:scaling>
        <c:delete val="1"/>
        <c:axPos val="b"/>
        <c:numFmt formatCode="0%" sourceLinked="1"/>
        <c:majorTickMark val="none"/>
        <c:minorTickMark val="none"/>
        <c:tickLblPos val="nextTo"/>
        <c:crossAx val="206112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2">
                  <a:lumMod val="50000"/>
                </a:schemeClr>
              </a:solidFill>
              <a:ln w="19050">
                <a:noFill/>
              </a:ln>
              <a:effectLst/>
            </c:spPr>
            <c:extLst>
              <c:ext xmlns:c16="http://schemas.microsoft.com/office/drawing/2014/chart" uri="{C3380CC4-5D6E-409C-BE32-E72D297353CC}">
                <c16:uniqueId val="{00000001-3F1C-4FD8-9D38-F6648FB16D4E}"/>
              </c:ext>
            </c:extLst>
          </c:dPt>
          <c:dPt>
            <c:idx val="1"/>
            <c:bubble3D val="0"/>
            <c:spPr>
              <a:solidFill>
                <a:srgbClr val="FFC000"/>
              </a:solidFill>
              <a:ln w="19050">
                <a:noFill/>
              </a:ln>
              <a:effectLst/>
            </c:spPr>
            <c:extLst>
              <c:ext xmlns:c16="http://schemas.microsoft.com/office/drawing/2014/chart" uri="{C3380CC4-5D6E-409C-BE32-E72D297353CC}">
                <c16:uniqueId val="{00000003-3F1C-4FD8-9D38-F6648FB16D4E}"/>
              </c:ext>
            </c:extLst>
          </c:dPt>
          <c:val>
            <c:numRef>
              <c:f>Pivot!$L$20:$M$20</c:f>
              <c:numCache>
                <c:formatCode>0%</c:formatCode>
                <c:ptCount val="2"/>
                <c:pt idx="0">
                  <c:v>0.48</c:v>
                </c:pt>
                <c:pt idx="1">
                  <c:v>0.52</c:v>
                </c:pt>
              </c:numCache>
            </c:numRef>
          </c:val>
          <c:extLst>
            <c:ext xmlns:c16="http://schemas.microsoft.com/office/drawing/2014/chart" uri="{C3380CC4-5D6E-409C-BE32-E72D297353CC}">
              <c16:uniqueId val="{00000004-3F1C-4FD8-9D38-F6648FB16D4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C000"/>
            </a:solidFill>
            <a:ln>
              <a:noFill/>
            </a:ln>
          </c:spPr>
          <c:dPt>
            <c:idx val="0"/>
            <c:bubble3D val="0"/>
            <c:spPr>
              <a:solidFill>
                <a:srgbClr val="FFC000"/>
              </a:solidFill>
              <a:ln w="19050">
                <a:noFill/>
              </a:ln>
              <a:effectLst/>
            </c:spPr>
            <c:extLst>
              <c:ext xmlns:c16="http://schemas.microsoft.com/office/drawing/2014/chart" uri="{C3380CC4-5D6E-409C-BE32-E72D297353CC}">
                <c16:uniqueId val="{00000001-3A5D-433F-A000-06AC90E37ADB}"/>
              </c:ext>
            </c:extLst>
          </c:dPt>
          <c:dPt>
            <c:idx val="1"/>
            <c:bubble3D val="0"/>
            <c:spPr>
              <a:solidFill>
                <a:schemeClr val="bg2">
                  <a:lumMod val="50000"/>
                </a:schemeClr>
              </a:solidFill>
              <a:ln w="19050">
                <a:noFill/>
              </a:ln>
              <a:effectLst/>
            </c:spPr>
            <c:extLst>
              <c:ext xmlns:c16="http://schemas.microsoft.com/office/drawing/2014/chart" uri="{C3380CC4-5D6E-409C-BE32-E72D297353CC}">
                <c16:uniqueId val="{00000003-3A5D-433F-A000-06AC90E37ADB}"/>
              </c:ext>
            </c:extLst>
          </c:dPt>
          <c:val>
            <c:numRef>
              <c:f>Pivot!$L$21:$M$21</c:f>
              <c:numCache>
                <c:formatCode>0%</c:formatCode>
                <c:ptCount val="2"/>
                <c:pt idx="0">
                  <c:v>0.52</c:v>
                </c:pt>
                <c:pt idx="1">
                  <c:v>0.48</c:v>
                </c:pt>
              </c:numCache>
            </c:numRef>
          </c:val>
          <c:extLst>
            <c:ext xmlns:c16="http://schemas.microsoft.com/office/drawing/2014/chart" uri="{C3380CC4-5D6E-409C-BE32-E72D297353CC}">
              <c16:uniqueId val="{00000004-3A5D-433F-A000-06AC90E37AD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853019821690385E-2"/>
          <c:y val="5.5766793409378963E-2"/>
          <c:w val="0.89029396035661923"/>
          <c:h val="0.63904553755875559"/>
        </c:manualLayout>
      </c:layout>
      <c:barChart>
        <c:barDir val="col"/>
        <c:grouping val="clustered"/>
        <c:varyColors val="0"/>
        <c:ser>
          <c:idx val="0"/>
          <c:order val="0"/>
          <c:tx>
            <c:strRef>
              <c:f>Pivot!$F$12</c:f>
              <c:strCache>
                <c:ptCount val="1"/>
                <c:pt idx="0">
                  <c:v>Analyst</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Pivot!$H$12</c:f>
              <c:numCache>
                <c:formatCode>General</c:formatCode>
                <c:ptCount val="1"/>
                <c:pt idx="0">
                  <c:v>0</c:v>
                </c:pt>
              </c:numCache>
            </c:numRef>
          </c:val>
          <c:extLst>
            <c:ext xmlns:c16="http://schemas.microsoft.com/office/drawing/2014/chart" uri="{C3380CC4-5D6E-409C-BE32-E72D297353CC}">
              <c16:uniqueId val="{00000000-B242-43D8-AB3B-BEA52D00A39C}"/>
            </c:ext>
          </c:extLst>
        </c:ser>
        <c:ser>
          <c:idx val="1"/>
          <c:order val="1"/>
          <c:tx>
            <c:strRef>
              <c:f>Pivot!$F$13</c:f>
              <c:strCache>
                <c:ptCount val="1"/>
                <c:pt idx="0">
                  <c:v>Designer</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Pivot!$H$13</c:f>
              <c:numCache>
                <c:formatCode>General</c:formatCode>
                <c:ptCount val="1"/>
                <c:pt idx="0">
                  <c:v>19</c:v>
                </c:pt>
              </c:numCache>
            </c:numRef>
          </c:val>
          <c:extLst>
            <c:ext xmlns:c16="http://schemas.microsoft.com/office/drawing/2014/chart" uri="{C3380CC4-5D6E-409C-BE32-E72D297353CC}">
              <c16:uniqueId val="{00000001-B242-43D8-AB3B-BEA52D00A39C}"/>
            </c:ext>
          </c:extLst>
        </c:ser>
        <c:ser>
          <c:idx val="2"/>
          <c:order val="2"/>
          <c:tx>
            <c:strRef>
              <c:f>Pivot!$F$14</c:f>
              <c:strCache>
                <c:ptCount val="1"/>
                <c:pt idx="0">
                  <c:v>Developer</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Pivot!$H$14</c:f>
              <c:numCache>
                <c:formatCode>General</c:formatCode>
                <c:ptCount val="1"/>
                <c:pt idx="0">
                  <c:v>33</c:v>
                </c:pt>
              </c:numCache>
            </c:numRef>
          </c:val>
          <c:extLst>
            <c:ext xmlns:c16="http://schemas.microsoft.com/office/drawing/2014/chart" uri="{C3380CC4-5D6E-409C-BE32-E72D297353CC}">
              <c16:uniqueId val="{00000002-B242-43D8-AB3B-BEA52D00A39C}"/>
            </c:ext>
          </c:extLst>
        </c:ser>
        <c:ser>
          <c:idx val="3"/>
          <c:order val="3"/>
          <c:tx>
            <c:strRef>
              <c:f>Pivot!$F$15</c:f>
              <c:strCache>
                <c:ptCount val="1"/>
                <c:pt idx="0">
                  <c:v>HR Specialist</c:v>
                </c:pt>
              </c:strCache>
            </c:strRef>
          </c:tx>
          <c:spPr>
            <a:solidFill>
              <a:schemeClr val="bg2">
                <a:lumMod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Pivot!$H$15</c:f>
              <c:numCache>
                <c:formatCode>General</c:formatCode>
                <c:ptCount val="1"/>
                <c:pt idx="0">
                  <c:v>17</c:v>
                </c:pt>
              </c:numCache>
            </c:numRef>
          </c:val>
          <c:extLst>
            <c:ext xmlns:c16="http://schemas.microsoft.com/office/drawing/2014/chart" uri="{C3380CC4-5D6E-409C-BE32-E72D297353CC}">
              <c16:uniqueId val="{00000003-B242-43D8-AB3B-BEA52D00A39C}"/>
            </c:ext>
          </c:extLst>
        </c:ser>
        <c:ser>
          <c:idx val="4"/>
          <c:order val="4"/>
          <c:tx>
            <c:strRef>
              <c:f>Pivot!$F$16</c:f>
              <c:strCache>
                <c:ptCount val="1"/>
                <c:pt idx="0">
                  <c:v>Manager</c:v>
                </c:pt>
              </c:strCache>
            </c:strRef>
          </c:tx>
          <c:spPr>
            <a:solidFill>
              <a:srgbClr val="E5B24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Pivot!$H$16</c:f>
              <c:numCache>
                <c:formatCode>General</c:formatCode>
                <c:ptCount val="1"/>
                <c:pt idx="0">
                  <c:v>0</c:v>
                </c:pt>
              </c:numCache>
            </c:numRef>
          </c:val>
          <c:extLst>
            <c:ext xmlns:c16="http://schemas.microsoft.com/office/drawing/2014/chart" uri="{C3380CC4-5D6E-409C-BE32-E72D297353CC}">
              <c16:uniqueId val="{00000004-B242-43D8-AB3B-BEA52D00A39C}"/>
            </c:ext>
          </c:extLst>
        </c:ser>
        <c:dLbls>
          <c:showLegendKey val="0"/>
          <c:showVal val="0"/>
          <c:showCatName val="0"/>
          <c:showSerName val="0"/>
          <c:showPercent val="0"/>
          <c:showBubbleSize val="0"/>
        </c:dLbls>
        <c:gapWidth val="219"/>
        <c:overlap val="-27"/>
        <c:axId val="235472719"/>
        <c:axId val="235473967"/>
      </c:barChart>
      <c:catAx>
        <c:axId val="23547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473967"/>
        <c:crosses val="autoZero"/>
        <c:auto val="1"/>
        <c:lblAlgn val="ctr"/>
        <c:lblOffset val="100"/>
        <c:noMultiLvlLbl val="0"/>
      </c:catAx>
      <c:valAx>
        <c:axId val="235473967"/>
        <c:scaling>
          <c:orientation val="minMax"/>
        </c:scaling>
        <c:delete val="1"/>
        <c:axPos val="l"/>
        <c:numFmt formatCode="General" sourceLinked="1"/>
        <c:majorTickMark val="none"/>
        <c:minorTickMark val="none"/>
        <c:tickLblPos val="nextTo"/>
        <c:crossAx val="23547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[HR_Dashboard.xlsx]Pivot!Region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75000"/>
                    </a:schemeClr>
                  </a:solidFill>
                  <a:latin typeface="Cambria Math" panose="02040503050406030204" pitchFamily="18" charset="0"/>
                  <a:ea typeface="Cambria Math" panose="02040503050406030204" pitchFamily="18"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Pivot!$V$4</c:f>
              <c:strCache>
                <c:ptCount val="1"/>
                <c:pt idx="0">
                  <c:v>Total</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75000"/>
                      </a:schemeClr>
                    </a:solidFill>
                    <a:latin typeface="Cambria Math" panose="02040503050406030204" pitchFamily="18" charset="0"/>
                    <a:ea typeface="Cambria Math" panose="02040503050406030204" pitchFamily="18"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Pivot!$U$5:$U$10</c:f>
              <c:strCache>
                <c:ptCount val="5"/>
                <c:pt idx="0">
                  <c:v>Central</c:v>
                </c:pt>
                <c:pt idx="1">
                  <c:v>East</c:v>
                </c:pt>
                <c:pt idx="2">
                  <c:v>North</c:v>
                </c:pt>
                <c:pt idx="3">
                  <c:v>South</c:v>
                </c:pt>
                <c:pt idx="4">
                  <c:v>West</c:v>
                </c:pt>
              </c:strCache>
            </c:strRef>
          </c:cat>
          <c:val>
            <c:numRef>
              <c:f>Pivot!$V$5:$V$10</c:f>
              <c:numCache>
                <c:formatCode>General</c:formatCode>
                <c:ptCount val="5"/>
                <c:pt idx="0">
                  <c:v>14</c:v>
                </c:pt>
                <c:pt idx="1">
                  <c:v>10</c:v>
                </c:pt>
                <c:pt idx="2">
                  <c:v>7</c:v>
                </c:pt>
                <c:pt idx="3">
                  <c:v>10</c:v>
                </c:pt>
                <c:pt idx="4">
                  <c:v>9</c:v>
                </c:pt>
              </c:numCache>
            </c:numRef>
          </c:val>
          <c:extLst>
            <c:ext xmlns:c16="http://schemas.microsoft.com/office/drawing/2014/chart" uri="{C3380CC4-5D6E-409C-BE32-E72D297353CC}">
              <c16:uniqueId val="{00000000-6E9E-46C6-A51A-A65E54FD5EE2}"/>
            </c:ext>
          </c:extLst>
        </c:ser>
        <c:dLbls>
          <c:showLegendKey val="0"/>
          <c:showVal val="0"/>
          <c:showCatName val="0"/>
          <c:showSerName val="0"/>
          <c:showPercent val="0"/>
          <c:showBubbleSize val="0"/>
        </c:dLbls>
        <c:gapWidth val="30"/>
        <c:overlap val="2"/>
        <c:axId val="1313820848"/>
        <c:axId val="1313818352"/>
      </c:barChart>
      <c:catAx>
        <c:axId val="1313820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bg1">
                    <a:lumMod val="75000"/>
                  </a:schemeClr>
                </a:solidFill>
                <a:latin typeface="Cambria Math" panose="02040503050406030204" pitchFamily="18" charset="0"/>
                <a:ea typeface="Cambria Math" panose="02040503050406030204" pitchFamily="18" charset="0"/>
                <a:cs typeface="+mn-cs"/>
              </a:defRPr>
            </a:pPr>
            <a:endParaRPr lang="en-US"/>
          </a:p>
        </c:txPr>
        <c:crossAx val="1313818352"/>
        <c:crosses val="autoZero"/>
        <c:auto val="1"/>
        <c:lblAlgn val="ctr"/>
        <c:lblOffset val="100"/>
        <c:noMultiLvlLbl val="0"/>
      </c:catAx>
      <c:valAx>
        <c:axId val="1313818352"/>
        <c:scaling>
          <c:orientation val="minMax"/>
        </c:scaling>
        <c:delete val="1"/>
        <c:axPos val="b"/>
        <c:numFmt formatCode="General" sourceLinked="1"/>
        <c:majorTickMark val="none"/>
        <c:minorTickMark val="none"/>
        <c:tickLblPos val="nextTo"/>
        <c:crossAx val="131382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2.png"/><Relationship Id="rId12"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chart" Target="../charts/chart9.xml"/><Relationship Id="rId5" Type="http://schemas.openxmlformats.org/officeDocument/2006/relationships/chart" Target="../charts/chart5.xml"/><Relationship Id="rId10"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chart" Target="../charts/chart7.xml"/><Relationship Id="rId1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7</xdr:col>
      <xdr:colOff>384402</xdr:colOff>
      <xdr:row>25</xdr:row>
      <xdr:rowOff>5687</xdr:rowOff>
    </xdr:from>
    <xdr:to>
      <xdr:col>12</xdr:col>
      <xdr:colOff>239262</xdr:colOff>
      <xdr:row>36</xdr:row>
      <xdr:rowOff>32895</xdr:rowOff>
    </xdr:to>
    <xdr:sp macro="" textlink="">
      <xdr:nvSpPr>
        <xdr:cNvPr id="9" name="Rectangle: Rounded Corners 8">
          <a:extLst>
            <a:ext uri="{FF2B5EF4-FFF2-40B4-BE49-F238E27FC236}">
              <a16:creationId xmlns:a16="http://schemas.microsoft.com/office/drawing/2014/main" id="{4452F478-CDAE-4688-A30D-E75763F9CA6F}"/>
            </a:ext>
          </a:extLst>
        </xdr:cNvPr>
        <xdr:cNvSpPr/>
      </xdr:nvSpPr>
      <xdr:spPr>
        <a:xfrm>
          <a:off x="5051652" y="3498187"/>
          <a:ext cx="2521860" cy="1948083"/>
        </a:xfrm>
        <a:prstGeom prst="roundRect">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endParaRPr lang="en-IN" sz="1100">
            <a:solidFill>
              <a:schemeClr val="lt1"/>
            </a:solidFill>
            <a:latin typeface="+mn-lt"/>
            <a:ea typeface="+mn-ea"/>
            <a:cs typeface="+mn-cs"/>
          </a:endParaRPr>
        </a:p>
      </xdr:txBody>
    </xdr:sp>
    <xdr:clientData/>
  </xdr:twoCellAnchor>
  <xdr:twoCellAnchor>
    <xdr:from>
      <xdr:col>0</xdr:col>
      <xdr:colOff>184832</xdr:colOff>
      <xdr:row>8</xdr:row>
      <xdr:rowOff>47630</xdr:rowOff>
    </xdr:from>
    <xdr:to>
      <xdr:col>3</xdr:col>
      <xdr:colOff>17012</xdr:colOff>
      <xdr:row>25</xdr:row>
      <xdr:rowOff>74845</xdr:rowOff>
    </xdr:to>
    <xdr:sp macro="" textlink="">
      <xdr:nvSpPr>
        <xdr:cNvPr id="2" name="Rectangle: Rounded Corners 1">
          <a:extLst>
            <a:ext uri="{FF2B5EF4-FFF2-40B4-BE49-F238E27FC236}">
              <a16:creationId xmlns:a16="http://schemas.microsoft.com/office/drawing/2014/main" id="{B796FE0D-9738-4C89-923F-601FD005535B}"/>
            </a:ext>
          </a:extLst>
        </xdr:cNvPr>
        <xdr:cNvSpPr/>
      </xdr:nvSpPr>
      <xdr:spPr>
        <a:xfrm>
          <a:off x="184832" y="565790"/>
          <a:ext cx="1843860" cy="2963455"/>
        </a:xfrm>
        <a:prstGeom prst="roundRect">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193904</xdr:colOff>
      <xdr:row>25</xdr:row>
      <xdr:rowOff>150814</xdr:rowOff>
    </xdr:from>
    <xdr:to>
      <xdr:col>3</xdr:col>
      <xdr:colOff>35155</xdr:colOff>
      <xdr:row>36</xdr:row>
      <xdr:rowOff>71438</xdr:rowOff>
    </xdr:to>
    <xdr:sp macro="" textlink="">
      <xdr:nvSpPr>
        <xdr:cNvPr id="3" name="Rectangle: Rounded Corners 2">
          <a:extLst>
            <a:ext uri="{FF2B5EF4-FFF2-40B4-BE49-F238E27FC236}">
              <a16:creationId xmlns:a16="http://schemas.microsoft.com/office/drawing/2014/main" id="{8B5E0CA5-6976-40DF-8DCD-CF9127A75FAD}"/>
            </a:ext>
          </a:extLst>
        </xdr:cNvPr>
        <xdr:cNvSpPr/>
      </xdr:nvSpPr>
      <xdr:spPr>
        <a:xfrm>
          <a:off x="193904" y="3605214"/>
          <a:ext cx="1852931" cy="1820544"/>
        </a:xfrm>
        <a:prstGeom prst="roundRect">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7</xdr:col>
      <xdr:colOff>374194</xdr:colOff>
      <xdr:row>8</xdr:row>
      <xdr:rowOff>106680</xdr:rowOff>
    </xdr:from>
    <xdr:to>
      <xdr:col>12</xdr:col>
      <xdr:colOff>229054</xdr:colOff>
      <xdr:row>24</xdr:row>
      <xdr:rowOff>62365</xdr:rowOff>
    </xdr:to>
    <xdr:sp macro="" textlink="">
      <xdr:nvSpPr>
        <xdr:cNvPr id="11" name="Rectangle: Rounded Corners 10">
          <a:extLst>
            <a:ext uri="{FF2B5EF4-FFF2-40B4-BE49-F238E27FC236}">
              <a16:creationId xmlns:a16="http://schemas.microsoft.com/office/drawing/2014/main" id="{7DC2183E-C142-4465-A034-12612AFA9C4A}"/>
            </a:ext>
          </a:extLst>
        </xdr:cNvPr>
        <xdr:cNvSpPr/>
      </xdr:nvSpPr>
      <xdr:spPr>
        <a:xfrm>
          <a:off x="5068114" y="632460"/>
          <a:ext cx="2537100" cy="2759845"/>
        </a:xfrm>
        <a:prstGeom prst="roundRect">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293688</xdr:colOff>
      <xdr:row>8</xdr:row>
      <xdr:rowOff>111126</xdr:rowOff>
    </xdr:from>
    <xdr:to>
      <xdr:col>7</xdr:col>
      <xdr:colOff>111125</xdr:colOff>
      <xdr:row>17</xdr:row>
      <xdr:rowOff>165555</xdr:rowOff>
    </xdr:to>
    <xdr:sp macro="" textlink="">
      <xdr:nvSpPr>
        <xdr:cNvPr id="4" name="Rectangle: Rounded Corners 3">
          <a:extLst>
            <a:ext uri="{FF2B5EF4-FFF2-40B4-BE49-F238E27FC236}">
              <a16:creationId xmlns:a16="http://schemas.microsoft.com/office/drawing/2014/main" id="{F055F5CE-AD47-4109-BD47-52531FD995C1}"/>
            </a:ext>
          </a:extLst>
        </xdr:cNvPr>
        <xdr:cNvSpPr/>
      </xdr:nvSpPr>
      <xdr:spPr>
        <a:xfrm>
          <a:off x="2293938" y="635001"/>
          <a:ext cx="2484437" cy="1626054"/>
        </a:xfrm>
        <a:prstGeom prst="roundRect">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325438</xdr:colOff>
      <xdr:row>18</xdr:row>
      <xdr:rowOff>87314</xdr:rowOff>
    </xdr:from>
    <xdr:to>
      <xdr:col>5</xdr:col>
      <xdr:colOff>100920</xdr:colOff>
      <xdr:row>24</xdr:row>
      <xdr:rowOff>66904</xdr:rowOff>
    </xdr:to>
    <xdr:sp macro="" textlink="">
      <xdr:nvSpPr>
        <xdr:cNvPr id="6" name="Rectangle: Rounded Corners 5">
          <a:extLst>
            <a:ext uri="{FF2B5EF4-FFF2-40B4-BE49-F238E27FC236}">
              <a16:creationId xmlns:a16="http://schemas.microsoft.com/office/drawing/2014/main" id="{E0C08DE9-A211-483C-98FD-051A21D0B432}"/>
            </a:ext>
          </a:extLst>
        </xdr:cNvPr>
        <xdr:cNvSpPr/>
      </xdr:nvSpPr>
      <xdr:spPr>
        <a:xfrm>
          <a:off x="2325688" y="2357439"/>
          <a:ext cx="1108982" cy="1027340"/>
        </a:xfrm>
        <a:prstGeom prst="roundRect">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5</xdr:col>
      <xdr:colOff>230188</xdr:colOff>
      <xdr:row>18</xdr:row>
      <xdr:rowOff>79375</xdr:rowOff>
    </xdr:from>
    <xdr:to>
      <xdr:col>7</xdr:col>
      <xdr:colOff>71438</xdr:colOff>
      <xdr:row>24</xdr:row>
      <xdr:rowOff>63500</xdr:rowOff>
    </xdr:to>
    <xdr:sp macro="" textlink="">
      <xdr:nvSpPr>
        <xdr:cNvPr id="7" name="Rectangle: Rounded Corners 6">
          <a:extLst>
            <a:ext uri="{FF2B5EF4-FFF2-40B4-BE49-F238E27FC236}">
              <a16:creationId xmlns:a16="http://schemas.microsoft.com/office/drawing/2014/main" id="{F113B151-99EF-4795-BADB-CF03B7ADE7E1}"/>
            </a:ext>
          </a:extLst>
        </xdr:cNvPr>
        <xdr:cNvSpPr/>
      </xdr:nvSpPr>
      <xdr:spPr>
        <a:xfrm>
          <a:off x="3563938" y="2349500"/>
          <a:ext cx="1174750" cy="1031875"/>
        </a:xfrm>
        <a:prstGeom prst="roundRect">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272141</xdr:colOff>
      <xdr:row>25</xdr:row>
      <xdr:rowOff>10211</xdr:rowOff>
    </xdr:from>
    <xdr:to>
      <xdr:col>7</xdr:col>
      <xdr:colOff>127001</xdr:colOff>
      <xdr:row>36</xdr:row>
      <xdr:rowOff>37419</xdr:rowOff>
    </xdr:to>
    <xdr:sp macro="" textlink="">
      <xdr:nvSpPr>
        <xdr:cNvPr id="22" name="Rectangle: Rounded Corners 21">
          <a:extLst>
            <a:ext uri="{FF2B5EF4-FFF2-40B4-BE49-F238E27FC236}">
              <a16:creationId xmlns:a16="http://schemas.microsoft.com/office/drawing/2014/main" id="{D8E4DBAD-B7A1-4D72-A9FA-CFE12749C568}"/>
            </a:ext>
          </a:extLst>
        </xdr:cNvPr>
        <xdr:cNvSpPr/>
      </xdr:nvSpPr>
      <xdr:spPr>
        <a:xfrm>
          <a:off x="2272391" y="3502711"/>
          <a:ext cx="2521860" cy="1948083"/>
        </a:xfrm>
        <a:prstGeom prst="roundRect">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12</xdr:col>
      <xdr:colOff>547688</xdr:colOff>
      <xdr:row>13</xdr:row>
      <xdr:rowOff>38100</xdr:rowOff>
    </xdr:from>
    <xdr:to>
      <xdr:col>16</xdr:col>
      <xdr:colOff>463773</xdr:colOff>
      <xdr:row>22</xdr:row>
      <xdr:rowOff>64649</xdr:rowOff>
    </xdr:to>
    <xdr:sp macro="" textlink="">
      <xdr:nvSpPr>
        <xdr:cNvPr id="15" name="Rectangle: Rounded Corners 14">
          <a:extLst>
            <a:ext uri="{FF2B5EF4-FFF2-40B4-BE49-F238E27FC236}">
              <a16:creationId xmlns:a16="http://schemas.microsoft.com/office/drawing/2014/main" id="{710FDA72-46EE-4959-8FB3-FD1CEDA91300}"/>
            </a:ext>
          </a:extLst>
        </xdr:cNvPr>
        <xdr:cNvSpPr/>
      </xdr:nvSpPr>
      <xdr:spPr>
        <a:xfrm>
          <a:off x="7896291" y="1990073"/>
          <a:ext cx="2588304" cy="1623617"/>
        </a:xfrm>
        <a:prstGeom prst="roundRect">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12</xdr:col>
      <xdr:colOff>571500</xdr:colOff>
      <xdr:row>6</xdr:row>
      <xdr:rowOff>14729</xdr:rowOff>
    </xdr:from>
    <xdr:to>
      <xdr:col>16</xdr:col>
      <xdr:colOff>460370</xdr:colOff>
      <xdr:row>12</xdr:row>
      <xdr:rowOff>129540</xdr:rowOff>
    </xdr:to>
    <xdr:sp macro="" textlink="">
      <xdr:nvSpPr>
        <xdr:cNvPr id="24" name="Rectangle: Rounded Corners 23">
          <a:extLst>
            <a:ext uri="{FF2B5EF4-FFF2-40B4-BE49-F238E27FC236}">
              <a16:creationId xmlns:a16="http://schemas.microsoft.com/office/drawing/2014/main" id="{6E733B01-5B1D-4B5A-8E8D-6F62E2C7D98E}"/>
            </a:ext>
          </a:extLst>
        </xdr:cNvPr>
        <xdr:cNvSpPr/>
      </xdr:nvSpPr>
      <xdr:spPr>
        <a:xfrm>
          <a:off x="7920103" y="724537"/>
          <a:ext cx="2561089" cy="1179524"/>
        </a:xfrm>
        <a:prstGeom prst="roundRect">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15</xdr:col>
      <xdr:colOff>53303</xdr:colOff>
      <xdr:row>24</xdr:row>
      <xdr:rowOff>4543</xdr:rowOff>
    </xdr:from>
    <xdr:to>
      <xdr:col>16</xdr:col>
      <xdr:colOff>484180</xdr:colOff>
      <xdr:row>29</xdr:row>
      <xdr:rowOff>151962</xdr:rowOff>
    </xdr:to>
    <xdr:sp macro="" textlink="">
      <xdr:nvSpPr>
        <xdr:cNvPr id="14" name="Rectangle: Rounded Corners 13">
          <a:extLst>
            <a:ext uri="{FF2B5EF4-FFF2-40B4-BE49-F238E27FC236}">
              <a16:creationId xmlns:a16="http://schemas.microsoft.com/office/drawing/2014/main" id="{9539A545-49ED-498B-97CF-667416F9F089}"/>
            </a:ext>
          </a:extLst>
        </xdr:cNvPr>
        <xdr:cNvSpPr/>
      </xdr:nvSpPr>
      <xdr:spPr>
        <a:xfrm>
          <a:off x="9406070" y="3908488"/>
          <a:ext cx="1098932" cy="1034679"/>
        </a:xfrm>
        <a:prstGeom prst="roundRect">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15</xdr:col>
      <xdr:colOff>89588</xdr:colOff>
      <xdr:row>30</xdr:row>
      <xdr:rowOff>61240</xdr:rowOff>
    </xdr:from>
    <xdr:to>
      <xdr:col>16</xdr:col>
      <xdr:colOff>520465</xdr:colOff>
      <xdr:row>36</xdr:row>
      <xdr:rowOff>34034</xdr:rowOff>
    </xdr:to>
    <xdr:sp macro="" textlink="">
      <xdr:nvSpPr>
        <xdr:cNvPr id="20" name="Rectangle: Rounded Corners 19">
          <a:extLst>
            <a:ext uri="{FF2B5EF4-FFF2-40B4-BE49-F238E27FC236}">
              <a16:creationId xmlns:a16="http://schemas.microsoft.com/office/drawing/2014/main" id="{56B38B50-0584-45A4-9022-8AEE2F2ADCC2}"/>
            </a:ext>
          </a:extLst>
        </xdr:cNvPr>
        <xdr:cNvSpPr/>
      </xdr:nvSpPr>
      <xdr:spPr>
        <a:xfrm>
          <a:off x="9442355" y="5029898"/>
          <a:ext cx="1098932" cy="1037506"/>
        </a:xfrm>
        <a:prstGeom prst="roundRect">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15</xdr:col>
      <xdr:colOff>71446</xdr:colOff>
      <xdr:row>24</xdr:row>
      <xdr:rowOff>31757</xdr:rowOff>
    </xdr:from>
    <xdr:to>
      <xdr:col>16</xdr:col>
      <xdr:colOff>349314</xdr:colOff>
      <xdr:row>26</xdr:row>
      <xdr:rowOff>138529</xdr:rowOff>
    </xdr:to>
    <xdr:sp macro="" textlink="">
      <xdr:nvSpPr>
        <xdr:cNvPr id="26" name="TextBox 25">
          <a:extLst>
            <a:ext uri="{FF2B5EF4-FFF2-40B4-BE49-F238E27FC236}">
              <a16:creationId xmlns:a16="http://schemas.microsoft.com/office/drawing/2014/main" id="{563BEC94-9C44-4B0B-AD50-B8A87048B495}"/>
            </a:ext>
          </a:extLst>
        </xdr:cNvPr>
        <xdr:cNvSpPr txBox="1"/>
      </xdr:nvSpPr>
      <xdr:spPr>
        <a:xfrm>
          <a:off x="9424213" y="3935702"/>
          <a:ext cx="945923" cy="461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solidFill>
                <a:schemeClr val="bg1"/>
              </a:solidFill>
              <a:latin typeface="Elephant" panose="02020904090505020303" pitchFamily="18" charset="0"/>
              <a:ea typeface="+mn-ea"/>
              <a:cs typeface="Leelawadee UI" panose="020B0502040204020203" pitchFamily="34" charset="-34"/>
            </a:rPr>
            <a:t>Part</a:t>
          </a:r>
          <a:r>
            <a:rPr lang="en-IN" sz="1100">
              <a:solidFill>
                <a:schemeClr val="bg1"/>
              </a:solidFill>
              <a:latin typeface="Elephant" panose="02020904090505020303" pitchFamily="18" charset="0"/>
            </a:rPr>
            <a:t> </a:t>
          </a:r>
          <a:r>
            <a:rPr lang="en-IN" sz="1100">
              <a:solidFill>
                <a:schemeClr val="bg1"/>
              </a:solidFill>
              <a:latin typeface="Elephant" panose="02020904090505020303" pitchFamily="18" charset="0"/>
              <a:cs typeface="Leelawadee UI" panose="020B0502040204020203" pitchFamily="34" charset="-34"/>
            </a:rPr>
            <a:t>time</a:t>
          </a:r>
        </a:p>
        <a:p>
          <a:r>
            <a:rPr lang="en-IN" sz="1100">
              <a:solidFill>
                <a:schemeClr val="bg1"/>
              </a:solidFill>
              <a:latin typeface="Elephant" panose="02020904090505020303" pitchFamily="18" charset="0"/>
              <a:ea typeface="+mn-ea"/>
              <a:cs typeface="+mn-cs"/>
            </a:rPr>
            <a:t>Employees</a:t>
          </a:r>
        </a:p>
      </xdr:txBody>
    </xdr:sp>
    <xdr:clientData/>
  </xdr:twoCellAnchor>
  <xdr:twoCellAnchor>
    <xdr:from>
      <xdr:col>15</xdr:col>
      <xdr:colOff>79384</xdr:colOff>
      <xdr:row>30</xdr:row>
      <xdr:rowOff>79382</xdr:rowOff>
    </xdr:from>
    <xdr:to>
      <xdr:col>16</xdr:col>
      <xdr:colOff>357252</xdr:colOff>
      <xdr:row>33</xdr:row>
      <xdr:rowOff>11529</xdr:rowOff>
    </xdr:to>
    <xdr:sp macro="" textlink="">
      <xdr:nvSpPr>
        <xdr:cNvPr id="27" name="TextBox 26">
          <a:extLst>
            <a:ext uri="{FF2B5EF4-FFF2-40B4-BE49-F238E27FC236}">
              <a16:creationId xmlns:a16="http://schemas.microsoft.com/office/drawing/2014/main" id="{6FDBFFE3-ABB9-4BE4-9959-FF41AB708687}"/>
            </a:ext>
          </a:extLst>
        </xdr:cNvPr>
        <xdr:cNvSpPr txBox="1"/>
      </xdr:nvSpPr>
      <xdr:spPr>
        <a:xfrm>
          <a:off x="9432151" y="5048040"/>
          <a:ext cx="945923" cy="464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solidFill>
                <a:schemeClr val="bg1"/>
              </a:solidFill>
              <a:latin typeface="Elephant" panose="02020904090505020303" pitchFamily="18" charset="0"/>
            </a:rPr>
            <a:t>Full</a:t>
          </a:r>
          <a:r>
            <a:rPr lang="en-IN" sz="1100" baseline="0">
              <a:solidFill>
                <a:schemeClr val="bg1"/>
              </a:solidFill>
              <a:latin typeface="Elephant" panose="02020904090505020303" pitchFamily="18" charset="0"/>
            </a:rPr>
            <a:t> </a:t>
          </a:r>
          <a:r>
            <a:rPr lang="en-IN" sz="1100">
              <a:solidFill>
                <a:schemeClr val="bg1"/>
              </a:solidFill>
              <a:latin typeface="Elephant" panose="02020904090505020303" pitchFamily="18" charset="0"/>
            </a:rPr>
            <a:t>time</a:t>
          </a:r>
        </a:p>
        <a:p>
          <a:r>
            <a:rPr lang="en-IN" sz="1100">
              <a:solidFill>
                <a:schemeClr val="bg1"/>
              </a:solidFill>
              <a:latin typeface="Elephant" panose="02020904090505020303" pitchFamily="18" charset="0"/>
              <a:ea typeface="+mn-ea"/>
              <a:cs typeface="+mn-cs"/>
            </a:rPr>
            <a:t>Employees</a:t>
          </a:r>
        </a:p>
      </xdr:txBody>
    </xdr:sp>
    <xdr:clientData/>
  </xdr:twoCellAnchor>
  <xdr:twoCellAnchor>
    <xdr:from>
      <xdr:col>15</xdr:col>
      <xdr:colOff>563571</xdr:colOff>
      <xdr:row>26</xdr:row>
      <xdr:rowOff>55570</xdr:rowOff>
    </xdr:from>
    <xdr:to>
      <xdr:col>16</xdr:col>
      <xdr:colOff>445433</xdr:colOff>
      <xdr:row>29</xdr:row>
      <xdr:rowOff>62353</xdr:rowOff>
    </xdr:to>
    <xdr:sp macro="" textlink="Pivot!C13">
      <xdr:nvSpPr>
        <xdr:cNvPr id="29" name="TextBox 28">
          <a:extLst>
            <a:ext uri="{FF2B5EF4-FFF2-40B4-BE49-F238E27FC236}">
              <a16:creationId xmlns:a16="http://schemas.microsoft.com/office/drawing/2014/main" id="{264DCFB4-5F62-4CDE-9760-1FE2BF35EAFC}"/>
            </a:ext>
          </a:extLst>
        </xdr:cNvPr>
        <xdr:cNvSpPr txBox="1"/>
      </xdr:nvSpPr>
      <xdr:spPr>
        <a:xfrm>
          <a:off x="9916338" y="4314419"/>
          <a:ext cx="549917" cy="5391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59D365C8-A2B4-4907-83A7-02214EC6F391}" type="TxLink">
            <a:rPr lang="en-US" sz="2800" b="1" i="0" u="none" strike="noStrike">
              <a:solidFill>
                <a:schemeClr val="bg1"/>
              </a:solidFill>
              <a:latin typeface="Aptos Narrow"/>
              <a:ea typeface="+mn-ea"/>
              <a:cs typeface="+mn-cs"/>
            </a:rPr>
            <a:pPr marL="0" indent="0"/>
            <a:t>4</a:t>
          </a:fld>
          <a:endParaRPr lang="en-IN" sz="2800" b="1" i="0" u="none" strike="noStrike">
            <a:solidFill>
              <a:schemeClr val="bg1"/>
            </a:solidFill>
            <a:latin typeface="Aptos Narrow"/>
            <a:ea typeface="+mn-ea"/>
            <a:cs typeface="+mn-cs"/>
          </a:endParaRPr>
        </a:p>
      </xdr:txBody>
    </xdr:sp>
    <xdr:clientData/>
  </xdr:twoCellAnchor>
  <xdr:twoCellAnchor>
    <xdr:from>
      <xdr:col>13</xdr:col>
      <xdr:colOff>87327</xdr:colOff>
      <xdr:row>30</xdr:row>
      <xdr:rowOff>56706</xdr:rowOff>
    </xdr:from>
    <xdr:to>
      <xdr:col>14</xdr:col>
      <xdr:colOff>529543</xdr:colOff>
      <xdr:row>36</xdr:row>
      <xdr:rowOff>27232</xdr:rowOff>
    </xdr:to>
    <xdr:grpSp>
      <xdr:nvGrpSpPr>
        <xdr:cNvPr id="59" name="Group 58">
          <a:extLst>
            <a:ext uri="{FF2B5EF4-FFF2-40B4-BE49-F238E27FC236}">
              <a16:creationId xmlns:a16="http://schemas.microsoft.com/office/drawing/2014/main" id="{5BA795D3-EBA1-490F-A321-7D378B21111E}"/>
            </a:ext>
          </a:extLst>
        </xdr:cNvPr>
        <xdr:cNvGrpSpPr/>
      </xdr:nvGrpSpPr>
      <xdr:grpSpPr>
        <a:xfrm>
          <a:off x="8785278" y="5353535"/>
          <a:ext cx="1111289" cy="1029892"/>
          <a:chOff x="7667626" y="3850822"/>
          <a:chExt cx="1108966" cy="1018276"/>
        </a:xfrm>
      </xdr:grpSpPr>
      <xdr:sp macro="" textlink="">
        <xdr:nvSpPr>
          <xdr:cNvPr id="17" name="Rectangle: Rounded Corners 16">
            <a:extLst>
              <a:ext uri="{FF2B5EF4-FFF2-40B4-BE49-F238E27FC236}">
                <a16:creationId xmlns:a16="http://schemas.microsoft.com/office/drawing/2014/main" id="{3D2DEA23-4BEE-4BB9-BC31-04108A929414}"/>
              </a:ext>
            </a:extLst>
          </xdr:cNvPr>
          <xdr:cNvSpPr/>
        </xdr:nvSpPr>
        <xdr:spPr>
          <a:xfrm>
            <a:off x="7678964" y="3850822"/>
            <a:ext cx="1097628" cy="1018276"/>
          </a:xfrm>
          <a:prstGeom prst="roundRect">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28" name="TextBox 27">
            <a:extLst>
              <a:ext uri="{FF2B5EF4-FFF2-40B4-BE49-F238E27FC236}">
                <a16:creationId xmlns:a16="http://schemas.microsoft.com/office/drawing/2014/main" id="{BF328396-A421-40E7-A751-5F2CFFEE8CD1}"/>
              </a:ext>
            </a:extLst>
          </xdr:cNvPr>
          <xdr:cNvSpPr txBox="1"/>
        </xdr:nvSpPr>
        <xdr:spPr>
          <a:xfrm>
            <a:off x="7667626" y="3881438"/>
            <a:ext cx="944618" cy="456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latin typeface="Elephant" panose="02020904090505020303" pitchFamily="18" charset="0"/>
              </a:rPr>
              <a:t>Contract</a:t>
            </a:r>
          </a:p>
          <a:p>
            <a:r>
              <a:rPr lang="en-IN" sz="1100">
                <a:solidFill>
                  <a:schemeClr val="bg1"/>
                </a:solidFill>
                <a:latin typeface="Elephant" panose="02020904090505020303" pitchFamily="18" charset="0"/>
              </a:rPr>
              <a:t>Employees</a:t>
            </a:r>
          </a:p>
        </xdr:txBody>
      </xdr:sp>
      <xdr:sp macro="" textlink="Pivot!C11">
        <xdr:nvSpPr>
          <xdr:cNvPr id="30" name="TextBox 29">
            <a:extLst>
              <a:ext uri="{FF2B5EF4-FFF2-40B4-BE49-F238E27FC236}">
                <a16:creationId xmlns:a16="http://schemas.microsoft.com/office/drawing/2014/main" id="{46C4C02F-8F5D-4455-B671-C37D7EA757A5}"/>
              </a:ext>
            </a:extLst>
          </xdr:cNvPr>
          <xdr:cNvSpPr txBox="1"/>
        </xdr:nvSpPr>
        <xdr:spPr>
          <a:xfrm>
            <a:off x="8167687" y="4302124"/>
            <a:ext cx="546734" cy="5366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D3BAED97-62DE-491D-9BB3-537B77CF30B6}" type="TxLink">
              <a:rPr lang="en-US" sz="2800" b="1" i="0" u="none" strike="noStrike">
                <a:solidFill>
                  <a:schemeClr val="bg1"/>
                </a:solidFill>
                <a:latin typeface="Aptos Narrow"/>
                <a:ea typeface="+mn-ea"/>
                <a:cs typeface="+mn-cs"/>
              </a:rPr>
              <a:pPr marL="0" indent="0"/>
              <a:t>1</a:t>
            </a:fld>
            <a:endParaRPr lang="en-IN" sz="2800" b="1" i="0" u="none" strike="noStrike">
              <a:solidFill>
                <a:schemeClr val="bg1"/>
              </a:solidFill>
              <a:latin typeface="Aptos Narrow"/>
              <a:ea typeface="+mn-ea"/>
              <a:cs typeface="+mn-cs"/>
            </a:endParaRPr>
          </a:p>
        </xdr:txBody>
      </xdr:sp>
    </xdr:grpSp>
    <xdr:clientData/>
  </xdr:twoCellAnchor>
  <xdr:twoCellAnchor>
    <xdr:from>
      <xdr:col>15</xdr:col>
      <xdr:colOff>587384</xdr:colOff>
      <xdr:row>32</xdr:row>
      <xdr:rowOff>119070</xdr:rowOff>
    </xdr:from>
    <xdr:to>
      <xdr:col>16</xdr:col>
      <xdr:colOff>469246</xdr:colOff>
      <xdr:row>35</xdr:row>
      <xdr:rowOff>125853</xdr:rowOff>
    </xdr:to>
    <xdr:sp macro="" textlink="Pivot!C12">
      <xdr:nvSpPr>
        <xdr:cNvPr id="31" name="TextBox 30">
          <a:extLst>
            <a:ext uri="{FF2B5EF4-FFF2-40B4-BE49-F238E27FC236}">
              <a16:creationId xmlns:a16="http://schemas.microsoft.com/office/drawing/2014/main" id="{F612B3CF-2B52-4B05-9AA3-B3A00BAFFD31}"/>
            </a:ext>
          </a:extLst>
        </xdr:cNvPr>
        <xdr:cNvSpPr txBox="1"/>
      </xdr:nvSpPr>
      <xdr:spPr>
        <a:xfrm>
          <a:off x="9940151" y="5442632"/>
          <a:ext cx="549917" cy="5391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998D21CB-7FC8-430E-9ED3-437ADA15F762}" type="TxLink">
            <a:rPr lang="en-US" sz="2800" b="1" i="0" u="none" strike="noStrike">
              <a:solidFill>
                <a:schemeClr val="bg1"/>
              </a:solidFill>
              <a:latin typeface="Aptos Narrow"/>
              <a:ea typeface="+mn-ea"/>
              <a:cs typeface="+mn-cs"/>
            </a:rPr>
            <a:pPr marL="0" indent="0"/>
            <a:t>2</a:t>
          </a:fld>
          <a:endParaRPr lang="en-IN" sz="2800" b="1" i="0" u="none" strike="noStrike">
            <a:solidFill>
              <a:schemeClr val="bg1"/>
            </a:solidFill>
            <a:latin typeface="Aptos Narrow"/>
            <a:ea typeface="+mn-ea"/>
            <a:cs typeface="+mn-cs"/>
          </a:endParaRPr>
        </a:p>
      </xdr:txBody>
    </xdr:sp>
    <xdr:clientData/>
  </xdr:twoCellAnchor>
  <xdr:twoCellAnchor>
    <xdr:from>
      <xdr:col>9</xdr:col>
      <xdr:colOff>230191</xdr:colOff>
      <xdr:row>27</xdr:row>
      <xdr:rowOff>168399</xdr:rowOff>
    </xdr:from>
    <xdr:to>
      <xdr:col>12</xdr:col>
      <xdr:colOff>111128</xdr:colOff>
      <xdr:row>28</xdr:row>
      <xdr:rowOff>146692</xdr:rowOff>
    </xdr:to>
    <xdr:sp macro="" textlink="">
      <xdr:nvSpPr>
        <xdr:cNvPr id="44" name="Rectangle: Rounded Corners 43">
          <a:extLst>
            <a:ext uri="{FF2B5EF4-FFF2-40B4-BE49-F238E27FC236}">
              <a16:creationId xmlns:a16="http://schemas.microsoft.com/office/drawing/2014/main" id="{7A3F9EA5-5AE6-4A68-9F12-9ECC2C142E7F}"/>
            </a:ext>
          </a:extLst>
        </xdr:cNvPr>
        <xdr:cNvSpPr/>
      </xdr:nvSpPr>
      <xdr:spPr>
        <a:xfrm>
          <a:off x="6230941" y="4010149"/>
          <a:ext cx="1214437" cy="152918"/>
        </a:xfrm>
        <a:prstGeom prst="roundRect">
          <a:avLst/>
        </a:prstGeom>
        <a:solidFill>
          <a:srgbClr val="E5B24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endParaRPr lang="en-IN" sz="1100">
            <a:solidFill>
              <a:schemeClr val="tx1"/>
            </a:solidFill>
            <a:latin typeface="+mn-lt"/>
            <a:ea typeface="+mn-ea"/>
            <a:cs typeface="+mn-cs"/>
          </a:endParaRPr>
        </a:p>
      </xdr:txBody>
    </xdr:sp>
    <xdr:clientData/>
  </xdr:twoCellAnchor>
  <xdr:twoCellAnchor>
    <xdr:from>
      <xdr:col>9</xdr:col>
      <xdr:colOff>238128</xdr:colOff>
      <xdr:row>29</xdr:row>
      <xdr:rowOff>51851</xdr:rowOff>
    </xdr:from>
    <xdr:to>
      <xdr:col>12</xdr:col>
      <xdr:colOff>119065</xdr:colOff>
      <xdr:row>30</xdr:row>
      <xdr:rowOff>30144</xdr:rowOff>
    </xdr:to>
    <xdr:sp macro="" textlink="">
      <xdr:nvSpPr>
        <xdr:cNvPr id="47" name="Rectangle: Rounded Corners 46">
          <a:extLst>
            <a:ext uri="{FF2B5EF4-FFF2-40B4-BE49-F238E27FC236}">
              <a16:creationId xmlns:a16="http://schemas.microsoft.com/office/drawing/2014/main" id="{63CCA28E-EDE7-4484-960E-133D7910920F}"/>
            </a:ext>
          </a:extLst>
        </xdr:cNvPr>
        <xdr:cNvSpPr/>
      </xdr:nvSpPr>
      <xdr:spPr>
        <a:xfrm>
          <a:off x="6238878" y="4242851"/>
          <a:ext cx="1214437" cy="152918"/>
        </a:xfrm>
        <a:prstGeom prst="round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xdr:txBody>
    </xdr:sp>
    <xdr:clientData/>
  </xdr:twoCellAnchor>
  <xdr:twoCellAnchor>
    <xdr:from>
      <xdr:col>9</xdr:col>
      <xdr:colOff>238127</xdr:colOff>
      <xdr:row>30</xdr:row>
      <xdr:rowOff>109927</xdr:rowOff>
    </xdr:from>
    <xdr:to>
      <xdr:col>12</xdr:col>
      <xdr:colOff>119064</xdr:colOff>
      <xdr:row>31</xdr:row>
      <xdr:rowOff>88220</xdr:rowOff>
    </xdr:to>
    <xdr:sp macro="" textlink="">
      <xdr:nvSpPr>
        <xdr:cNvPr id="48" name="Rectangle: Rounded Corners 47">
          <a:extLst>
            <a:ext uri="{FF2B5EF4-FFF2-40B4-BE49-F238E27FC236}">
              <a16:creationId xmlns:a16="http://schemas.microsoft.com/office/drawing/2014/main" id="{1FEDB70C-28CE-4085-92C0-237639B111FD}"/>
            </a:ext>
          </a:extLst>
        </xdr:cNvPr>
        <xdr:cNvSpPr/>
      </xdr:nvSpPr>
      <xdr:spPr>
        <a:xfrm>
          <a:off x="6238877" y="4475552"/>
          <a:ext cx="1214437" cy="152918"/>
        </a:xfrm>
        <a:prstGeom prst="round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xdr:txBody>
    </xdr:sp>
    <xdr:clientData/>
  </xdr:twoCellAnchor>
  <xdr:twoCellAnchor>
    <xdr:from>
      <xdr:col>9</xdr:col>
      <xdr:colOff>254003</xdr:colOff>
      <xdr:row>31</xdr:row>
      <xdr:rowOff>168004</xdr:rowOff>
    </xdr:from>
    <xdr:to>
      <xdr:col>12</xdr:col>
      <xdr:colOff>134940</xdr:colOff>
      <xdr:row>32</xdr:row>
      <xdr:rowOff>146297</xdr:rowOff>
    </xdr:to>
    <xdr:sp macro="" textlink="">
      <xdr:nvSpPr>
        <xdr:cNvPr id="49" name="Rectangle: Rounded Corners 48">
          <a:extLst>
            <a:ext uri="{FF2B5EF4-FFF2-40B4-BE49-F238E27FC236}">
              <a16:creationId xmlns:a16="http://schemas.microsoft.com/office/drawing/2014/main" id="{EBF2E50D-92E6-4E78-9FB7-20867746693E}"/>
            </a:ext>
          </a:extLst>
        </xdr:cNvPr>
        <xdr:cNvSpPr/>
      </xdr:nvSpPr>
      <xdr:spPr>
        <a:xfrm>
          <a:off x="6254753" y="4708254"/>
          <a:ext cx="1214437" cy="152918"/>
        </a:xfrm>
        <a:prstGeom prst="round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xdr:txBody>
    </xdr:sp>
    <xdr:clientData/>
  </xdr:twoCellAnchor>
  <xdr:twoCellAnchor>
    <xdr:from>
      <xdr:col>9</xdr:col>
      <xdr:colOff>254004</xdr:colOff>
      <xdr:row>33</xdr:row>
      <xdr:rowOff>51455</xdr:rowOff>
    </xdr:from>
    <xdr:to>
      <xdr:col>12</xdr:col>
      <xdr:colOff>134941</xdr:colOff>
      <xdr:row>34</xdr:row>
      <xdr:rowOff>29748</xdr:rowOff>
    </xdr:to>
    <xdr:sp macro="" textlink="">
      <xdr:nvSpPr>
        <xdr:cNvPr id="50" name="Rectangle: Rounded Corners 49">
          <a:extLst>
            <a:ext uri="{FF2B5EF4-FFF2-40B4-BE49-F238E27FC236}">
              <a16:creationId xmlns:a16="http://schemas.microsoft.com/office/drawing/2014/main" id="{41FECB13-9718-4806-BB9A-2B80BE92DA7C}"/>
            </a:ext>
          </a:extLst>
        </xdr:cNvPr>
        <xdr:cNvSpPr/>
      </xdr:nvSpPr>
      <xdr:spPr>
        <a:xfrm>
          <a:off x="6254754" y="4940955"/>
          <a:ext cx="1214437" cy="152918"/>
        </a:xfrm>
        <a:prstGeom prst="round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xdr:txBody>
    </xdr:sp>
    <xdr:clientData/>
  </xdr:twoCellAnchor>
  <xdr:twoCellAnchor>
    <xdr:from>
      <xdr:col>9</xdr:col>
      <xdr:colOff>261941</xdr:colOff>
      <xdr:row>34</xdr:row>
      <xdr:rowOff>109530</xdr:rowOff>
    </xdr:from>
    <xdr:to>
      <xdr:col>12</xdr:col>
      <xdr:colOff>142878</xdr:colOff>
      <xdr:row>35</xdr:row>
      <xdr:rowOff>87823</xdr:rowOff>
    </xdr:to>
    <xdr:sp macro="" textlink="">
      <xdr:nvSpPr>
        <xdr:cNvPr id="51" name="Rectangle: Rounded Corners 50">
          <a:extLst>
            <a:ext uri="{FF2B5EF4-FFF2-40B4-BE49-F238E27FC236}">
              <a16:creationId xmlns:a16="http://schemas.microsoft.com/office/drawing/2014/main" id="{913BBE8F-9590-43D2-B4B3-6B119FE486F9}"/>
            </a:ext>
          </a:extLst>
        </xdr:cNvPr>
        <xdr:cNvSpPr/>
      </xdr:nvSpPr>
      <xdr:spPr>
        <a:xfrm>
          <a:off x="6262691" y="5173655"/>
          <a:ext cx="1214437" cy="152918"/>
        </a:xfrm>
        <a:prstGeom prst="round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xdr:txBody>
    </xdr:sp>
    <xdr:clientData/>
  </xdr:twoCellAnchor>
  <xdr:twoCellAnchor>
    <xdr:from>
      <xdr:col>7</xdr:col>
      <xdr:colOff>523877</xdr:colOff>
      <xdr:row>27</xdr:row>
      <xdr:rowOff>95263</xdr:rowOff>
    </xdr:from>
    <xdr:to>
      <xdr:col>9</xdr:col>
      <xdr:colOff>242396</xdr:colOff>
      <xdr:row>28</xdr:row>
      <xdr:rowOff>150295</xdr:rowOff>
    </xdr:to>
    <xdr:sp macro="" textlink="">
      <xdr:nvSpPr>
        <xdr:cNvPr id="32" name="TextBox 31">
          <a:extLst>
            <a:ext uri="{FF2B5EF4-FFF2-40B4-BE49-F238E27FC236}">
              <a16:creationId xmlns:a16="http://schemas.microsoft.com/office/drawing/2014/main" id="{BB7548FB-AC2B-4680-A128-BCA6A5425C5C}"/>
            </a:ext>
          </a:extLst>
        </xdr:cNvPr>
        <xdr:cNvSpPr txBox="1"/>
      </xdr:nvSpPr>
      <xdr:spPr>
        <a:xfrm>
          <a:off x="5191127" y="3937013"/>
          <a:ext cx="1052019" cy="229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solidFill>
                <a:schemeClr val="bg1"/>
              </a:solidFill>
              <a:latin typeface="Elephant" panose="02020904090505020303" pitchFamily="18" charset="0"/>
              <a:ea typeface="+mn-ea"/>
              <a:cs typeface="Leelawadee UI" panose="020B0502040204020203" pitchFamily="34" charset="-34"/>
            </a:rPr>
            <a:t>Total</a:t>
          </a:r>
          <a:r>
            <a:rPr lang="en-IN" sz="1100" baseline="0">
              <a:solidFill>
                <a:schemeClr val="bg1"/>
              </a:solidFill>
              <a:latin typeface="Elephant" panose="02020904090505020303" pitchFamily="18" charset="0"/>
              <a:ea typeface="+mn-ea"/>
              <a:cs typeface="Leelawadee UI" panose="020B0502040204020203" pitchFamily="34" charset="-34"/>
            </a:rPr>
            <a:t> Salary</a:t>
          </a:r>
          <a:endParaRPr lang="en-IN" sz="1100">
            <a:solidFill>
              <a:schemeClr val="bg1"/>
            </a:solidFill>
            <a:latin typeface="Elephant" panose="02020904090505020303" pitchFamily="18" charset="0"/>
            <a:cs typeface="Leelawadee UI" panose="020B0502040204020203" pitchFamily="34" charset="-34"/>
          </a:endParaRPr>
        </a:p>
      </xdr:txBody>
    </xdr:sp>
    <xdr:clientData/>
  </xdr:twoCellAnchor>
  <xdr:twoCellAnchor>
    <xdr:from>
      <xdr:col>7</xdr:col>
      <xdr:colOff>523877</xdr:colOff>
      <xdr:row>28</xdr:row>
      <xdr:rowOff>146691</xdr:rowOff>
    </xdr:from>
    <xdr:to>
      <xdr:col>8</xdr:col>
      <xdr:colOff>453829</xdr:colOff>
      <xdr:row>30</xdr:row>
      <xdr:rowOff>673</xdr:rowOff>
    </xdr:to>
    <xdr:sp macro="" textlink="">
      <xdr:nvSpPr>
        <xdr:cNvPr id="33" name="TextBox 32">
          <a:extLst>
            <a:ext uri="{FF2B5EF4-FFF2-40B4-BE49-F238E27FC236}">
              <a16:creationId xmlns:a16="http://schemas.microsoft.com/office/drawing/2014/main" id="{D9A43257-0F57-4E00-BF07-CB24E27CD457}"/>
            </a:ext>
          </a:extLst>
        </xdr:cNvPr>
        <xdr:cNvSpPr txBox="1"/>
      </xdr:nvSpPr>
      <xdr:spPr>
        <a:xfrm>
          <a:off x="5191127" y="4163066"/>
          <a:ext cx="596702" cy="203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000" b="0">
              <a:solidFill>
                <a:schemeClr val="bg1"/>
              </a:solidFill>
              <a:latin typeface="Cambria Math" panose="02040503050406030204" pitchFamily="18" charset="0"/>
              <a:ea typeface="Cambria Math" panose="02040503050406030204" pitchFamily="18" charset="0"/>
              <a:cs typeface="Leelawadee UI" panose="020B0502040204020203" pitchFamily="34" charset="-34"/>
            </a:rPr>
            <a:t>Analyst</a:t>
          </a:r>
        </a:p>
      </xdr:txBody>
    </xdr:sp>
    <xdr:clientData/>
  </xdr:twoCellAnchor>
  <xdr:twoCellAnchor>
    <xdr:from>
      <xdr:col>7</xdr:col>
      <xdr:colOff>531815</xdr:colOff>
      <xdr:row>30</xdr:row>
      <xdr:rowOff>23493</xdr:rowOff>
    </xdr:from>
    <xdr:to>
      <xdr:col>8</xdr:col>
      <xdr:colOff>538391</xdr:colOff>
      <xdr:row>31</xdr:row>
      <xdr:rowOff>52100</xdr:rowOff>
    </xdr:to>
    <xdr:sp macro="" textlink="">
      <xdr:nvSpPr>
        <xdr:cNvPr id="34" name="TextBox 33">
          <a:extLst>
            <a:ext uri="{FF2B5EF4-FFF2-40B4-BE49-F238E27FC236}">
              <a16:creationId xmlns:a16="http://schemas.microsoft.com/office/drawing/2014/main" id="{A7CB60CA-92C8-4E5B-BC75-273EA2257B4A}"/>
            </a:ext>
          </a:extLst>
        </xdr:cNvPr>
        <xdr:cNvSpPr txBox="1"/>
      </xdr:nvSpPr>
      <xdr:spPr>
        <a:xfrm>
          <a:off x="5199065" y="4389118"/>
          <a:ext cx="673326" cy="203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000" b="0">
              <a:solidFill>
                <a:schemeClr val="bg1"/>
              </a:solidFill>
              <a:latin typeface="Cambria Math" panose="02040503050406030204" pitchFamily="18" charset="0"/>
              <a:ea typeface="Cambria Math" panose="02040503050406030204" pitchFamily="18" charset="0"/>
              <a:cs typeface="Leelawadee UI" panose="020B0502040204020203" pitchFamily="34" charset="-34"/>
            </a:rPr>
            <a:t>Designer</a:t>
          </a:r>
        </a:p>
      </xdr:txBody>
    </xdr:sp>
    <xdr:clientData/>
  </xdr:twoCellAnchor>
  <xdr:twoCellAnchor>
    <xdr:from>
      <xdr:col>7</xdr:col>
      <xdr:colOff>533403</xdr:colOff>
      <xdr:row>31</xdr:row>
      <xdr:rowOff>102844</xdr:rowOff>
    </xdr:from>
    <xdr:to>
      <xdr:col>9</xdr:col>
      <xdr:colOff>108806</xdr:colOff>
      <xdr:row>32</xdr:row>
      <xdr:rowOff>157876</xdr:rowOff>
    </xdr:to>
    <xdr:sp macro="" textlink="">
      <xdr:nvSpPr>
        <xdr:cNvPr id="35" name="TextBox 34">
          <a:extLst>
            <a:ext uri="{FF2B5EF4-FFF2-40B4-BE49-F238E27FC236}">
              <a16:creationId xmlns:a16="http://schemas.microsoft.com/office/drawing/2014/main" id="{83DF4E04-F561-4D62-AED5-DCC96D6DD1A8}"/>
            </a:ext>
          </a:extLst>
        </xdr:cNvPr>
        <xdr:cNvSpPr txBox="1"/>
      </xdr:nvSpPr>
      <xdr:spPr>
        <a:xfrm>
          <a:off x="5200653" y="4643094"/>
          <a:ext cx="908903" cy="229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000" b="0">
              <a:solidFill>
                <a:schemeClr val="bg1"/>
              </a:solidFill>
              <a:latin typeface="Cambria Math" panose="02040503050406030204" pitchFamily="18" charset="0"/>
              <a:ea typeface="Cambria Math" panose="02040503050406030204" pitchFamily="18" charset="0"/>
              <a:cs typeface="Leelawadee UI" panose="020B0502040204020203" pitchFamily="34" charset="-34"/>
            </a:rPr>
            <a:t>HR</a:t>
          </a:r>
          <a:r>
            <a:rPr lang="en-IN" sz="1100" baseline="0">
              <a:solidFill>
                <a:schemeClr val="bg1"/>
              </a:solidFill>
              <a:latin typeface="Elephant" panose="02020904090505020303" pitchFamily="18" charset="0"/>
              <a:ea typeface="+mn-ea"/>
              <a:cs typeface="Leelawadee UI" panose="020B0502040204020203" pitchFamily="34" charset="-34"/>
            </a:rPr>
            <a:t> </a:t>
          </a:r>
          <a:r>
            <a:rPr lang="en-IN" sz="1000" b="0">
              <a:solidFill>
                <a:schemeClr val="bg1"/>
              </a:solidFill>
              <a:latin typeface="Cambria Math" panose="02040503050406030204" pitchFamily="18" charset="0"/>
              <a:ea typeface="Cambria Math" panose="02040503050406030204" pitchFamily="18" charset="0"/>
              <a:cs typeface="Leelawadee UI" panose="020B0502040204020203" pitchFamily="34" charset="-34"/>
            </a:rPr>
            <a:t>Specialist</a:t>
          </a:r>
        </a:p>
      </xdr:txBody>
    </xdr:sp>
    <xdr:clientData/>
  </xdr:twoCellAnchor>
  <xdr:twoCellAnchor>
    <xdr:from>
      <xdr:col>7</xdr:col>
      <xdr:colOff>550865</xdr:colOff>
      <xdr:row>32</xdr:row>
      <xdr:rowOff>162250</xdr:rowOff>
    </xdr:from>
    <xdr:to>
      <xdr:col>8</xdr:col>
      <xdr:colOff>633231</xdr:colOff>
      <xdr:row>34</xdr:row>
      <xdr:rowOff>16232</xdr:rowOff>
    </xdr:to>
    <xdr:sp macro="" textlink="">
      <xdr:nvSpPr>
        <xdr:cNvPr id="36" name="TextBox 35">
          <a:extLst>
            <a:ext uri="{FF2B5EF4-FFF2-40B4-BE49-F238E27FC236}">
              <a16:creationId xmlns:a16="http://schemas.microsoft.com/office/drawing/2014/main" id="{A25E3466-3E3E-4DBA-B06E-5DAEFBDFA6E2}"/>
            </a:ext>
          </a:extLst>
        </xdr:cNvPr>
        <xdr:cNvSpPr txBox="1"/>
      </xdr:nvSpPr>
      <xdr:spPr>
        <a:xfrm>
          <a:off x="5218115" y="4877125"/>
          <a:ext cx="749116" cy="203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000" b="0">
              <a:solidFill>
                <a:schemeClr val="bg1"/>
              </a:solidFill>
              <a:latin typeface="Cambria Math" panose="02040503050406030204" pitchFamily="18" charset="0"/>
              <a:ea typeface="Cambria Math" panose="02040503050406030204" pitchFamily="18" charset="0"/>
              <a:cs typeface="Leelawadee UI" panose="020B0502040204020203" pitchFamily="34" charset="-34"/>
            </a:rPr>
            <a:t>Developer</a:t>
          </a:r>
        </a:p>
      </xdr:txBody>
    </xdr:sp>
    <xdr:clientData/>
  </xdr:twoCellAnchor>
  <xdr:twoCellAnchor>
    <xdr:from>
      <xdr:col>7</xdr:col>
      <xdr:colOff>568328</xdr:colOff>
      <xdr:row>34</xdr:row>
      <xdr:rowOff>47031</xdr:rowOff>
    </xdr:from>
    <xdr:to>
      <xdr:col>8</xdr:col>
      <xdr:colOff>566632</xdr:colOff>
      <xdr:row>35</xdr:row>
      <xdr:rowOff>75638</xdr:rowOff>
    </xdr:to>
    <xdr:sp macro="" textlink="">
      <xdr:nvSpPr>
        <xdr:cNvPr id="37" name="TextBox 36">
          <a:extLst>
            <a:ext uri="{FF2B5EF4-FFF2-40B4-BE49-F238E27FC236}">
              <a16:creationId xmlns:a16="http://schemas.microsoft.com/office/drawing/2014/main" id="{422AB834-97C0-4F6D-A4EA-0FB4F26639A2}"/>
            </a:ext>
          </a:extLst>
        </xdr:cNvPr>
        <xdr:cNvSpPr txBox="1"/>
      </xdr:nvSpPr>
      <xdr:spPr>
        <a:xfrm>
          <a:off x="5235578" y="5111156"/>
          <a:ext cx="665054" cy="203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000" b="0">
              <a:solidFill>
                <a:schemeClr val="bg1"/>
              </a:solidFill>
              <a:latin typeface="Cambria Math" panose="02040503050406030204" pitchFamily="18" charset="0"/>
              <a:ea typeface="Cambria Math" panose="02040503050406030204" pitchFamily="18" charset="0"/>
              <a:cs typeface="Leelawadee UI" panose="020B0502040204020203" pitchFamily="34" charset="-34"/>
            </a:rPr>
            <a:t>Manager</a:t>
          </a:r>
        </a:p>
      </xdr:txBody>
    </xdr:sp>
    <xdr:clientData/>
  </xdr:twoCellAnchor>
  <xdr:twoCellAnchor>
    <xdr:from>
      <xdr:col>9</xdr:col>
      <xdr:colOff>350286</xdr:colOff>
      <xdr:row>27</xdr:row>
      <xdr:rowOff>121857</xdr:rowOff>
    </xdr:from>
    <xdr:to>
      <xdr:col>10</xdr:col>
      <xdr:colOff>439064</xdr:colOff>
      <xdr:row>29</xdr:row>
      <xdr:rowOff>2264</xdr:rowOff>
    </xdr:to>
    <xdr:sp macro="" textlink="Pivot!G17">
      <xdr:nvSpPr>
        <xdr:cNvPr id="38" name="TextBox 37">
          <a:extLst>
            <a:ext uri="{FF2B5EF4-FFF2-40B4-BE49-F238E27FC236}">
              <a16:creationId xmlns:a16="http://schemas.microsoft.com/office/drawing/2014/main" id="{53ECD644-7E45-40F5-ABEE-D791A1717F1D}"/>
            </a:ext>
          </a:extLst>
        </xdr:cNvPr>
        <xdr:cNvSpPr txBox="1"/>
      </xdr:nvSpPr>
      <xdr:spPr>
        <a:xfrm>
          <a:off x="6351036" y="3963607"/>
          <a:ext cx="755528" cy="229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fld id="{A45126D8-CE37-4EBC-B8E4-D4FB1616D25C}" type="TxLink">
            <a:rPr lang="en-US" sz="1100" b="1" i="0" u="none" strike="noStrike">
              <a:solidFill>
                <a:schemeClr val="tx1"/>
              </a:solidFill>
              <a:latin typeface="Aptos Narrow"/>
              <a:cs typeface="Leelawadee UI" panose="020B0502040204020203" pitchFamily="34" charset="-34"/>
            </a:rPr>
            <a:pPr algn="r"/>
            <a:t>5,18,854</a:t>
          </a:fld>
          <a:endParaRPr lang="en-IN" sz="1100" b="1">
            <a:solidFill>
              <a:schemeClr val="tx1"/>
            </a:solidFill>
            <a:latin typeface="Elephant" panose="02020904090505020303" pitchFamily="18" charset="0"/>
            <a:cs typeface="Leelawadee UI" panose="020B0502040204020203" pitchFamily="34" charset="-34"/>
          </a:endParaRPr>
        </a:p>
      </xdr:txBody>
    </xdr:sp>
    <xdr:clientData/>
  </xdr:twoCellAnchor>
  <xdr:twoCellAnchor>
    <xdr:from>
      <xdr:col>9</xdr:col>
      <xdr:colOff>438152</xdr:colOff>
      <xdr:row>28</xdr:row>
      <xdr:rowOff>174614</xdr:rowOff>
    </xdr:from>
    <xdr:to>
      <xdr:col>10</xdr:col>
      <xdr:colOff>385032</xdr:colOff>
      <xdr:row>30</xdr:row>
      <xdr:rowOff>55021</xdr:rowOff>
    </xdr:to>
    <xdr:sp macro="" textlink="Pivot!G12">
      <xdr:nvSpPr>
        <xdr:cNvPr id="39" name="TextBox 38">
          <a:extLst>
            <a:ext uri="{FF2B5EF4-FFF2-40B4-BE49-F238E27FC236}">
              <a16:creationId xmlns:a16="http://schemas.microsoft.com/office/drawing/2014/main" id="{C3DE9576-8FB6-46E3-9F38-66C6F63BAC50}"/>
            </a:ext>
          </a:extLst>
        </xdr:cNvPr>
        <xdr:cNvSpPr txBox="1"/>
      </xdr:nvSpPr>
      <xdr:spPr>
        <a:xfrm>
          <a:off x="6438902" y="4190989"/>
          <a:ext cx="613630" cy="229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DC422654-F93A-46C8-91CD-6DC2EE785313}" type="TxLink">
            <a:rPr lang="en-US" sz="1100" b="0" i="0" u="none" strike="noStrike">
              <a:solidFill>
                <a:schemeClr val="bg1"/>
              </a:solidFill>
              <a:latin typeface="Aptos Narrow"/>
              <a:ea typeface="+mn-ea"/>
              <a:cs typeface="Leelawadee UI" panose="020B0502040204020203" pitchFamily="34" charset="-34"/>
            </a:rPr>
            <a:pPr marL="0" indent="0"/>
            <a:t>0</a:t>
          </a:fld>
          <a:endParaRPr lang="en-IN" sz="1100" b="0" i="0" u="none" strike="noStrike">
            <a:solidFill>
              <a:schemeClr val="bg1"/>
            </a:solidFill>
            <a:latin typeface="Aptos Narrow"/>
            <a:ea typeface="+mn-ea"/>
            <a:cs typeface="Leelawadee UI" panose="020B0502040204020203" pitchFamily="34" charset="-34"/>
          </a:endParaRPr>
        </a:p>
      </xdr:txBody>
    </xdr:sp>
    <xdr:clientData/>
  </xdr:twoCellAnchor>
  <xdr:twoCellAnchor>
    <xdr:from>
      <xdr:col>9</xdr:col>
      <xdr:colOff>439739</xdr:colOff>
      <xdr:row>30</xdr:row>
      <xdr:rowOff>52746</xdr:rowOff>
    </xdr:from>
    <xdr:to>
      <xdr:col>10</xdr:col>
      <xdr:colOff>386619</xdr:colOff>
      <xdr:row>31</xdr:row>
      <xdr:rowOff>107778</xdr:rowOff>
    </xdr:to>
    <xdr:sp macro="" textlink="Pivot!G13">
      <xdr:nvSpPr>
        <xdr:cNvPr id="40" name="TextBox 39">
          <a:extLst>
            <a:ext uri="{FF2B5EF4-FFF2-40B4-BE49-F238E27FC236}">
              <a16:creationId xmlns:a16="http://schemas.microsoft.com/office/drawing/2014/main" id="{2F11818B-11CC-4920-828B-C9A1E3A06CD8}"/>
            </a:ext>
          </a:extLst>
        </xdr:cNvPr>
        <xdr:cNvSpPr txBox="1"/>
      </xdr:nvSpPr>
      <xdr:spPr>
        <a:xfrm>
          <a:off x="6440489" y="4418371"/>
          <a:ext cx="613630" cy="229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F5FFEB95-4400-414E-9250-A0DF3EDD2EEA}" type="TxLink">
            <a:rPr lang="en-US" sz="1100" b="0" i="0" u="none" strike="noStrike">
              <a:solidFill>
                <a:schemeClr val="bg1"/>
              </a:solidFill>
              <a:latin typeface="Aptos Narrow"/>
              <a:ea typeface="+mn-ea"/>
              <a:cs typeface="Leelawadee UI" panose="020B0502040204020203" pitchFamily="34" charset="-34"/>
            </a:rPr>
            <a:pPr marL="0" indent="0"/>
            <a:t>91,091</a:t>
          </a:fld>
          <a:endParaRPr lang="en-IN" sz="1100" b="0" i="0" u="none" strike="noStrike">
            <a:solidFill>
              <a:schemeClr val="bg1"/>
            </a:solidFill>
            <a:latin typeface="Aptos Narrow"/>
            <a:ea typeface="+mn-ea"/>
            <a:cs typeface="Leelawadee UI" panose="020B0502040204020203" pitchFamily="34" charset="-34"/>
          </a:endParaRPr>
        </a:p>
      </xdr:txBody>
    </xdr:sp>
    <xdr:clientData/>
  </xdr:twoCellAnchor>
  <xdr:twoCellAnchor>
    <xdr:from>
      <xdr:col>9</xdr:col>
      <xdr:colOff>449264</xdr:colOff>
      <xdr:row>31</xdr:row>
      <xdr:rowOff>125450</xdr:rowOff>
    </xdr:from>
    <xdr:to>
      <xdr:col>10</xdr:col>
      <xdr:colOff>396144</xdr:colOff>
      <xdr:row>33</xdr:row>
      <xdr:rowOff>5857</xdr:rowOff>
    </xdr:to>
    <xdr:sp macro="" textlink="Pivot!G15">
      <xdr:nvSpPr>
        <xdr:cNvPr id="41" name="TextBox 40">
          <a:extLst>
            <a:ext uri="{FF2B5EF4-FFF2-40B4-BE49-F238E27FC236}">
              <a16:creationId xmlns:a16="http://schemas.microsoft.com/office/drawing/2014/main" id="{1F78EFA3-B0C6-49F9-93E3-06D781DD9501}"/>
            </a:ext>
          </a:extLst>
        </xdr:cNvPr>
        <xdr:cNvSpPr txBox="1"/>
      </xdr:nvSpPr>
      <xdr:spPr>
        <a:xfrm>
          <a:off x="6450014" y="4665700"/>
          <a:ext cx="613630" cy="229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14E80643-C40C-4E06-BAB3-3CC318C0A72C}" type="TxLink">
            <a:rPr lang="en-US" sz="1100" b="0" i="0" u="none" strike="noStrike">
              <a:solidFill>
                <a:schemeClr val="bg1"/>
              </a:solidFill>
              <a:latin typeface="Aptos Narrow"/>
              <a:ea typeface="+mn-ea"/>
              <a:cs typeface="Leelawadee UI" panose="020B0502040204020203" pitchFamily="34" charset="-34"/>
            </a:rPr>
            <a:pPr marL="0" indent="0"/>
            <a:t>2,34,126</a:t>
          </a:fld>
          <a:endParaRPr lang="en-IN" sz="1100" b="0" i="0" u="none" strike="noStrike">
            <a:solidFill>
              <a:schemeClr val="bg1"/>
            </a:solidFill>
            <a:latin typeface="Aptos Narrow"/>
            <a:ea typeface="+mn-ea"/>
            <a:cs typeface="Leelawadee UI" panose="020B0502040204020203" pitchFamily="34" charset="-34"/>
          </a:endParaRPr>
        </a:p>
      </xdr:txBody>
    </xdr:sp>
    <xdr:clientData/>
  </xdr:twoCellAnchor>
  <xdr:twoCellAnchor>
    <xdr:from>
      <xdr:col>9</xdr:col>
      <xdr:colOff>442914</xdr:colOff>
      <xdr:row>33</xdr:row>
      <xdr:rowOff>16879</xdr:rowOff>
    </xdr:from>
    <xdr:to>
      <xdr:col>10</xdr:col>
      <xdr:colOff>389794</xdr:colOff>
      <xdr:row>34</xdr:row>
      <xdr:rowOff>71911</xdr:rowOff>
    </xdr:to>
    <xdr:sp macro="" textlink="Pivot!G14">
      <xdr:nvSpPr>
        <xdr:cNvPr id="42" name="TextBox 41">
          <a:extLst>
            <a:ext uri="{FF2B5EF4-FFF2-40B4-BE49-F238E27FC236}">
              <a16:creationId xmlns:a16="http://schemas.microsoft.com/office/drawing/2014/main" id="{8F8C7A2E-EAA5-469E-A4D4-4DE34AC6662E}"/>
            </a:ext>
          </a:extLst>
        </xdr:cNvPr>
        <xdr:cNvSpPr txBox="1"/>
      </xdr:nvSpPr>
      <xdr:spPr>
        <a:xfrm>
          <a:off x="6443664" y="4906379"/>
          <a:ext cx="613630" cy="229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77F11482-EE07-473B-8F83-44DC522BC57B}" type="TxLink">
            <a:rPr lang="en-US" sz="1100" b="0" i="0" u="none" strike="noStrike">
              <a:solidFill>
                <a:schemeClr val="bg1"/>
              </a:solidFill>
              <a:latin typeface="Aptos Narrow"/>
              <a:ea typeface="+mn-ea"/>
              <a:cs typeface="Leelawadee UI" panose="020B0502040204020203" pitchFamily="34" charset="-34"/>
            </a:rPr>
            <a:pPr marL="0" indent="0"/>
            <a:t>1,93,637</a:t>
          </a:fld>
          <a:endParaRPr lang="en-IN" sz="1100" b="0" i="0" u="none" strike="noStrike">
            <a:solidFill>
              <a:schemeClr val="bg1"/>
            </a:solidFill>
            <a:latin typeface="Aptos Narrow"/>
            <a:ea typeface="+mn-ea"/>
            <a:cs typeface="Leelawadee UI" panose="020B0502040204020203" pitchFamily="34" charset="-34"/>
          </a:endParaRPr>
        </a:p>
      </xdr:txBody>
    </xdr:sp>
    <xdr:clientData/>
  </xdr:twoCellAnchor>
  <xdr:twoCellAnchor>
    <xdr:from>
      <xdr:col>9</xdr:col>
      <xdr:colOff>460377</xdr:colOff>
      <xdr:row>34</xdr:row>
      <xdr:rowOff>76285</xdr:rowOff>
    </xdr:from>
    <xdr:to>
      <xdr:col>10</xdr:col>
      <xdr:colOff>407257</xdr:colOff>
      <xdr:row>35</xdr:row>
      <xdr:rowOff>131317</xdr:rowOff>
    </xdr:to>
    <xdr:sp macro="" textlink="Pivot!G16">
      <xdr:nvSpPr>
        <xdr:cNvPr id="43" name="TextBox 42">
          <a:extLst>
            <a:ext uri="{FF2B5EF4-FFF2-40B4-BE49-F238E27FC236}">
              <a16:creationId xmlns:a16="http://schemas.microsoft.com/office/drawing/2014/main" id="{81B5B0CB-F2B1-48A1-919B-EC9EE473A6F8}"/>
            </a:ext>
          </a:extLst>
        </xdr:cNvPr>
        <xdr:cNvSpPr txBox="1"/>
      </xdr:nvSpPr>
      <xdr:spPr>
        <a:xfrm>
          <a:off x="6461127" y="5140410"/>
          <a:ext cx="613630" cy="229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3F04E7EE-DBEF-4EB9-BC72-B99F9586149E}" type="TxLink">
            <a:rPr lang="en-US" sz="1100" b="0" i="0" u="none" strike="noStrike">
              <a:solidFill>
                <a:schemeClr val="bg1"/>
              </a:solidFill>
              <a:latin typeface="Aptos Narrow"/>
              <a:ea typeface="+mn-ea"/>
              <a:cs typeface="Leelawadee UI" panose="020B0502040204020203" pitchFamily="34" charset="-34"/>
            </a:rPr>
            <a:pPr marL="0" indent="0"/>
            <a:t>0</a:t>
          </a:fld>
          <a:endParaRPr lang="en-IN" sz="1100" b="0" i="0" u="none" strike="noStrike">
            <a:solidFill>
              <a:schemeClr val="bg1"/>
            </a:solidFill>
            <a:latin typeface="Aptos Narrow"/>
            <a:ea typeface="+mn-ea"/>
            <a:cs typeface="Leelawadee UI" panose="020B0502040204020203" pitchFamily="34" charset="-34"/>
          </a:endParaRPr>
        </a:p>
      </xdr:txBody>
    </xdr:sp>
    <xdr:clientData/>
  </xdr:twoCellAnchor>
  <xdr:oneCellAnchor>
    <xdr:from>
      <xdr:col>7</xdr:col>
      <xdr:colOff>553088</xdr:colOff>
      <xdr:row>25</xdr:row>
      <xdr:rowOff>7949</xdr:rowOff>
    </xdr:from>
    <xdr:ext cx="2000249" cy="392928"/>
    <xdr:sp macro="" textlink="">
      <xdr:nvSpPr>
        <xdr:cNvPr id="54" name="TextBox 53">
          <a:extLst>
            <a:ext uri="{FF2B5EF4-FFF2-40B4-BE49-F238E27FC236}">
              <a16:creationId xmlns:a16="http://schemas.microsoft.com/office/drawing/2014/main" id="{082EDDF8-08C1-448F-AF77-EFFA0CAC4E95}"/>
            </a:ext>
          </a:extLst>
        </xdr:cNvPr>
        <xdr:cNvSpPr txBox="1"/>
      </xdr:nvSpPr>
      <xdr:spPr>
        <a:xfrm>
          <a:off x="5247008" y="3513149"/>
          <a:ext cx="2000249" cy="392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solidFill>
                <a:srgbClr val="FFC000"/>
              </a:solidFill>
              <a:latin typeface="Cambria Math" panose="02040503050406030204" pitchFamily="18" charset="0"/>
              <a:ea typeface="Cambria Math" panose="02040503050406030204" pitchFamily="18" charset="0"/>
            </a:rPr>
            <a:t>Salaries</a:t>
          </a:r>
        </a:p>
        <a:p>
          <a:r>
            <a:rPr lang="en-IN" sz="800">
              <a:solidFill>
                <a:schemeClr val="bg1">
                  <a:lumMod val="75000"/>
                </a:schemeClr>
              </a:solidFill>
              <a:latin typeface="Cambria Math" panose="02040503050406030204" pitchFamily="18" charset="0"/>
              <a:ea typeface="Cambria Math" panose="02040503050406030204" pitchFamily="18" charset="0"/>
            </a:rPr>
            <a:t>Salar</a:t>
          </a:r>
          <a:r>
            <a:rPr lang="en-IN" sz="800" baseline="0">
              <a:solidFill>
                <a:schemeClr val="bg1">
                  <a:lumMod val="75000"/>
                </a:schemeClr>
              </a:solidFill>
              <a:latin typeface="Cambria Math" panose="02040503050406030204" pitchFamily="18" charset="0"/>
              <a:ea typeface="Cambria Math" panose="02040503050406030204" pitchFamily="18" charset="0"/>
            </a:rPr>
            <a:t>y amount by job title</a:t>
          </a:r>
          <a:endParaRPr lang="en-IN" sz="800">
            <a:solidFill>
              <a:schemeClr val="bg1">
                <a:lumMod val="75000"/>
              </a:schemeClr>
            </a:solidFill>
            <a:latin typeface="Cambria Math" panose="02040503050406030204" pitchFamily="18" charset="0"/>
            <a:ea typeface="Cambria Math" panose="02040503050406030204" pitchFamily="18" charset="0"/>
          </a:endParaRPr>
        </a:p>
      </xdr:txBody>
    </xdr:sp>
    <xdr:clientData/>
  </xdr:oneCellAnchor>
  <xdr:oneCellAnchor>
    <xdr:from>
      <xdr:col>12</xdr:col>
      <xdr:colOff>615315</xdr:colOff>
      <xdr:row>22</xdr:row>
      <xdr:rowOff>40006</xdr:rowOff>
    </xdr:from>
    <xdr:ext cx="2968626" cy="309562"/>
    <xdr:sp macro="" textlink="">
      <xdr:nvSpPr>
        <xdr:cNvPr id="56" name="TextBox 55">
          <a:extLst>
            <a:ext uri="{FF2B5EF4-FFF2-40B4-BE49-F238E27FC236}">
              <a16:creationId xmlns:a16="http://schemas.microsoft.com/office/drawing/2014/main" id="{0D52DEEC-6D8E-46B8-90A8-2208AF956992}"/>
            </a:ext>
          </a:extLst>
        </xdr:cNvPr>
        <xdr:cNvSpPr txBox="1"/>
      </xdr:nvSpPr>
      <xdr:spPr>
        <a:xfrm>
          <a:off x="7963918" y="3589047"/>
          <a:ext cx="2968626" cy="3095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b="1">
              <a:solidFill>
                <a:srgbClr val="FFC000"/>
              </a:solidFill>
              <a:latin typeface="Cambria Math" panose="02040503050406030204" pitchFamily="18" charset="0"/>
              <a:ea typeface="Cambria Math" panose="02040503050406030204" pitchFamily="18" charset="0"/>
            </a:rPr>
            <a:t>Employment</a:t>
          </a:r>
          <a:r>
            <a:rPr lang="en-IN" sz="1200" b="1" baseline="0">
              <a:solidFill>
                <a:srgbClr val="FFC000"/>
              </a:solidFill>
              <a:latin typeface="Cambria Math" panose="02040503050406030204" pitchFamily="18" charset="0"/>
              <a:ea typeface="Cambria Math" panose="02040503050406030204" pitchFamily="18" charset="0"/>
            </a:rPr>
            <a:t> Status Breakdown</a:t>
          </a:r>
          <a:endParaRPr lang="en-IN" sz="1200" b="1">
            <a:solidFill>
              <a:srgbClr val="FFC000"/>
            </a:solidFill>
            <a:latin typeface="Cambria Math" panose="02040503050406030204" pitchFamily="18" charset="0"/>
            <a:ea typeface="Cambria Math" panose="02040503050406030204" pitchFamily="18" charset="0"/>
          </a:endParaRPr>
        </a:p>
      </xdr:txBody>
    </xdr:sp>
    <xdr:clientData/>
  </xdr:oneCellAnchor>
  <xdr:twoCellAnchor>
    <xdr:from>
      <xdr:col>13</xdr:col>
      <xdr:colOff>63497</xdr:colOff>
      <xdr:row>23</xdr:row>
      <xdr:rowOff>150813</xdr:rowOff>
    </xdr:from>
    <xdr:to>
      <xdr:col>14</xdr:col>
      <xdr:colOff>531813</xdr:colOff>
      <xdr:row>30</xdr:row>
      <xdr:rowOff>47626</xdr:rowOff>
    </xdr:to>
    <xdr:graphicFrame macro="">
      <xdr:nvGraphicFramePr>
        <xdr:cNvPr id="58" name="Chart 57">
          <a:extLst>
            <a:ext uri="{FF2B5EF4-FFF2-40B4-BE49-F238E27FC236}">
              <a16:creationId xmlns:a16="http://schemas.microsoft.com/office/drawing/2014/main" id="{8EC55117-6BA5-4D6F-ABA2-27B533282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285750</xdr:colOff>
      <xdr:row>24</xdr:row>
      <xdr:rowOff>95250</xdr:rowOff>
    </xdr:from>
    <xdr:to>
      <xdr:col>16</xdr:col>
      <xdr:colOff>396875</xdr:colOff>
      <xdr:row>25</xdr:row>
      <xdr:rowOff>47625</xdr:rowOff>
    </xdr:to>
    <xdr:sp macro="" textlink="">
      <xdr:nvSpPr>
        <xdr:cNvPr id="65" name="Oval 64">
          <a:extLst>
            <a:ext uri="{FF2B5EF4-FFF2-40B4-BE49-F238E27FC236}">
              <a16:creationId xmlns:a16="http://schemas.microsoft.com/office/drawing/2014/main" id="{7091AF76-49CF-4C54-A972-6B855B3B415C}"/>
            </a:ext>
          </a:extLst>
        </xdr:cNvPr>
        <xdr:cNvSpPr/>
      </xdr:nvSpPr>
      <xdr:spPr>
        <a:xfrm>
          <a:off x="10287000" y="3413125"/>
          <a:ext cx="111125" cy="127000"/>
        </a:xfrm>
        <a:prstGeom prst="ellipse">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16</xdr:col>
      <xdr:colOff>334963</xdr:colOff>
      <xdr:row>31</xdr:row>
      <xdr:rowOff>1588</xdr:rowOff>
    </xdr:from>
    <xdr:to>
      <xdr:col>16</xdr:col>
      <xdr:colOff>446088</xdr:colOff>
      <xdr:row>31</xdr:row>
      <xdr:rowOff>128588</xdr:rowOff>
    </xdr:to>
    <xdr:sp macro="" textlink="">
      <xdr:nvSpPr>
        <xdr:cNvPr id="66" name="Oval 65">
          <a:extLst>
            <a:ext uri="{FF2B5EF4-FFF2-40B4-BE49-F238E27FC236}">
              <a16:creationId xmlns:a16="http://schemas.microsoft.com/office/drawing/2014/main" id="{499D32A1-669A-4E83-BF33-ADB9FE93DCA6}"/>
            </a:ext>
          </a:extLst>
        </xdr:cNvPr>
        <xdr:cNvSpPr/>
      </xdr:nvSpPr>
      <xdr:spPr>
        <a:xfrm>
          <a:off x="10336213" y="4541838"/>
          <a:ext cx="111125" cy="127000"/>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320675</xdr:colOff>
      <xdr:row>30</xdr:row>
      <xdr:rowOff>161925</xdr:rowOff>
    </xdr:from>
    <xdr:to>
      <xdr:col>14</xdr:col>
      <xdr:colOff>431800</xdr:colOff>
      <xdr:row>31</xdr:row>
      <xdr:rowOff>114300</xdr:rowOff>
    </xdr:to>
    <xdr:sp macro="" textlink="">
      <xdr:nvSpPr>
        <xdr:cNvPr id="67" name="Oval 66">
          <a:extLst>
            <a:ext uri="{FF2B5EF4-FFF2-40B4-BE49-F238E27FC236}">
              <a16:creationId xmlns:a16="http://schemas.microsoft.com/office/drawing/2014/main" id="{954A47BF-E3EA-4D24-885B-7F6D1BD7D3D5}"/>
            </a:ext>
          </a:extLst>
        </xdr:cNvPr>
        <xdr:cNvSpPr/>
      </xdr:nvSpPr>
      <xdr:spPr>
        <a:xfrm>
          <a:off x="9005387" y="5130583"/>
          <a:ext cx="111125" cy="129827"/>
        </a:xfrm>
        <a:prstGeom prst="ellipse">
          <a:avLst/>
        </a:prstGeom>
        <a:solidFill>
          <a:schemeClr val="bg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269875</xdr:colOff>
      <xdr:row>26</xdr:row>
      <xdr:rowOff>127000</xdr:rowOff>
    </xdr:from>
    <xdr:to>
      <xdr:col>7</xdr:col>
      <xdr:colOff>111125</xdr:colOff>
      <xdr:row>36</xdr:row>
      <xdr:rowOff>55570</xdr:rowOff>
    </xdr:to>
    <xdr:graphicFrame macro="">
      <xdr:nvGraphicFramePr>
        <xdr:cNvPr id="68" name="Chart 67">
          <a:extLst>
            <a:ext uri="{FF2B5EF4-FFF2-40B4-BE49-F238E27FC236}">
              <a16:creationId xmlns:a16="http://schemas.microsoft.com/office/drawing/2014/main" id="{E4948DF2-9FCC-4B99-8027-6226F69E8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431162</xdr:colOff>
      <xdr:row>25</xdr:row>
      <xdr:rowOff>23824</xdr:rowOff>
    </xdr:from>
    <xdr:ext cx="2476504" cy="460363"/>
    <xdr:sp macro="" textlink="">
      <xdr:nvSpPr>
        <xdr:cNvPr id="69" name="TextBox 68">
          <a:extLst>
            <a:ext uri="{FF2B5EF4-FFF2-40B4-BE49-F238E27FC236}">
              <a16:creationId xmlns:a16="http://schemas.microsoft.com/office/drawing/2014/main" id="{FBE4EBDE-6A35-4729-AF14-3D716AA0328E}"/>
            </a:ext>
          </a:extLst>
        </xdr:cNvPr>
        <xdr:cNvSpPr txBox="1"/>
      </xdr:nvSpPr>
      <xdr:spPr>
        <a:xfrm>
          <a:off x="2442842" y="3529024"/>
          <a:ext cx="2476504" cy="460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b="1">
              <a:solidFill>
                <a:srgbClr val="FFC000"/>
              </a:solidFill>
              <a:latin typeface="Cambria Math" panose="02040503050406030204" pitchFamily="18" charset="0"/>
              <a:ea typeface="Cambria Math" panose="02040503050406030204" pitchFamily="18" charset="0"/>
            </a:rPr>
            <a:t>Age</a:t>
          </a:r>
          <a:r>
            <a:rPr lang="en-IN" sz="1200" b="1" baseline="0">
              <a:solidFill>
                <a:srgbClr val="FFC000"/>
              </a:solidFill>
              <a:latin typeface="Cambria Math" panose="02040503050406030204" pitchFamily="18" charset="0"/>
              <a:ea typeface="Cambria Math" panose="02040503050406030204" pitchFamily="18" charset="0"/>
            </a:rPr>
            <a:t> Range</a:t>
          </a:r>
        </a:p>
        <a:p>
          <a:r>
            <a:rPr lang="en-IN" sz="800" b="0" baseline="0">
              <a:solidFill>
                <a:schemeClr val="bg2">
                  <a:lumMod val="75000"/>
                </a:schemeClr>
              </a:solidFill>
              <a:latin typeface="Cambria Math" panose="02040503050406030204" pitchFamily="18" charset="0"/>
              <a:ea typeface="Cambria Math" panose="02040503050406030204" pitchFamily="18" charset="0"/>
            </a:rPr>
            <a:t>No. of employees according to age range and gender</a:t>
          </a:r>
          <a:endParaRPr lang="en-IN" sz="800" b="0">
            <a:solidFill>
              <a:schemeClr val="bg2">
                <a:lumMod val="75000"/>
              </a:schemeClr>
            </a:solidFill>
            <a:latin typeface="Cambria Math" panose="02040503050406030204" pitchFamily="18" charset="0"/>
            <a:ea typeface="Cambria Math" panose="02040503050406030204" pitchFamily="18" charset="0"/>
          </a:endParaRPr>
        </a:p>
      </xdr:txBody>
    </xdr:sp>
    <xdr:clientData/>
  </xdr:oneCellAnchor>
  <xdr:twoCellAnchor>
    <xdr:from>
      <xdr:col>0</xdr:col>
      <xdr:colOff>167640</xdr:colOff>
      <xdr:row>29</xdr:row>
      <xdr:rowOff>48280</xdr:rowOff>
    </xdr:from>
    <xdr:to>
      <xdr:col>2</xdr:col>
      <xdr:colOff>468312</xdr:colOff>
      <xdr:row>32</xdr:row>
      <xdr:rowOff>152400</xdr:rowOff>
    </xdr:to>
    <xdr:graphicFrame macro="">
      <xdr:nvGraphicFramePr>
        <xdr:cNvPr id="70" name="Chart 69">
          <a:extLst>
            <a:ext uri="{FF2B5EF4-FFF2-40B4-BE49-F238E27FC236}">
              <a16:creationId xmlns:a16="http://schemas.microsoft.com/office/drawing/2014/main" id="{FFD62411-BFBA-4306-ADEA-7C15B2BEE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158747</xdr:colOff>
      <xdr:row>31</xdr:row>
      <xdr:rowOff>95261</xdr:rowOff>
    </xdr:from>
    <xdr:to>
      <xdr:col>2</xdr:col>
      <xdr:colOff>460374</xdr:colOff>
      <xdr:row>35</xdr:row>
      <xdr:rowOff>15886</xdr:rowOff>
    </xdr:to>
    <xdr:graphicFrame macro="">
      <xdr:nvGraphicFramePr>
        <xdr:cNvPr id="71" name="Chart 70">
          <a:extLst>
            <a:ext uri="{FF2B5EF4-FFF2-40B4-BE49-F238E27FC236}">
              <a16:creationId xmlns:a16="http://schemas.microsoft.com/office/drawing/2014/main" id="{1B75DC23-5454-44E2-96E1-F861CDC63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158749</xdr:colOff>
      <xdr:row>33</xdr:row>
      <xdr:rowOff>103190</xdr:rowOff>
    </xdr:from>
    <xdr:to>
      <xdr:col>2</xdr:col>
      <xdr:colOff>468313</xdr:colOff>
      <xdr:row>37</xdr:row>
      <xdr:rowOff>15878</xdr:rowOff>
    </xdr:to>
    <xdr:graphicFrame macro="">
      <xdr:nvGraphicFramePr>
        <xdr:cNvPr id="72" name="Chart 71">
          <a:extLst>
            <a:ext uri="{FF2B5EF4-FFF2-40B4-BE49-F238E27FC236}">
              <a16:creationId xmlns:a16="http://schemas.microsoft.com/office/drawing/2014/main" id="{BADF9257-B06F-4DA3-A858-2EC2A3E62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269875</xdr:colOff>
      <xdr:row>29</xdr:row>
      <xdr:rowOff>7633</xdr:rowOff>
    </xdr:from>
    <xdr:to>
      <xdr:col>2</xdr:col>
      <xdr:colOff>7936</xdr:colOff>
      <xdr:row>30</xdr:row>
      <xdr:rowOff>47640</xdr:rowOff>
    </xdr:to>
    <xdr:sp macro="" textlink="">
      <xdr:nvSpPr>
        <xdr:cNvPr id="73" name="TextBox 72">
          <a:extLst>
            <a:ext uri="{FF2B5EF4-FFF2-40B4-BE49-F238E27FC236}">
              <a16:creationId xmlns:a16="http://schemas.microsoft.com/office/drawing/2014/main" id="{215A569E-478C-4891-9ECE-1511738DBA2E}"/>
            </a:ext>
          </a:extLst>
        </xdr:cNvPr>
        <xdr:cNvSpPr txBox="1"/>
      </xdr:nvSpPr>
      <xdr:spPr>
        <a:xfrm>
          <a:off x="269875" y="4152913"/>
          <a:ext cx="1079181" cy="212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200" b="0">
              <a:solidFill>
                <a:schemeClr val="bg1"/>
              </a:solidFill>
              <a:latin typeface="Cambria Math" panose="02040503050406030204" pitchFamily="18" charset="0"/>
              <a:ea typeface="Cambria Math" panose="02040503050406030204" pitchFamily="18" charset="0"/>
              <a:cs typeface="Leelawadee UI" panose="020B0502040204020203" pitchFamily="34" charset="-34"/>
            </a:rPr>
            <a:t>Branch</a:t>
          </a:r>
          <a:r>
            <a:rPr lang="en-IN" sz="1000" b="0" baseline="0">
              <a:solidFill>
                <a:schemeClr val="bg1"/>
              </a:solidFill>
              <a:latin typeface="Cambria Math" panose="02040503050406030204" pitchFamily="18" charset="0"/>
              <a:ea typeface="Cambria Math" panose="02040503050406030204" pitchFamily="18" charset="0"/>
              <a:cs typeface="Leelawadee UI" panose="020B0502040204020203" pitchFamily="34" charset="-34"/>
            </a:rPr>
            <a:t> </a:t>
          </a:r>
          <a:r>
            <a:rPr lang="en-IN" sz="1200" b="0">
              <a:solidFill>
                <a:schemeClr val="bg1"/>
              </a:solidFill>
              <a:latin typeface="Cambria Math" panose="02040503050406030204" pitchFamily="18" charset="0"/>
              <a:ea typeface="Cambria Math" panose="02040503050406030204" pitchFamily="18" charset="0"/>
              <a:cs typeface="Leelawadee UI" panose="020B0502040204020203" pitchFamily="34" charset="-34"/>
            </a:rPr>
            <a:t>office</a:t>
          </a:r>
        </a:p>
        <a:p>
          <a:endParaRPr lang="en-IN" sz="1000" b="0">
            <a:solidFill>
              <a:schemeClr val="bg1"/>
            </a:solidFill>
            <a:latin typeface="Cambria Math" panose="02040503050406030204" pitchFamily="18" charset="0"/>
            <a:ea typeface="Cambria Math" panose="02040503050406030204" pitchFamily="18" charset="0"/>
            <a:cs typeface="Leelawadee UI" panose="020B0502040204020203" pitchFamily="34" charset="-34"/>
          </a:endParaRPr>
        </a:p>
      </xdr:txBody>
    </xdr:sp>
    <xdr:clientData/>
  </xdr:twoCellAnchor>
  <xdr:twoCellAnchor>
    <xdr:from>
      <xdr:col>0</xdr:col>
      <xdr:colOff>253999</xdr:colOff>
      <xdr:row>31</xdr:row>
      <xdr:rowOff>55257</xdr:rowOff>
    </xdr:from>
    <xdr:to>
      <xdr:col>1</xdr:col>
      <xdr:colOff>539748</xdr:colOff>
      <xdr:row>32</xdr:row>
      <xdr:rowOff>95265</xdr:rowOff>
    </xdr:to>
    <xdr:sp macro="" textlink="">
      <xdr:nvSpPr>
        <xdr:cNvPr id="74" name="TextBox 73">
          <a:extLst>
            <a:ext uri="{FF2B5EF4-FFF2-40B4-BE49-F238E27FC236}">
              <a16:creationId xmlns:a16="http://schemas.microsoft.com/office/drawing/2014/main" id="{8C9F0D5F-8459-4C10-98A8-DB4F79CF9947}"/>
            </a:ext>
          </a:extLst>
        </xdr:cNvPr>
        <xdr:cNvSpPr txBox="1"/>
      </xdr:nvSpPr>
      <xdr:spPr>
        <a:xfrm>
          <a:off x="253999" y="4545977"/>
          <a:ext cx="956309" cy="212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200" b="0">
              <a:solidFill>
                <a:schemeClr val="bg1"/>
              </a:solidFill>
              <a:latin typeface="Cambria Math" panose="02040503050406030204" pitchFamily="18" charset="0"/>
              <a:ea typeface="Cambria Math" panose="02040503050406030204" pitchFamily="18" charset="0"/>
              <a:cs typeface="Leelawadee UI" panose="020B0502040204020203" pitchFamily="34" charset="-34"/>
            </a:rPr>
            <a:t>Head</a:t>
          </a:r>
          <a:r>
            <a:rPr lang="en-IN" sz="1000" b="0">
              <a:solidFill>
                <a:schemeClr val="bg1"/>
              </a:solidFill>
              <a:latin typeface="Cambria Math" panose="02040503050406030204" pitchFamily="18" charset="0"/>
              <a:ea typeface="Cambria Math" panose="02040503050406030204" pitchFamily="18" charset="0"/>
              <a:cs typeface="Leelawadee UI" panose="020B0502040204020203" pitchFamily="34" charset="-34"/>
            </a:rPr>
            <a:t> </a:t>
          </a:r>
          <a:r>
            <a:rPr lang="en-IN" sz="1200" b="0">
              <a:solidFill>
                <a:schemeClr val="bg1"/>
              </a:solidFill>
              <a:latin typeface="Cambria Math" panose="02040503050406030204" pitchFamily="18" charset="0"/>
              <a:ea typeface="Cambria Math" panose="02040503050406030204" pitchFamily="18" charset="0"/>
              <a:cs typeface="Leelawadee UI" panose="020B0502040204020203" pitchFamily="34" charset="-34"/>
            </a:rPr>
            <a:t>office</a:t>
          </a:r>
        </a:p>
      </xdr:txBody>
    </xdr:sp>
    <xdr:clientData/>
  </xdr:twoCellAnchor>
  <xdr:twoCellAnchor>
    <xdr:from>
      <xdr:col>0</xdr:col>
      <xdr:colOff>238125</xdr:colOff>
      <xdr:row>33</xdr:row>
      <xdr:rowOff>102874</xdr:rowOff>
    </xdr:from>
    <xdr:to>
      <xdr:col>1</xdr:col>
      <xdr:colOff>244701</xdr:colOff>
      <xdr:row>34</xdr:row>
      <xdr:rowOff>131481</xdr:rowOff>
    </xdr:to>
    <xdr:sp macro="" textlink="">
      <xdr:nvSpPr>
        <xdr:cNvPr id="75" name="TextBox 74">
          <a:extLst>
            <a:ext uri="{FF2B5EF4-FFF2-40B4-BE49-F238E27FC236}">
              <a16:creationId xmlns:a16="http://schemas.microsoft.com/office/drawing/2014/main" id="{50B63A14-EAA6-4EB1-8C3F-F426C0BBAF86}"/>
            </a:ext>
          </a:extLst>
        </xdr:cNvPr>
        <xdr:cNvSpPr txBox="1"/>
      </xdr:nvSpPr>
      <xdr:spPr>
        <a:xfrm>
          <a:off x="238125" y="4939034"/>
          <a:ext cx="677136" cy="2013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200" b="0">
              <a:solidFill>
                <a:schemeClr val="bg1"/>
              </a:solidFill>
              <a:latin typeface="Cambria Math" panose="02040503050406030204" pitchFamily="18" charset="0"/>
              <a:ea typeface="Cambria Math" panose="02040503050406030204" pitchFamily="18" charset="0"/>
              <a:cs typeface="Leelawadee UI" panose="020B0502040204020203" pitchFamily="34" charset="-34"/>
            </a:rPr>
            <a:t>Remote</a:t>
          </a:r>
        </a:p>
      </xdr:txBody>
    </xdr:sp>
    <xdr:clientData/>
  </xdr:twoCellAnchor>
  <xdr:oneCellAnchor>
    <xdr:from>
      <xdr:col>2</xdr:col>
      <xdr:colOff>301625</xdr:colOff>
      <xdr:row>30</xdr:row>
      <xdr:rowOff>15897</xdr:rowOff>
    </xdr:from>
    <xdr:ext cx="430502" cy="264560"/>
    <xdr:sp macro="" textlink="Pivot!O15">
      <xdr:nvSpPr>
        <xdr:cNvPr id="76" name="TextBox 75">
          <a:extLst>
            <a:ext uri="{FF2B5EF4-FFF2-40B4-BE49-F238E27FC236}">
              <a16:creationId xmlns:a16="http://schemas.microsoft.com/office/drawing/2014/main" id="{924C854D-B645-42D7-8187-19F72D4AFC21}"/>
            </a:ext>
          </a:extLst>
        </xdr:cNvPr>
        <xdr:cNvSpPr txBox="1"/>
      </xdr:nvSpPr>
      <xdr:spPr>
        <a:xfrm>
          <a:off x="1642745" y="4333897"/>
          <a:ext cx="4305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23EBF93-9ADD-4A12-8352-9D064025E95F}" type="TxLink">
            <a:rPr lang="en-US" sz="1100" b="1" i="0" u="none" strike="noStrike">
              <a:solidFill>
                <a:schemeClr val="bg2">
                  <a:lumMod val="75000"/>
                </a:schemeClr>
              </a:solidFill>
              <a:latin typeface="Aptos Narrow"/>
            </a:rPr>
            <a:pPr/>
            <a:t>71%</a:t>
          </a:fld>
          <a:endParaRPr lang="en-IN" sz="1100">
            <a:solidFill>
              <a:schemeClr val="bg2">
                <a:lumMod val="75000"/>
              </a:schemeClr>
            </a:solidFill>
          </a:endParaRPr>
        </a:p>
      </xdr:txBody>
    </xdr:sp>
    <xdr:clientData/>
  </xdr:oneCellAnchor>
  <xdr:oneCellAnchor>
    <xdr:from>
      <xdr:col>2</xdr:col>
      <xdr:colOff>287336</xdr:colOff>
      <xdr:row>32</xdr:row>
      <xdr:rowOff>88913</xdr:rowOff>
    </xdr:from>
    <xdr:ext cx="430502" cy="264560"/>
    <xdr:sp macro="" textlink="Pivot!O16">
      <xdr:nvSpPr>
        <xdr:cNvPr id="77" name="TextBox 76">
          <a:extLst>
            <a:ext uri="{FF2B5EF4-FFF2-40B4-BE49-F238E27FC236}">
              <a16:creationId xmlns:a16="http://schemas.microsoft.com/office/drawing/2014/main" id="{5F9EE97A-3151-4FB6-829C-D7186F3FED4B}"/>
            </a:ext>
          </a:extLst>
        </xdr:cNvPr>
        <xdr:cNvSpPr txBox="1"/>
      </xdr:nvSpPr>
      <xdr:spPr>
        <a:xfrm>
          <a:off x="1628456" y="4752353"/>
          <a:ext cx="4305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8A01886-E0E8-4D90-BE44-77E852F163C6}" type="TxLink">
            <a:rPr lang="en-US" sz="1100" b="1" i="0" u="none" strike="noStrike">
              <a:solidFill>
                <a:schemeClr val="bg2">
                  <a:lumMod val="75000"/>
                </a:schemeClr>
              </a:solidFill>
              <a:latin typeface="Aptos Narrow"/>
            </a:rPr>
            <a:pPr/>
            <a:t>14%</a:t>
          </a:fld>
          <a:endParaRPr lang="en-IN" sz="1100">
            <a:solidFill>
              <a:schemeClr val="bg2">
                <a:lumMod val="75000"/>
              </a:schemeClr>
            </a:solidFill>
          </a:endParaRPr>
        </a:p>
      </xdr:txBody>
    </xdr:sp>
    <xdr:clientData/>
  </xdr:oneCellAnchor>
  <xdr:oneCellAnchor>
    <xdr:from>
      <xdr:col>2</xdr:col>
      <xdr:colOff>273049</xdr:colOff>
      <xdr:row>34</xdr:row>
      <xdr:rowOff>106365</xdr:rowOff>
    </xdr:from>
    <xdr:ext cx="430502" cy="264560"/>
    <xdr:sp macro="" textlink="Pivot!O17">
      <xdr:nvSpPr>
        <xdr:cNvPr id="78" name="TextBox 77">
          <a:extLst>
            <a:ext uri="{FF2B5EF4-FFF2-40B4-BE49-F238E27FC236}">
              <a16:creationId xmlns:a16="http://schemas.microsoft.com/office/drawing/2014/main" id="{458EB97C-B1AD-453F-A2C1-C3FF7F300156}"/>
            </a:ext>
          </a:extLst>
        </xdr:cNvPr>
        <xdr:cNvSpPr txBox="1"/>
      </xdr:nvSpPr>
      <xdr:spPr>
        <a:xfrm>
          <a:off x="1614169" y="5115245"/>
          <a:ext cx="4305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6AC023E-A779-4D8E-8997-51B2D66B84E2}" type="TxLink">
            <a:rPr lang="en-US" sz="1100" b="1" i="0" u="none" strike="noStrike">
              <a:solidFill>
                <a:schemeClr val="bg2">
                  <a:lumMod val="75000"/>
                </a:schemeClr>
              </a:solidFill>
              <a:latin typeface="Aptos Narrow"/>
            </a:rPr>
            <a:pPr/>
            <a:t>14%</a:t>
          </a:fld>
          <a:endParaRPr lang="en-IN" sz="1100">
            <a:solidFill>
              <a:schemeClr val="bg2">
                <a:lumMod val="75000"/>
              </a:schemeClr>
            </a:solidFill>
          </a:endParaRPr>
        </a:p>
      </xdr:txBody>
    </xdr:sp>
    <xdr:clientData/>
  </xdr:oneCellAnchor>
  <xdr:oneCellAnchor>
    <xdr:from>
      <xdr:col>0</xdr:col>
      <xdr:colOff>320678</xdr:colOff>
      <xdr:row>26</xdr:row>
      <xdr:rowOff>40969</xdr:rowOff>
    </xdr:from>
    <xdr:ext cx="2000249" cy="392928"/>
    <xdr:sp macro="" textlink="">
      <xdr:nvSpPr>
        <xdr:cNvPr id="79" name="TextBox 78">
          <a:extLst>
            <a:ext uri="{FF2B5EF4-FFF2-40B4-BE49-F238E27FC236}">
              <a16:creationId xmlns:a16="http://schemas.microsoft.com/office/drawing/2014/main" id="{E7D030C6-CA48-44E2-9B82-B1F60245EDAA}"/>
            </a:ext>
          </a:extLst>
        </xdr:cNvPr>
        <xdr:cNvSpPr txBox="1"/>
      </xdr:nvSpPr>
      <xdr:spPr>
        <a:xfrm>
          <a:off x="320678" y="3721429"/>
          <a:ext cx="2000249" cy="392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solidFill>
                <a:srgbClr val="FFC000"/>
              </a:solidFill>
              <a:latin typeface="Cambria Math" panose="02040503050406030204" pitchFamily="18" charset="0"/>
              <a:ea typeface="Cambria Math" panose="02040503050406030204" pitchFamily="18" charset="0"/>
            </a:rPr>
            <a:t>Work</a:t>
          </a:r>
          <a:r>
            <a:rPr lang="en-IN" sz="1200" b="1" baseline="0">
              <a:solidFill>
                <a:srgbClr val="FFC000"/>
              </a:solidFill>
              <a:latin typeface="Cambria Math" panose="02040503050406030204" pitchFamily="18" charset="0"/>
              <a:ea typeface="Cambria Math" panose="02040503050406030204" pitchFamily="18" charset="0"/>
            </a:rPr>
            <a:t> Location</a:t>
          </a:r>
        </a:p>
        <a:p>
          <a:r>
            <a:rPr lang="en-IN" sz="800" b="0" baseline="0">
              <a:solidFill>
                <a:schemeClr val="bg2">
                  <a:lumMod val="75000"/>
                </a:schemeClr>
              </a:solidFill>
              <a:latin typeface="Cambria Math" panose="02040503050406030204" pitchFamily="18" charset="0"/>
              <a:ea typeface="Cambria Math" panose="02040503050406030204" pitchFamily="18" charset="0"/>
            </a:rPr>
            <a:t>Employees to workplace</a:t>
          </a:r>
          <a:endParaRPr lang="en-IN" sz="800" b="0">
            <a:solidFill>
              <a:schemeClr val="bg2">
                <a:lumMod val="75000"/>
              </a:schemeClr>
            </a:solidFill>
            <a:latin typeface="Cambria Math" panose="02040503050406030204" pitchFamily="18" charset="0"/>
            <a:ea typeface="Cambria Math" panose="02040503050406030204" pitchFamily="18" charset="0"/>
          </a:endParaRPr>
        </a:p>
      </xdr:txBody>
    </xdr:sp>
    <xdr:clientData/>
  </xdr:oneCellAnchor>
  <xdr:twoCellAnchor>
    <xdr:from>
      <xdr:col>0</xdr:col>
      <xdr:colOff>250506</xdr:colOff>
      <xdr:row>16</xdr:row>
      <xdr:rowOff>99068</xdr:rowOff>
    </xdr:from>
    <xdr:to>
      <xdr:col>2</xdr:col>
      <xdr:colOff>210820</xdr:colOff>
      <xdr:row>18</xdr:row>
      <xdr:rowOff>7940</xdr:rowOff>
    </xdr:to>
    <xdr:sp macro="" textlink="">
      <xdr:nvSpPr>
        <xdr:cNvPr id="81" name="TextBox 80">
          <a:extLst>
            <a:ext uri="{FF2B5EF4-FFF2-40B4-BE49-F238E27FC236}">
              <a16:creationId xmlns:a16="http://schemas.microsoft.com/office/drawing/2014/main" id="{ABAFF160-2405-4E47-87F9-B8CA6CC98EC1}"/>
            </a:ext>
          </a:extLst>
        </xdr:cNvPr>
        <xdr:cNvSpPr txBox="1"/>
      </xdr:nvSpPr>
      <xdr:spPr>
        <a:xfrm>
          <a:off x="250506" y="2026928"/>
          <a:ext cx="1301434" cy="2593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IN" sz="1400" b="0" i="0" u="none" strike="noStrike">
              <a:solidFill>
                <a:schemeClr val="bg1"/>
              </a:solidFill>
              <a:latin typeface="Cambria Math" panose="02040503050406030204" pitchFamily="18" charset="0"/>
              <a:ea typeface="Cambria Math" panose="02040503050406030204" pitchFamily="18" charset="0"/>
              <a:cs typeface="Leelawadee UI" panose="020B0502040204020203" pitchFamily="34" charset="-34"/>
            </a:rPr>
            <a:t>Communication</a:t>
          </a:r>
        </a:p>
      </xdr:txBody>
    </xdr:sp>
    <xdr:clientData/>
  </xdr:twoCellAnchor>
  <xdr:twoCellAnchor>
    <xdr:from>
      <xdr:col>0</xdr:col>
      <xdr:colOff>258445</xdr:colOff>
      <xdr:row>17</xdr:row>
      <xdr:rowOff>150496</xdr:rowOff>
    </xdr:from>
    <xdr:to>
      <xdr:col>1</xdr:col>
      <xdr:colOff>265021</xdr:colOff>
      <xdr:row>19</xdr:row>
      <xdr:rowOff>71440</xdr:rowOff>
    </xdr:to>
    <xdr:sp macro="" textlink="">
      <xdr:nvSpPr>
        <xdr:cNvPr id="82" name="TextBox 81">
          <a:extLst>
            <a:ext uri="{FF2B5EF4-FFF2-40B4-BE49-F238E27FC236}">
              <a16:creationId xmlns:a16="http://schemas.microsoft.com/office/drawing/2014/main" id="{7E56149A-8587-418A-B018-01418431C61A}"/>
            </a:ext>
          </a:extLst>
        </xdr:cNvPr>
        <xdr:cNvSpPr txBox="1"/>
      </xdr:nvSpPr>
      <xdr:spPr>
        <a:xfrm>
          <a:off x="258445" y="2253616"/>
          <a:ext cx="677136" cy="271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400" b="0" i="0" u="none" strike="noStrike">
              <a:solidFill>
                <a:schemeClr val="bg1"/>
              </a:solidFill>
              <a:latin typeface="Cambria Math" panose="02040503050406030204" pitchFamily="18" charset="0"/>
              <a:ea typeface="Cambria Math" panose="02040503050406030204" pitchFamily="18" charset="0"/>
              <a:cs typeface="Leelawadee UI" panose="020B0502040204020203" pitchFamily="34" charset="-34"/>
            </a:rPr>
            <a:t>Design</a:t>
          </a:r>
        </a:p>
      </xdr:txBody>
    </xdr:sp>
    <xdr:clientData/>
  </xdr:twoCellAnchor>
  <xdr:twoCellAnchor>
    <xdr:from>
      <xdr:col>0</xdr:col>
      <xdr:colOff>260033</xdr:colOff>
      <xdr:row>19</xdr:row>
      <xdr:rowOff>55222</xdr:rowOff>
    </xdr:from>
    <xdr:to>
      <xdr:col>1</xdr:col>
      <xdr:colOff>502186</xdr:colOff>
      <xdr:row>20</xdr:row>
      <xdr:rowOff>110254</xdr:rowOff>
    </xdr:to>
    <xdr:sp macro="" textlink="">
      <xdr:nvSpPr>
        <xdr:cNvPr id="83" name="TextBox 82">
          <a:extLst>
            <a:ext uri="{FF2B5EF4-FFF2-40B4-BE49-F238E27FC236}">
              <a16:creationId xmlns:a16="http://schemas.microsoft.com/office/drawing/2014/main" id="{2821D312-5576-43F4-BCE5-D879C815EF57}"/>
            </a:ext>
          </a:extLst>
        </xdr:cNvPr>
        <xdr:cNvSpPr txBox="1"/>
      </xdr:nvSpPr>
      <xdr:spPr>
        <a:xfrm>
          <a:off x="260033" y="2508862"/>
          <a:ext cx="912713" cy="2302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400" b="0" i="0" u="none" strike="noStrike">
              <a:solidFill>
                <a:schemeClr val="bg1"/>
              </a:solidFill>
              <a:latin typeface="Cambria Math" panose="02040503050406030204" pitchFamily="18" charset="0"/>
              <a:ea typeface="Cambria Math" panose="02040503050406030204" pitchFamily="18" charset="0"/>
              <a:cs typeface="Leelawadee UI" panose="020B0502040204020203" pitchFamily="34" charset="-34"/>
            </a:rPr>
            <a:t>Excel</a:t>
          </a:r>
        </a:p>
      </xdr:txBody>
    </xdr:sp>
    <xdr:clientData/>
  </xdr:twoCellAnchor>
  <xdr:twoCellAnchor>
    <xdr:from>
      <xdr:col>0</xdr:col>
      <xdr:colOff>277495</xdr:colOff>
      <xdr:row>20</xdr:row>
      <xdr:rowOff>114628</xdr:rowOff>
    </xdr:from>
    <xdr:to>
      <xdr:col>1</xdr:col>
      <xdr:colOff>359861</xdr:colOff>
      <xdr:row>22</xdr:row>
      <xdr:rowOff>39690</xdr:rowOff>
    </xdr:to>
    <xdr:sp macro="" textlink="">
      <xdr:nvSpPr>
        <xdr:cNvPr id="84" name="TextBox 83">
          <a:extLst>
            <a:ext uri="{FF2B5EF4-FFF2-40B4-BE49-F238E27FC236}">
              <a16:creationId xmlns:a16="http://schemas.microsoft.com/office/drawing/2014/main" id="{FEF8660B-BE33-4F6A-9A57-4A55C59EB5A6}"/>
            </a:ext>
          </a:extLst>
        </xdr:cNvPr>
        <xdr:cNvSpPr txBox="1"/>
      </xdr:nvSpPr>
      <xdr:spPr>
        <a:xfrm>
          <a:off x="277495" y="2743528"/>
          <a:ext cx="752926" cy="275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IN" sz="1400" b="0" i="0" u="none" strike="noStrike">
              <a:solidFill>
                <a:schemeClr val="bg1"/>
              </a:solidFill>
              <a:latin typeface="Cambria Math" panose="02040503050406030204" pitchFamily="18" charset="0"/>
              <a:ea typeface="Cambria Math" panose="02040503050406030204" pitchFamily="18" charset="0"/>
              <a:cs typeface="Leelawadee UI" panose="020B0502040204020203" pitchFamily="34" charset="-34"/>
            </a:rPr>
            <a:t>Python</a:t>
          </a:r>
        </a:p>
      </xdr:txBody>
    </xdr:sp>
    <xdr:clientData/>
  </xdr:twoCellAnchor>
  <xdr:twoCellAnchor>
    <xdr:from>
      <xdr:col>0</xdr:col>
      <xdr:colOff>294957</xdr:colOff>
      <xdr:row>22</xdr:row>
      <xdr:rowOff>1313</xdr:rowOff>
    </xdr:from>
    <xdr:to>
      <xdr:col>2</xdr:col>
      <xdr:colOff>56198</xdr:colOff>
      <xdr:row>23</xdr:row>
      <xdr:rowOff>95252</xdr:rowOff>
    </xdr:to>
    <xdr:sp macro="" textlink="">
      <xdr:nvSpPr>
        <xdr:cNvPr id="85" name="TextBox 84">
          <a:extLst>
            <a:ext uri="{FF2B5EF4-FFF2-40B4-BE49-F238E27FC236}">
              <a16:creationId xmlns:a16="http://schemas.microsoft.com/office/drawing/2014/main" id="{71794A76-F066-43A5-BEB6-8AB61A9ACCB1}"/>
            </a:ext>
          </a:extLst>
        </xdr:cNvPr>
        <xdr:cNvSpPr txBox="1"/>
      </xdr:nvSpPr>
      <xdr:spPr>
        <a:xfrm>
          <a:off x="294957" y="2980733"/>
          <a:ext cx="1102361" cy="269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400" b="0" i="0" u="none" strike="noStrike">
              <a:solidFill>
                <a:schemeClr val="bg1"/>
              </a:solidFill>
              <a:latin typeface="Cambria Math" panose="02040503050406030204" pitchFamily="18" charset="0"/>
              <a:ea typeface="Cambria Math" panose="02040503050406030204" pitchFamily="18" charset="0"/>
              <a:cs typeface="Leelawadee UI" panose="020B0502040204020203" pitchFamily="34" charset="-34"/>
            </a:rPr>
            <a:t>Management</a:t>
          </a:r>
        </a:p>
      </xdr:txBody>
    </xdr:sp>
    <xdr:clientData/>
  </xdr:twoCellAnchor>
  <xdr:twoCellAnchor>
    <xdr:from>
      <xdr:col>2</xdr:col>
      <xdr:colOff>297380</xdr:colOff>
      <xdr:row>16</xdr:row>
      <xdr:rowOff>67315</xdr:rowOff>
    </xdr:from>
    <xdr:to>
      <xdr:col>2</xdr:col>
      <xdr:colOff>622820</xdr:colOff>
      <xdr:row>18</xdr:row>
      <xdr:rowOff>15875</xdr:rowOff>
    </xdr:to>
    <xdr:sp macro="" textlink="Pivot!S12">
      <xdr:nvSpPr>
        <xdr:cNvPr id="86" name="TextBox 85">
          <a:extLst>
            <a:ext uri="{FF2B5EF4-FFF2-40B4-BE49-F238E27FC236}">
              <a16:creationId xmlns:a16="http://schemas.microsoft.com/office/drawing/2014/main" id="{2B582D91-B1DA-4369-978E-639FF4F9F2C7}"/>
            </a:ext>
          </a:extLst>
        </xdr:cNvPr>
        <xdr:cNvSpPr txBox="1"/>
      </xdr:nvSpPr>
      <xdr:spPr>
        <a:xfrm>
          <a:off x="1633490" y="2551644"/>
          <a:ext cx="325440" cy="303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E4024B3E-DCE1-4704-A0D5-A09D8C5D0319}" type="TxLink">
            <a:rPr lang="en-US" sz="1600" b="0" i="0" u="none" strike="noStrike">
              <a:solidFill>
                <a:srgbClr val="FFC000"/>
              </a:solidFill>
              <a:latin typeface="Cambria Math" panose="02040503050406030204" pitchFamily="18" charset="0"/>
              <a:ea typeface="Cambria Math" panose="02040503050406030204" pitchFamily="18" charset="0"/>
              <a:cs typeface="Leelawadee UI" panose="020B0502040204020203" pitchFamily="34" charset="-34"/>
            </a:rPr>
            <a:pPr/>
            <a:t>1</a:t>
          </a:fld>
          <a:endParaRPr lang="en-IN" sz="1600" b="0">
            <a:solidFill>
              <a:srgbClr val="FFC000"/>
            </a:solidFill>
            <a:latin typeface="Cambria Math" panose="02040503050406030204" pitchFamily="18" charset="0"/>
            <a:ea typeface="Cambria Math" panose="02040503050406030204" pitchFamily="18" charset="0"/>
            <a:cs typeface="Leelawadee UI" panose="020B0502040204020203" pitchFamily="34" charset="-34"/>
          </a:endParaRPr>
        </a:p>
      </xdr:txBody>
    </xdr:sp>
    <xdr:clientData/>
  </xdr:twoCellAnchor>
  <xdr:twoCellAnchor>
    <xdr:from>
      <xdr:col>2</xdr:col>
      <xdr:colOff>293737</xdr:colOff>
      <xdr:row>17</xdr:row>
      <xdr:rowOff>118744</xdr:rowOff>
    </xdr:from>
    <xdr:to>
      <xdr:col>2</xdr:col>
      <xdr:colOff>649567</xdr:colOff>
      <xdr:row>19</xdr:row>
      <xdr:rowOff>15876</xdr:rowOff>
    </xdr:to>
    <xdr:sp macro="" textlink="Pivot!S13">
      <xdr:nvSpPr>
        <xdr:cNvPr id="87" name="TextBox 86">
          <a:extLst>
            <a:ext uri="{FF2B5EF4-FFF2-40B4-BE49-F238E27FC236}">
              <a16:creationId xmlns:a16="http://schemas.microsoft.com/office/drawing/2014/main" id="{3825C49A-8D0C-4356-A537-C96D1E1E762A}"/>
            </a:ext>
          </a:extLst>
        </xdr:cNvPr>
        <xdr:cNvSpPr txBox="1"/>
      </xdr:nvSpPr>
      <xdr:spPr>
        <a:xfrm>
          <a:off x="1629847" y="2780525"/>
          <a:ext cx="355830" cy="252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C5C188AC-7765-4C1F-8561-41BF25050256}" type="TxLink">
            <a:rPr lang="en-US" sz="1600" b="0" i="0" u="none" strike="noStrike">
              <a:solidFill>
                <a:srgbClr val="FFC000"/>
              </a:solidFill>
              <a:latin typeface="Cambria Math" panose="02040503050406030204" pitchFamily="18" charset="0"/>
              <a:ea typeface="Cambria Math" panose="02040503050406030204" pitchFamily="18" charset="0"/>
              <a:cs typeface="Leelawadee UI" panose="020B0502040204020203" pitchFamily="34" charset="-34"/>
            </a:rPr>
            <a:pPr marL="0" indent="0"/>
            <a:t>1</a:t>
          </a:fld>
          <a:endParaRPr lang="en-IN" sz="1600" b="0" i="0" u="none" strike="noStrike">
            <a:solidFill>
              <a:srgbClr val="FFC000"/>
            </a:solidFill>
            <a:latin typeface="Cambria Math" panose="02040503050406030204" pitchFamily="18" charset="0"/>
            <a:ea typeface="Cambria Math" panose="02040503050406030204" pitchFamily="18" charset="0"/>
            <a:cs typeface="Leelawadee UI" panose="020B0502040204020203" pitchFamily="34" charset="-34"/>
          </a:endParaRPr>
        </a:p>
      </xdr:txBody>
    </xdr:sp>
    <xdr:clientData/>
  </xdr:twoCellAnchor>
  <xdr:twoCellAnchor>
    <xdr:from>
      <xdr:col>2</xdr:col>
      <xdr:colOff>294221</xdr:colOff>
      <xdr:row>19</xdr:row>
      <xdr:rowOff>23469</xdr:rowOff>
    </xdr:from>
    <xdr:to>
      <xdr:col>2</xdr:col>
      <xdr:colOff>532355</xdr:colOff>
      <xdr:row>20</xdr:row>
      <xdr:rowOff>135698</xdr:rowOff>
    </xdr:to>
    <xdr:sp macro="" textlink="Pivot!S14">
      <xdr:nvSpPr>
        <xdr:cNvPr id="88" name="TextBox 87">
          <a:extLst>
            <a:ext uri="{FF2B5EF4-FFF2-40B4-BE49-F238E27FC236}">
              <a16:creationId xmlns:a16="http://schemas.microsoft.com/office/drawing/2014/main" id="{96C961C8-5759-4593-ABD7-A558CA8AAB26}"/>
            </a:ext>
          </a:extLst>
        </xdr:cNvPr>
        <xdr:cNvSpPr txBox="1"/>
      </xdr:nvSpPr>
      <xdr:spPr>
        <a:xfrm>
          <a:off x="1630331" y="3040154"/>
          <a:ext cx="238134" cy="2896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25B600BD-6DFF-4538-9A64-0DF0FD353569}" type="TxLink">
            <a:rPr lang="en-US" sz="1600" b="0" i="0" u="none" strike="noStrike">
              <a:solidFill>
                <a:srgbClr val="FFC000"/>
              </a:solidFill>
              <a:latin typeface="Cambria Math" panose="02040503050406030204" pitchFamily="18" charset="0"/>
              <a:ea typeface="Cambria Math" panose="02040503050406030204" pitchFamily="18" charset="0"/>
              <a:cs typeface="Leelawadee UI" panose="020B0502040204020203" pitchFamily="34" charset="-34"/>
            </a:rPr>
            <a:pPr marL="0" indent="0"/>
            <a:t>2</a:t>
          </a:fld>
          <a:endParaRPr lang="en-IN" sz="1600" b="0" i="0" u="none" strike="noStrike">
            <a:solidFill>
              <a:srgbClr val="FFC000"/>
            </a:solidFill>
            <a:latin typeface="Cambria Math" panose="02040503050406030204" pitchFamily="18" charset="0"/>
            <a:ea typeface="Cambria Math" panose="02040503050406030204" pitchFamily="18" charset="0"/>
            <a:cs typeface="Leelawadee UI" panose="020B0502040204020203" pitchFamily="34" charset="-34"/>
          </a:endParaRPr>
        </a:p>
      </xdr:txBody>
    </xdr:sp>
    <xdr:clientData/>
  </xdr:twoCellAnchor>
  <xdr:twoCellAnchor>
    <xdr:from>
      <xdr:col>2</xdr:col>
      <xdr:colOff>292757</xdr:colOff>
      <xdr:row>20</xdr:row>
      <xdr:rowOff>90813</xdr:rowOff>
    </xdr:from>
    <xdr:to>
      <xdr:col>2</xdr:col>
      <xdr:colOff>557690</xdr:colOff>
      <xdr:row>21</xdr:row>
      <xdr:rowOff>158750</xdr:rowOff>
    </xdr:to>
    <xdr:sp macro="" textlink="Pivot!S16">
      <xdr:nvSpPr>
        <xdr:cNvPr id="89" name="TextBox 88">
          <a:extLst>
            <a:ext uri="{FF2B5EF4-FFF2-40B4-BE49-F238E27FC236}">
              <a16:creationId xmlns:a16="http://schemas.microsoft.com/office/drawing/2014/main" id="{E65A81BF-3AC5-4AA3-B0C3-54F195F62296}"/>
            </a:ext>
          </a:extLst>
        </xdr:cNvPr>
        <xdr:cNvSpPr txBox="1"/>
      </xdr:nvSpPr>
      <xdr:spPr>
        <a:xfrm>
          <a:off x="1628867" y="3284950"/>
          <a:ext cx="264933" cy="2453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C59D85E1-CD79-4E56-AE42-675CAC240170}" type="TxLink">
            <a:rPr lang="en-US" sz="1600" b="0" i="0" u="none" strike="noStrike">
              <a:solidFill>
                <a:srgbClr val="FFC000"/>
              </a:solidFill>
              <a:latin typeface="Cambria Math" panose="02040503050406030204" pitchFamily="18" charset="0"/>
              <a:ea typeface="Cambria Math" panose="02040503050406030204" pitchFamily="18" charset="0"/>
              <a:cs typeface="Leelawadee UI" panose="020B0502040204020203" pitchFamily="34" charset="-34"/>
            </a:rPr>
            <a:pPr marL="0" indent="0"/>
            <a:t>2</a:t>
          </a:fld>
          <a:endParaRPr lang="en-IN" sz="1600" b="0" i="0" u="none" strike="noStrike">
            <a:solidFill>
              <a:srgbClr val="FFC000"/>
            </a:solidFill>
            <a:latin typeface="Cambria Math" panose="02040503050406030204" pitchFamily="18" charset="0"/>
            <a:ea typeface="Cambria Math" panose="02040503050406030204" pitchFamily="18" charset="0"/>
            <a:cs typeface="Leelawadee UI" panose="020B0502040204020203" pitchFamily="34" charset="-34"/>
          </a:endParaRPr>
        </a:p>
      </xdr:txBody>
    </xdr:sp>
    <xdr:clientData/>
  </xdr:twoCellAnchor>
  <xdr:twoCellAnchor>
    <xdr:from>
      <xdr:col>2</xdr:col>
      <xdr:colOff>284202</xdr:colOff>
      <xdr:row>22</xdr:row>
      <xdr:rowOff>1312</xdr:rowOff>
    </xdr:from>
    <xdr:to>
      <xdr:col>2</xdr:col>
      <xdr:colOff>596941</xdr:colOff>
      <xdr:row>23</xdr:row>
      <xdr:rowOff>71438</xdr:rowOff>
    </xdr:to>
    <xdr:sp macro="" textlink="Pivot!S15">
      <xdr:nvSpPr>
        <xdr:cNvPr id="90" name="TextBox 89">
          <a:extLst>
            <a:ext uri="{FF2B5EF4-FFF2-40B4-BE49-F238E27FC236}">
              <a16:creationId xmlns:a16="http://schemas.microsoft.com/office/drawing/2014/main" id="{98744EE3-7BD4-44AC-A0F4-E8A9F256F1B0}"/>
            </a:ext>
          </a:extLst>
        </xdr:cNvPr>
        <xdr:cNvSpPr txBox="1"/>
      </xdr:nvSpPr>
      <xdr:spPr>
        <a:xfrm>
          <a:off x="1620312" y="3550353"/>
          <a:ext cx="312739" cy="2475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3A9646CA-9198-4C61-A183-F8A8D03D8E1D}" type="TxLink">
            <a:rPr lang="en-US" sz="1600" b="0" i="0" u="none" strike="noStrike">
              <a:solidFill>
                <a:srgbClr val="FFC000"/>
              </a:solidFill>
              <a:latin typeface="Cambria Math" panose="02040503050406030204" pitchFamily="18" charset="0"/>
              <a:ea typeface="Cambria Math" panose="02040503050406030204" pitchFamily="18" charset="0"/>
              <a:cs typeface="Leelawadee UI" panose="020B0502040204020203" pitchFamily="34" charset="-34"/>
            </a:rPr>
            <a:pPr marL="0" indent="0"/>
            <a:t>1</a:t>
          </a:fld>
          <a:endParaRPr lang="en-IN" sz="1600" b="0" i="0" u="none" strike="noStrike">
            <a:solidFill>
              <a:srgbClr val="FFC000"/>
            </a:solidFill>
            <a:latin typeface="Cambria Math" panose="02040503050406030204" pitchFamily="18" charset="0"/>
            <a:ea typeface="Cambria Math" panose="02040503050406030204" pitchFamily="18" charset="0"/>
            <a:cs typeface="Leelawadee UI" panose="020B0502040204020203" pitchFamily="34" charset="-34"/>
          </a:endParaRPr>
        </a:p>
      </xdr:txBody>
    </xdr:sp>
    <xdr:clientData/>
  </xdr:twoCellAnchor>
  <xdr:oneCellAnchor>
    <xdr:from>
      <xdr:col>0</xdr:col>
      <xdr:colOff>274319</xdr:colOff>
      <xdr:row>13</xdr:row>
      <xdr:rowOff>103187</xdr:rowOff>
    </xdr:from>
    <xdr:ext cx="1277938" cy="515937"/>
    <xdr:sp macro="" textlink="">
      <xdr:nvSpPr>
        <xdr:cNvPr id="91" name="TextBox 90">
          <a:extLst>
            <a:ext uri="{FF2B5EF4-FFF2-40B4-BE49-F238E27FC236}">
              <a16:creationId xmlns:a16="http://schemas.microsoft.com/office/drawing/2014/main" id="{9EFC3CD4-E412-4E11-B814-77501144594E}"/>
            </a:ext>
          </a:extLst>
        </xdr:cNvPr>
        <xdr:cNvSpPr txBox="1"/>
      </xdr:nvSpPr>
      <xdr:spPr>
        <a:xfrm>
          <a:off x="274319" y="1505267"/>
          <a:ext cx="1277938" cy="5159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b="1">
              <a:solidFill>
                <a:srgbClr val="FFC000"/>
              </a:solidFill>
              <a:latin typeface="Cambria Math" panose="02040503050406030204" pitchFamily="18" charset="0"/>
              <a:ea typeface="Cambria Math" panose="02040503050406030204" pitchFamily="18" charset="0"/>
            </a:rPr>
            <a:t>Skills</a:t>
          </a:r>
        </a:p>
        <a:p>
          <a:r>
            <a:rPr lang="en-IN" sz="1200" b="1">
              <a:solidFill>
                <a:srgbClr val="FFC000"/>
              </a:solidFill>
              <a:latin typeface="Cambria Math" panose="02040503050406030204" pitchFamily="18" charset="0"/>
              <a:ea typeface="Cambria Math" panose="02040503050406030204" pitchFamily="18" charset="0"/>
            </a:rPr>
            <a:t>Breakdown</a:t>
          </a:r>
        </a:p>
      </xdr:txBody>
    </xdr:sp>
    <xdr:clientData/>
  </xdr:oneCellAnchor>
  <xdr:twoCellAnchor editAs="oneCell">
    <xdr:from>
      <xdr:col>0</xdr:col>
      <xdr:colOff>571503</xdr:colOff>
      <xdr:row>9</xdr:row>
      <xdr:rowOff>15875</xdr:rowOff>
    </xdr:from>
    <xdr:to>
      <xdr:col>2</xdr:col>
      <xdr:colOff>301628</xdr:colOff>
      <xdr:row>13</xdr:row>
      <xdr:rowOff>26200</xdr:rowOff>
    </xdr:to>
    <xdr:pic>
      <xdr:nvPicPr>
        <xdr:cNvPr id="93" name="Picture 92" descr="Abstract Icon Set Of Crowd Or Group People Concept Cooperation Public  Gathering Unity Inclusion And Teamwork, Group, Crowd, People PNG  Transparent Image and Clipart for Free Download">
          <a:extLst>
            <a:ext uri="{FF2B5EF4-FFF2-40B4-BE49-F238E27FC236}">
              <a16:creationId xmlns:a16="http://schemas.microsoft.com/office/drawing/2014/main" id="{8EA94030-3CA4-4467-B303-B901A9D5CC3C}"/>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71503" y="706755"/>
          <a:ext cx="1071245" cy="70120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oneCellAnchor>
    <xdr:from>
      <xdr:col>3</xdr:col>
      <xdr:colOff>468312</xdr:colOff>
      <xdr:row>11</xdr:row>
      <xdr:rowOff>31749</xdr:rowOff>
    </xdr:from>
    <xdr:ext cx="825501" cy="738187"/>
    <xdr:sp macro="" textlink="Pivot!K22">
      <xdr:nvSpPr>
        <xdr:cNvPr id="94" name="TextBox 93">
          <a:extLst>
            <a:ext uri="{FF2B5EF4-FFF2-40B4-BE49-F238E27FC236}">
              <a16:creationId xmlns:a16="http://schemas.microsoft.com/office/drawing/2014/main" id="{516143EA-673A-4A5D-A2AD-E8A45EDC14E7}"/>
            </a:ext>
          </a:extLst>
        </xdr:cNvPr>
        <xdr:cNvSpPr txBox="1"/>
      </xdr:nvSpPr>
      <xdr:spPr>
        <a:xfrm>
          <a:off x="2468562" y="1079499"/>
          <a:ext cx="825501" cy="7381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597858C-0BA3-4770-BE41-ED99EF689DA1}" type="TxLink">
            <a:rPr lang="en-US" sz="4000" b="1" i="0" u="none" strike="noStrike">
              <a:solidFill>
                <a:schemeClr val="bg2">
                  <a:lumMod val="75000"/>
                </a:schemeClr>
              </a:solidFill>
              <a:latin typeface="Cambria Math" panose="02040503050406030204" pitchFamily="18" charset="0"/>
              <a:ea typeface="Cambria Math" panose="02040503050406030204" pitchFamily="18" charset="0"/>
            </a:rPr>
            <a:pPr/>
            <a:t>50</a:t>
          </a:fld>
          <a:endParaRPr lang="en-IN" sz="4000" b="1">
            <a:solidFill>
              <a:schemeClr val="bg2">
                <a:lumMod val="75000"/>
              </a:schemeClr>
            </a:solidFill>
            <a:latin typeface="Cambria Math" panose="02040503050406030204" pitchFamily="18" charset="0"/>
            <a:ea typeface="Cambria Math" panose="02040503050406030204" pitchFamily="18" charset="0"/>
          </a:endParaRPr>
        </a:p>
      </xdr:txBody>
    </xdr:sp>
    <xdr:clientData/>
  </xdr:oneCellAnchor>
  <xdr:oneCellAnchor>
    <xdr:from>
      <xdr:col>3</xdr:col>
      <xdr:colOff>436560</xdr:colOff>
      <xdr:row>14</xdr:row>
      <xdr:rowOff>63501</xdr:rowOff>
    </xdr:from>
    <xdr:ext cx="2166939" cy="261938"/>
    <xdr:sp macro="" textlink="">
      <xdr:nvSpPr>
        <xdr:cNvPr id="95" name="TextBox 94">
          <a:extLst>
            <a:ext uri="{FF2B5EF4-FFF2-40B4-BE49-F238E27FC236}">
              <a16:creationId xmlns:a16="http://schemas.microsoft.com/office/drawing/2014/main" id="{520240DC-A0AB-491E-82DF-666787CC83AC}"/>
            </a:ext>
          </a:extLst>
        </xdr:cNvPr>
        <xdr:cNvSpPr txBox="1"/>
      </xdr:nvSpPr>
      <xdr:spPr>
        <a:xfrm>
          <a:off x="2436810" y="1635126"/>
          <a:ext cx="2166939" cy="2619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b="1">
              <a:solidFill>
                <a:schemeClr val="bg2">
                  <a:lumMod val="75000"/>
                </a:schemeClr>
              </a:solidFill>
              <a:latin typeface="Cambria Math" panose="02040503050406030204" pitchFamily="18" charset="0"/>
              <a:ea typeface="Cambria Math" panose="02040503050406030204" pitchFamily="18" charset="0"/>
            </a:rPr>
            <a:t>Total</a:t>
          </a:r>
          <a:r>
            <a:rPr lang="en-IN" sz="1200" b="1" baseline="0">
              <a:solidFill>
                <a:schemeClr val="bg2">
                  <a:lumMod val="75000"/>
                </a:schemeClr>
              </a:solidFill>
              <a:latin typeface="Cambria Math" panose="02040503050406030204" pitchFamily="18" charset="0"/>
              <a:ea typeface="Cambria Math" panose="02040503050406030204" pitchFamily="18" charset="0"/>
            </a:rPr>
            <a:t> Employees</a:t>
          </a:r>
          <a:endParaRPr lang="en-IN" sz="1200" b="1">
            <a:solidFill>
              <a:schemeClr val="bg2">
                <a:lumMod val="75000"/>
              </a:schemeClr>
            </a:solidFill>
            <a:latin typeface="Cambria Math" panose="02040503050406030204" pitchFamily="18" charset="0"/>
            <a:ea typeface="Cambria Math" panose="02040503050406030204" pitchFamily="18" charset="0"/>
          </a:endParaRPr>
        </a:p>
      </xdr:txBody>
    </xdr:sp>
    <xdr:clientData/>
  </xdr:oneCellAnchor>
  <xdr:oneCellAnchor>
    <xdr:from>
      <xdr:col>7</xdr:col>
      <xdr:colOff>528318</xdr:colOff>
      <xdr:row>8</xdr:row>
      <xdr:rowOff>153988</xdr:rowOff>
    </xdr:from>
    <xdr:ext cx="2238377" cy="476250"/>
    <xdr:sp macro="" textlink="">
      <xdr:nvSpPr>
        <xdr:cNvPr id="96" name="TextBox 95">
          <a:extLst>
            <a:ext uri="{FF2B5EF4-FFF2-40B4-BE49-F238E27FC236}">
              <a16:creationId xmlns:a16="http://schemas.microsoft.com/office/drawing/2014/main" id="{6667B72E-283D-41E4-B249-F90E80CA0AD5}"/>
            </a:ext>
          </a:extLst>
        </xdr:cNvPr>
        <xdr:cNvSpPr txBox="1"/>
      </xdr:nvSpPr>
      <xdr:spPr>
        <a:xfrm>
          <a:off x="5222238" y="679768"/>
          <a:ext cx="2238377" cy="476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rgbClr val="FFC000"/>
              </a:solidFill>
              <a:latin typeface="Cambria Math" panose="02040503050406030204" pitchFamily="18" charset="0"/>
              <a:ea typeface="Cambria Math" panose="02040503050406030204" pitchFamily="18" charset="0"/>
            </a:rPr>
            <a:t>Leave</a:t>
          </a:r>
          <a:r>
            <a:rPr lang="en-IN" sz="1400" b="1" baseline="0">
              <a:solidFill>
                <a:srgbClr val="FFC000"/>
              </a:solidFill>
              <a:latin typeface="Cambria Math" panose="02040503050406030204" pitchFamily="18" charset="0"/>
              <a:ea typeface="Cambria Math" panose="02040503050406030204" pitchFamily="18" charset="0"/>
            </a:rPr>
            <a:t> Tracking</a:t>
          </a:r>
        </a:p>
        <a:p>
          <a:pPr marL="0" marR="0" lvl="0" indent="0" defTabSz="914400" eaLnBrk="1" fontAlgn="auto" latinLnBrk="0" hangingPunct="1">
            <a:lnSpc>
              <a:spcPct val="100000"/>
            </a:lnSpc>
            <a:spcBef>
              <a:spcPts val="0"/>
            </a:spcBef>
            <a:spcAft>
              <a:spcPts val="0"/>
            </a:spcAft>
            <a:buClrTx/>
            <a:buSzTx/>
            <a:buFontTx/>
            <a:buNone/>
            <a:tabLst/>
            <a:defRPr/>
          </a:pPr>
          <a:r>
            <a:rPr lang="en-IN" sz="800" baseline="0">
              <a:solidFill>
                <a:schemeClr val="bg1">
                  <a:lumMod val="65000"/>
                </a:schemeClr>
              </a:solidFill>
              <a:effectLst/>
              <a:latin typeface="Cambria Math" panose="02040503050406030204" pitchFamily="18" charset="0"/>
              <a:ea typeface="Cambria Math" panose="02040503050406030204" pitchFamily="18" charset="0"/>
              <a:cs typeface="+mn-cs"/>
            </a:rPr>
            <a:t>Leave taken by job title</a:t>
          </a:r>
          <a:endParaRPr lang="en-IN" sz="800">
            <a:solidFill>
              <a:schemeClr val="bg1">
                <a:lumMod val="65000"/>
              </a:schemeClr>
            </a:solidFill>
            <a:effectLst/>
            <a:latin typeface="Cambria Math" panose="02040503050406030204" pitchFamily="18" charset="0"/>
            <a:ea typeface="Cambria Math" panose="02040503050406030204" pitchFamily="18" charset="0"/>
          </a:endParaRPr>
        </a:p>
        <a:p>
          <a:endParaRPr lang="en-IN" sz="1400" b="1" baseline="0">
            <a:solidFill>
              <a:srgbClr val="FFC000"/>
            </a:solidFill>
            <a:latin typeface="Cambria Math" panose="02040503050406030204" pitchFamily="18" charset="0"/>
            <a:ea typeface="Cambria Math" panose="02040503050406030204" pitchFamily="18" charset="0"/>
          </a:endParaRPr>
        </a:p>
        <a:p>
          <a:endParaRPr lang="en-IN" sz="1400" b="1">
            <a:solidFill>
              <a:srgbClr val="FFC000"/>
            </a:solidFill>
            <a:latin typeface="Cambria Math" panose="02040503050406030204" pitchFamily="18" charset="0"/>
            <a:ea typeface="Cambria Math" panose="02040503050406030204" pitchFamily="18" charset="0"/>
          </a:endParaRPr>
        </a:p>
      </xdr:txBody>
    </xdr:sp>
    <xdr:clientData/>
  </xdr:oneCellAnchor>
  <xdr:twoCellAnchor editAs="oneCell">
    <xdr:from>
      <xdr:col>5</xdr:col>
      <xdr:colOff>373064</xdr:colOff>
      <xdr:row>11</xdr:row>
      <xdr:rowOff>63502</xdr:rowOff>
    </xdr:from>
    <xdr:to>
      <xdr:col>6</xdr:col>
      <xdr:colOff>654856</xdr:colOff>
      <xdr:row>16</xdr:row>
      <xdr:rowOff>142878</xdr:rowOff>
    </xdr:to>
    <xdr:pic>
      <xdr:nvPicPr>
        <xdr:cNvPr id="97" name="Picture 96" descr="Team icon | Premium Vector">
          <a:extLst>
            <a:ext uri="{FF2B5EF4-FFF2-40B4-BE49-F238E27FC236}">
              <a16:creationId xmlns:a16="http://schemas.microsoft.com/office/drawing/2014/main" id="{5D7FDF03-B4BC-4FC2-AD1B-5A79438B230F}"/>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706814" y="1111252"/>
          <a:ext cx="948542" cy="952500"/>
        </a:xfrm>
        <a:prstGeom prst="rect">
          <a:avLst/>
        </a:prstGeom>
        <a:noFill/>
        <a:effectLst>
          <a:outerShdw blurRad="50800" dist="38100" dir="13500000" algn="b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oneCellAnchor>
    <xdr:from>
      <xdr:col>3</xdr:col>
      <xdr:colOff>349250</xdr:colOff>
      <xdr:row>18</xdr:row>
      <xdr:rowOff>95250</xdr:rowOff>
    </xdr:from>
    <xdr:ext cx="730252" cy="333375"/>
    <xdr:sp macro="" textlink="">
      <xdr:nvSpPr>
        <xdr:cNvPr id="98" name="TextBox 97">
          <a:extLst>
            <a:ext uri="{FF2B5EF4-FFF2-40B4-BE49-F238E27FC236}">
              <a16:creationId xmlns:a16="http://schemas.microsoft.com/office/drawing/2014/main" id="{2366C355-B3E1-4D22-8DEF-0E9C20357320}"/>
            </a:ext>
          </a:extLst>
        </xdr:cNvPr>
        <xdr:cNvSpPr txBox="1"/>
      </xdr:nvSpPr>
      <xdr:spPr>
        <a:xfrm>
          <a:off x="2349500" y="2365375"/>
          <a:ext cx="730252" cy="333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b="1">
              <a:solidFill>
                <a:srgbClr val="FFC000"/>
              </a:solidFill>
              <a:latin typeface="Cambria Math" panose="02040503050406030204" pitchFamily="18" charset="0"/>
              <a:ea typeface="Cambria Math" panose="02040503050406030204" pitchFamily="18" charset="0"/>
            </a:rPr>
            <a:t>Males</a:t>
          </a:r>
        </a:p>
      </xdr:txBody>
    </xdr:sp>
    <xdr:clientData/>
  </xdr:oneCellAnchor>
  <xdr:oneCellAnchor>
    <xdr:from>
      <xdr:col>5</xdr:col>
      <xdr:colOff>254000</xdr:colOff>
      <xdr:row>18</xdr:row>
      <xdr:rowOff>103188</xdr:rowOff>
    </xdr:from>
    <xdr:ext cx="984250" cy="333375"/>
    <xdr:sp macro="" textlink="">
      <xdr:nvSpPr>
        <xdr:cNvPr id="100" name="TextBox 99">
          <a:extLst>
            <a:ext uri="{FF2B5EF4-FFF2-40B4-BE49-F238E27FC236}">
              <a16:creationId xmlns:a16="http://schemas.microsoft.com/office/drawing/2014/main" id="{5BB15D18-C2E6-4357-92ED-6DD1B2473FD7}"/>
            </a:ext>
          </a:extLst>
        </xdr:cNvPr>
        <xdr:cNvSpPr txBox="1"/>
      </xdr:nvSpPr>
      <xdr:spPr>
        <a:xfrm>
          <a:off x="3587750" y="2373313"/>
          <a:ext cx="984250" cy="333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b="1">
              <a:solidFill>
                <a:srgbClr val="FFC000"/>
              </a:solidFill>
              <a:latin typeface="Cambria Math" panose="02040503050406030204" pitchFamily="18" charset="0"/>
              <a:ea typeface="Cambria Math" panose="02040503050406030204" pitchFamily="18" charset="0"/>
            </a:rPr>
            <a:t>Females</a:t>
          </a:r>
        </a:p>
      </xdr:txBody>
    </xdr:sp>
    <xdr:clientData/>
  </xdr:oneCellAnchor>
  <xdr:twoCellAnchor>
    <xdr:from>
      <xdr:col>3</xdr:col>
      <xdr:colOff>285749</xdr:colOff>
      <xdr:row>19</xdr:row>
      <xdr:rowOff>47626</xdr:rowOff>
    </xdr:from>
    <xdr:to>
      <xdr:col>5</xdr:col>
      <xdr:colOff>166688</xdr:colOff>
      <xdr:row>24</xdr:row>
      <xdr:rowOff>142875</xdr:rowOff>
    </xdr:to>
    <xdr:graphicFrame macro="">
      <xdr:nvGraphicFramePr>
        <xdr:cNvPr id="101" name="Chart 100">
          <a:extLst>
            <a:ext uri="{FF2B5EF4-FFF2-40B4-BE49-F238E27FC236}">
              <a16:creationId xmlns:a16="http://schemas.microsoft.com/office/drawing/2014/main" id="{D54C296F-2F13-4279-8415-782EF7F17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291781</xdr:colOff>
      <xdr:row>19</xdr:row>
      <xdr:rowOff>61595</xdr:rowOff>
    </xdr:from>
    <xdr:to>
      <xdr:col>7</xdr:col>
      <xdr:colOff>55562</xdr:colOff>
      <xdr:row>24</xdr:row>
      <xdr:rowOff>134938</xdr:rowOff>
    </xdr:to>
    <xdr:graphicFrame macro="">
      <xdr:nvGraphicFramePr>
        <xdr:cNvPr id="102" name="Chart 101">
          <a:extLst>
            <a:ext uri="{FF2B5EF4-FFF2-40B4-BE49-F238E27FC236}">
              <a16:creationId xmlns:a16="http://schemas.microsoft.com/office/drawing/2014/main" id="{DD561D0E-C8AA-4B3A-97C9-60E2D9532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39686</xdr:colOff>
      <xdr:row>21</xdr:row>
      <xdr:rowOff>35565</xdr:rowOff>
    </xdr:from>
    <xdr:to>
      <xdr:col>4</xdr:col>
      <xdr:colOff>365126</xdr:colOff>
      <xdr:row>22</xdr:row>
      <xdr:rowOff>158750</xdr:rowOff>
    </xdr:to>
    <xdr:sp macro="" textlink="Pivot!L20">
      <xdr:nvSpPr>
        <xdr:cNvPr id="103" name="TextBox 102">
          <a:extLst>
            <a:ext uri="{FF2B5EF4-FFF2-40B4-BE49-F238E27FC236}">
              <a16:creationId xmlns:a16="http://schemas.microsoft.com/office/drawing/2014/main" id="{1825FACD-DFBC-48C4-9158-C12FF2A3ACE4}"/>
            </a:ext>
          </a:extLst>
        </xdr:cNvPr>
        <xdr:cNvSpPr txBox="1"/>
      </xdr:nvSpPr>
      <xdr:spPr>
        <a:xfrm>
          <a:off x="2706686" y="2829565"/>
          <a:ext cx="325440" cy="29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EE9BF6D7-3CAA-4DC5-9F15-37B419ED9819}" type="TxLink">
            <a:rPr lang="en-US" sz="1100" b="1" i="0" u="none" strike="noStrike">
              <a:solidFill>
                <a:schemeClr val="bg2">
                  <a:lumMod val="75000"/>
                </a:schemeClr>
              </a:solidFill>
              <a:latin typeface="Aptos Narrow"/>
              <a:ea typeface="Cambria Math" panose="02040503050406030204" pitchFamily="18" charset="0"/>
              <a:cs typeface="Leelawadee UI" panose="020B0502040204020203" pitchFamily="34" charset="-34"/>
            </a:rPr>
            <a:pPr/>
            <a:t>48%</a:t>
          </a:fld>
          <a:endParaRPr lang="en-IN" sz="1600" b="0">
            <a:solidFill>
              <a:schemeClr val="bg2">
                <a:lumMod val="75000"/>
              </a:schemeClr>
            </a:solidFill>
            <a:latin typeface="Cambria Math" panose="02040503050406030204" pitchFamily="18" charset="0"/>
            <a:ea typeface="Cambria Math" panose="02040503050406030204" pitchFamily="18" charset="0"/>
            <a:cs typeface="Leelawadee UI" panose="020B0502040204020203" pitchFamily="34" charset="-34"/>
          </a:endParaRPr>
        </a:p>
      </xdr:txBody>
    </xdr:sp>
    <xdr:clientData/>
  </xdr:twoCellAnchor>
  <xdr:twoCellAnchor>
    <xdr:from>
      <xdr:col>5</xdr:col>
      <xdr:colOff>642936</xdr:colOff>
      <xdr:row>21</xdr:row>
      <xdr:rowOff>51441</xdr:rowOff>
    </xdr:from>
    <xdr:to>
      <xdr:col>6</xdr:col>
      <xdr:colOff>301626</xdr:colOff>
      <xdr:row>23</xdr:row>
      <xdr:rowOff>1</xdr:rowOff>
    </xdr:to>
    <xdr:sp macro="" textlink="Pivot!L21">
      <xdr:nvSpPr>
        <xdr:cNvPr id="104" name="TextBox 103">
          <a:extLst>
            <a:ext uri="{FF2B5EF4-FFF2-40B4-BE49-F238E27FC236}">
              <a16:creationId xmlns:a16="http://schemas.microsoft.com/office/drawing/2014/main" id="{E971CB81-BD72-4FE1-9442-46A4CE1F282B}"/>
            </a:ext>
          </a:extLst>
        </xdr:cNvPr>
        <xdr:cNvSpPr txBox="1"/>
      </xdr:nvSpPr>
      <xdr:spPr>
        <a:xfrm>
          <a:off x="3976686" y="2845441"/>
          <a:ext cx="325440" cy="29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AC8A1045-E2CE-4CDB-A098-7D13F60991E0}" type="TxLink">
            <a:rPr lang="en-US" sz="1100" b="1" i="0" u="none" strike="noStrike">
              <a:solidFill>
                <a:schemeClr val="bg2">
                  <a:lumMod val="75000"/>
                </a:schemeClr>
              </a:solidFill>
              <a:latin typeface="Aptos Narrow"/>
              <a:ea typeface="Cambria Math" panose="02040503050406030204" pitchFamily="18" charset="0"/>
              <a:cs typeface="Leelawadee UI" panose="020B0502040204020203" pitchFamily="34" charset="-34"/>
            </a:rPr>
            <a:pPr/>
            <a:t>52%</a:t>
          </a:fld>
          <a:endParaRPr lang="en-IN" sz="1600" b="0">
            <a:solidFill>
              <a:schemeClr val="bg2">
                <a:lumMod val="75000"/>
              </a:schemeClr>
            </a:solidFill>
            <a:latin typeface="Cambria Math" panose="02040503050406030204" pitchFamily="18" charset="0"/>
            <a:ea typeface="Cambria Math" panose="02040503050406030204" pitchFamily="18" charset="0"/>
            <a:cs typeface="Leelawadee UI" panose="020B0502040204020203" pitchFamily="34" charset="-34"/>
          </a:endParaRPr>
        </a:p>
      </xdr:txBody>
    </xdr:sp>
    <xdr:clientData/>
  </xdr:twoCellAnchor>
  <xdr:twoCellAnchor>
    <xdr:from>
      <xdr:col>7</xdr:col>
      <xdr:colOff>374194</xdr:colOff>
      <xdr:row>12</xdr:row>
      <xdr:rowOff>23813</xdr:rowOff>
    </xdr:from>
    <xdr:to>
      <xdr:col>12</xdr:col>
      <xdr:colOff>254000</xdr:colOff>
      <xdr:row>24</xdr:row>
      <xdr:rowOff>84137</xdr:rowOff>
    </xdr:to>
    <xdr:graphicFrame macro="">
      <xdr:nvGraphicFramePr>
        <xdr:cNvPr id="105" name="Chart 104">
          <a:extLst>
            <a:ext uri="{FF2B5EF4-FFF2-40B4-BE49-F238E27FC236}">
              <a16:creationId xmlns:a16="http://schemas.microsoft.com/office/drawing/2014/main" id="{71FBCD29-D3B9-4CB3-9735-C738CEB39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533400</xdr:colOff>
      <xdr:row>21</xdr:row>
      <xdr:rowOff>11753</xdr:rowOff>
    </xdr:from>
    <xdr:to>
      <xdr:col>8</xdr:col>
      <xdr:colOff>444500</xdr:colOff>
      <xdr:row>22</xdr:row>
      <xdr:rowOff>31750</xdr:rowOff>
    </xdr:to>
    <xdr:grpSp>
      <xdr:nvGrpSpPr>
        <xdr:cNvPr id="118" name="Group 117">
          <a:extLst>
            <a:ext uri="{FF2B5EF4-FFF2-40B4-BE49-F238E27FC236}">
              <a16:creationId xmlns:a16="http://schemas.microsoft.com/office/drawing/2014/main" id="{39E5EB5F-3127-4B33-860B-62C9A29158BB}"/>
            </a:ext>
          </a:extLst>
        </xdr:cNvPr>
        <xdr:cNvGrpSpPr/>
      </xdr:nvGrpSpPr>
      <xdr:grpSpPr>
        <a:xfrm>
          <a:off x="5216912" y="3719533"/>
          <a:ext cx="580173" cy="196558"/>
          <a:chOff x="8177212" y="1805628"/>
          <a:chExt cx="698304" cy="203232"/>
        </a:xfrm>
      </xdr:grpSpPr>
      <xdr:sp macro="" textlink="">
        <xdr:nvSpPr>
          <xdr:cNvPr id="107" name="TextBox 106">
            <a:extLst>
              <a:ext uri="{FF2B5EF4-FFF2-40B4-BE49-F238E27FC236}">
                <a16:creationId xmlns:a16="http://schemas.microsoft.com/office/drawing/2014/main" id="{54ECA175-5B11-4AE0-87BD-E57CA07EFF53}"/>
              </a:ext>
            </a:extLst>
          </xdr:cNvPr>
          <xdr:cNvSpPr txBox="1"/>
        </xdr:nvSpPr>
        <xdr:spPr>
          <a:xfrm>
            <a:off x="8278814" y="1805628"/>
            <a:ext cx="596702" cy="203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000" b="0">
                <a:solidFill>
                  <a:schemeClr val="bg1"/>
                </a:solidFill>
                <a:latin typeface="Cambria Math" panose="02040503050406030204" pitchFamily="18" charset="0"/>
                <a:ea typeface="Cambria Math" panose="02040503050406030204" pitchFamily="18" charset="0"/>
                <a:cs typeface="Leelawadee UI" panose="020B0502040204020203" pitchFamily="34" charset="-34"/>
              </a:rPr>
              <a:t>Analyst</a:t>
            </a:r>
          </a:p>
        </xdr:txBody>
      </xdr:sp>
      <xdr:sp macro="" textlink="">
        <xdr:nvSpPr>
          <xdr:cNvPr id="112" name="Oval 111">
            <a:extLst>
              <a:ext uri="{FF2B5EF4-FFF2-40B4-BE49-F238E27FC236}">
                <a16:creationId xmlns:a16="http://schemas.microsoft.com/office/drawing/2014/main" id="{DA151C37-5624-436B-B256-5A3D4DD52AA5}"/>
              </a:ext>
            </a:extLst>
          </xdr:cNvPr>
          <xdr:cNvSpPr/>
        </xdr:nvSpPr>
        <xdr:spPr>
          <a:xfrm>
            <a:off x="8177212" y="1874837"/>
            <a:ext cx="111125" cy="127000"/>
          </a:xfrm>
          <a:prstGeom prst="ellips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clientData/>
  </xdr:twoCellAnchor>
  <xdr:twoCellAnchor>
    <xdr:from>
      <xdr:col>8</xdr:col>
      <xdr:colOff>558800</xdr:colOff>
      <xdr:row>20</xdr:row>
      <xdr:rowOff>174305</xdr:rowOff>
    </xdr:from>
    <xdr:to>
      <xdr:col>10</xdr:col>
      <xdr:colOff>6578</xdr:colOff>
      <xdr:row>22</xdr:row>
      <xdr:rowOff>28287</xdr:rowOff>
    </xdr:to>
    <xdr:grpSp>
      <xdr:nvGrpSpPr>
        <xdr:cNvPr id="119" name="Group 118">
          <a:extLst>
            <a:ext uri="{FF2B5EF4-FFF2-40B4-BE49-F238E27FC236}">
              <a16:creationId xmlns:a16="http://schemas.microsoft.com/office/drawing/2014/main" id="{74DBB54F-C783-478C-ADE5-333BA9879080}"/>
            </a:ext>
          </a:extLst>
        </xdr:cNvPr>
        <xdr:cNvGrpSpPr/>
      </xdr:nvGrpSpPr>
      <xdr:grpSpPr>
        <a:xfrm>
          <a:off x="5911385" y="3705525"/>
          <a:ext cx="785925" cy="207103"/>
          <a:chOff x="8178800" y="2031680"/>
          <a:chExt cx="781278" cy="203232"/>
        </a:xfrm>
      </xdr:grpSpPr>
      <xdr:sp macro="" textlink="">
        <xdr:nvSpPr>
          <xdr:cNvPr id="108" name="TextBox 107">
            <a:extLst>
              <a:ext uri="{FF2B5EF4-FFF2-40B4-BE49-F238E27FC236}">
                <a16:creationId xmlns:a16="http://schemas.microsoft.com/office/drawing/2014/main" id="{ED5D21AA-8BAD-4DA7-8868-595FC92FB23E}"/>
              </a:ext>
            </a:extLst>
          </xdr:cNvPr>
          <xdr:cNvSpPr txBox="1"/>
        </xdr:nvSpPr>
        <xdr:spPr>
          <a:xfrm>
            <a:off x="8286752" y="2031680"/>
            <a:ext cx="673326" cy="203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000" b="0">
                <a:solidFill>
                  <a:schemeClr val="bg1"/>
                </a:solidFill>
                <a:latin typeface="Cambria Math" panose="02040503050406030204" pitchFamily="18" charset="0"/>
                <a:ea typeface="Cambria Math" panose="02040503050406030204" pitchFamily="18" charset="0"/>
                <a:cs typeface="Leelawadee UI" panose="020B0502040204020203" pitchFamily="34" charset="-34"/>
              </a:rPr>
              <a:t>Designer</a:t>
            </a:r>
          </a:p>
        </xdr:txBody>
      </xdr:sp>
      <xdr:sp macro="" textlink="">
        <xdr:nvSpPr>
          <xdr:cNvPr id="113" name="Oval 112">
            <a:extLst>
              <a:ext uri="{FF2B5EF4-FFF2-40B4-BE49-F238E27FC236}">
                <a16:creationId xmlns:a16="http://schemas.microsoft.com/office/drawing/2014/main" id="{D0BC2E15-15ED-43DD-860B-4216F5E5863A}"/>
              </a:ext>
            </a:extLst>
          </xdr:cNvPr>
          <xdr:cNvSpPr/>
        </xdr:nvSpPr>
        <xdr:spPr>
          <a:xfrm>
            <a:off x="8178800" y="2090737"/>
            <a:ext cx="111125" cy="127000"/>
          </a:xfrm>
          <a:prstGeom prst="ellipse">
            <a:avLst/>
          </a:prstGeom>
          <a:solidFill>
            <a:schemeClr val="tx2">
              <a:lumMod val="90000"/>
              <a:lumOff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clientData/>
  </xdr:twoCellAnchor>
  <xdr:twoCellAnchor>
    <xdr:from>
      <xdr:col>7</xdr:col>
      <xdr:colOff>647699</xdr:colOff>
      <xdr:row>22</xdr:row>
      <xdr:rowOff>94906</xdr:rowOff>
    </xdr:from>
    <xdr:to>
      <xdr:col>9</xdr:col>
      <xdr:colOff>331055</xdr:colOff>
      <xdr:row>23</xdr:row>
      <xdr:rowOff>149938</xdr:rowOff>
    </xdr:to>
    <xdr:grpSp>
      <xdr:nvGrpSpPr>
        <xdr:cNvPr id="120" name="Group 119">
          <a:extLst>
            <a:ext uri="{FF2B5EF4-FFF2-40B4-BE49-F238E27FC236}">
              <a16:creationId xmlns:a16="http://schemas.microsoft.com/office/drawing/2014/main" id="{A77ED955-2B20-49FA-B7A2-AD7DF8539089}"/>
            </a:ext>
          </a:extLst>
        </xdr:cNvPr>
        <xdr:cNvGrpSpPr/>
      </xdr:nvGrpSpPr>
      <xdr:grpSpPr>
        <a:xfrm>
          <a:off x="5331211" y="3979247"/>
          <a:ext cx="1021503" cy="231593"/>
          <a:chOff x="8180387" y="2285656"/>
          <a:chExt cx="1016856" cy="229657"/>
        </a:xfrm>
      </xdr:grpSpPr>
      <xdr:sp macro="" textlink="">
        <xdr:nvSpPr>
          <xdr:cNvPr id="109" name="TextBox 108">
            <a:extLst>
              <a:ext uri="{FF2B5EF4-FFF2-40B4-BE49-F238E27FC236}">
                <a16:creationId xmlns:a16="http://schemas.microsoft.com/office/drawing/2014/main" id="{CCE29F7F-2316-4E9A-83A8-A456A35D28A8}"/>
              </a:ext>
            </a:extLst>
          </xdr:cNvPr>
          <xdr:cNvSpPr txBox="1"/>
        </xdr:nvSpPr>
        <xdr:spPr>
          <a:xfrm>
            <a:off x="8288340" y="2285656"/>
            <a:ext cx="908903" cy="229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000" b="0">
                <a:solidFill>
                  <a:schemeClr val="bg1"/>
                </a:solidFill>
                <a:latin typeface="Cambria Math" panose="02040503050406030204" pitchFamily="18" charset="0"/>
                <a:ea typeface="Cambria Math" panose="02040503050406030204" pitchFamily="18" charset="0"/>
                <a:cs typeface="Leelawadee UI" panose="020B0502040204020203" pitchFamily="34" charset="-34"/>
              </a:rPr>
              <a:t>HR</a:t>
            </a:r>
            <a:r>
              <a:rPr lang="en-IN" sz="1100" baseline="0">
                <a:solidFill>
                  <a:schemeClr val="bg1"/>
                </a:solidFill>
                <a:latin typeface="Elephant" panose="02020904090505020303" pitchFamily="18" charset="0"/>
                <a:ea typeface="+mn-ea"/>
                <a:cs typeface="Leelawadee UI" panose="020B0502040204020203" pitchFamily="34" charset="-34"/>
              </a:rPr>
              <a:t> </a:t>
            </a:r>
            <a:r>
              <a:rPr lang="en-IN" sz="1000" b="0">
                <a:solidFill>
                  <a:schemeClr val="bg1"/>
                </a:solidFill>
                <a:latin typeface="Cambria Math" panose="02040503050406030204" pitchFamily="18" charset="0"/>
                <a:ea typeface="Cambria Math" panose="02040503050406030204" pitchFamily="18" charset="0"/>
                <a:cs typeface="Leelawadee UI" panose="020B0502040204020203" pitchFamily="34" charset="-34"/>
              </a:rPr>
              <a:t>Specialist</a:t>
            </a:r>
          </a:p>
        </xdr:txBody>
      </xdr:sp>
      <xdr:sp macro="" textlink="">
        <xdr:nvSpPr>
          <xdr:cNvPr id="114" name="Oval 113">
            <a:extLst>
              <a:ext uri="{FF2B5EF4-FFF2-40B4-BE49-F238E27FC236}">
                <a16:creationId xmlns:a16="http://schemas.microsoft.com/office/drawing/2014/main" id="{0B905C7A-F158-492F-8E2D-EBF4E520F68E}"/>
              </a:ext>
            </a:extLst>
          </xdr:cNvPr>
          <xdr:cNvSpPr/>
        </xdr:nvSpPr>
        <xdr:spPr>
          <a:xfrm>
            <a:off x="8180387" y="2354262"/>
            <a:ext cx="111125" cy="127000"/>
          </a:xfrm>
          <a:prstGeom prst="ellipse">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clientData/>
  </xdr:twoCellAnchor>
  <xdr:twoCellAnchor>
    <xdr:from>
      <xdr:col>9</xdr:col>
      <xdr:colOff>355599</xdr:colOff>
      <xdr:row>22</xdr:row>
      <xdr:rowOff>114624</xdr:rowOff>
    </xdr:from>
    <xdr:to>
      <xdr:col>10</xdr:col>
      <xdr:colOff>545918</xdr:colOff>
      <xdr:row>23</xdr:row>
      <xdr:rowOff>143231</xdr:rowOff>
    </xdr:to>
    <xdr:grpSp>
      <xdr:nvGrpSpPr>
        <xdr:cNvPr id="121" name="Group 120">
          <a:extLst>
            <a:ext uri="{FF2B5EF4-FFF2-40B4-BE49-F238E27FC236}">
              <a16:creationId xmlns:a16="http://schemas.microsoft.com/office/drawing/2014/main" id="{1851619E-CFD5-4164-84F3-E8F52A9BB854}"/>
            </a:ext>
          </a:extLst>
        </xdr:cNvPr>
        <xdr:cNvGrpSpPr/>
      </xdr:nvGrpSpPr>
      <xdr:grpSpPr>
        <a:xfrm>
          <a:off x="6377258" y="3998965"/>
          <a:ext cx="859392" cy="205168"/>
          <a:chOff x="8197849" y="2519687"/>
          <a:chExt cx="857069" cy="203232"/>
        </a:xfrm>
      </xdr:grpSpPr>
      <xdr:sp macro="" textlink="">
        <xdr:nvSpPr>
          <xdr:cNvPr id="110" name="TextBox 109">
            <a:extLst>
              <a:ext uri="{FF2B5EF4-FFF2-40B4-BE49-F238E27FC236}">
                <a16:creationId xmlns:a16="http://schemas.microsoft.com/office/drawing/2014/main" id="{70979B2D-0C4F-4C20-8959-55BB62AFD703}"/>
              </a:ext>
            </a:extLst>
          </xdr:cNvPr>
          <xdr:cNvSpPr txBox="1"/>
        </xdr:nvSpPr>
        <xdr:spPr>
          <a:xfrm>
            <a:off x="8305802" y="2519687"/>
            <a:ext cx="749116" cy="203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000" b="0">
                <a:solidFill>
                  <a:schemeClr val="bg1"/>
                </a:solidFill>
                <a:latin typeface="Cambria Math" panose="02040503050406030204" pitchFamily="18" charset="0"/>
                <a:ea typeface="Cambria Math" panose="02040503050406030204" pitchFamily="18" charset="0"/>
                <a:cs typeface="Leelawadee UI" panose="020B0502040204020203" pitchFamily="34" charset="-34"/>
              </a:rPr>
              <a:t>Developer</a:t>
            </a:r>
          </a:p>
        </xdr:txBody>
      </xdr:sp>
      <xdr:sp macro="" textlink="">
        <xdr:nvSpPr>
          <xdr:cNvPr id="115" name="Oval 114">
            <a:extLst>
              <a:ext uri="{FF2B5EF4-FFF2-40B4-BE49-F238E27FC236}">
                <a16:creationId xmlns:a16="http://schemas.microsoft.com/office/drawing/2014/main" id="{86443D28-526A-4C54-B269-786A29793DA6}"/>
              </a:ext>
            </a:extLst>
          </xdr:cNvPr>
          <xdr:cNvSpPr/>
        </xdr:nvSpPr>
        <xdr:spPr>
          <a:xfrm>
            <a:off x="8197849" y="2578099"/>
            <a:ext cx="111125" cy="127000"/>
          </a:xfrm>
          <a:prstGeom prst="ellipse">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clientData/>
  </xdr:twoCellAnchor>
  <xdr:twoCellAnchor>
    <xdr:from>
      <xdr:col>10</xdr:col>
      <xdr:colOff>167075</xdr:colOff>
      <xdr:row>21</xdr:row>
      <xdr:rowOff>7343</xdr:rowOff>
    </xdr:from>
    <xdr:to>
      <xdr:col>12</xdr:col>
      <xdr:colOff>153883</xdr:colOff>
      <xdr:row>22</xdr:row>
      <xdr:rowOff>35950</xdr:rowOff>
    </xdr:to>
    <xdr:grpSp>
      <xdr:nvGrpSpPr>
        <xdr:cNvPr id="117" name="Group 116">
          <a:extLst>
            <a:ext uri="{FF2B5EF4-FFF2-40B4-BE49-F238E27FC236}">
              <a16:creationId xmlns:a16="http://schemas.microsoft.com/office/drawing/2014/main" id="{D9B20706-1062-4BED-B070-2959CAF3D54A}"/>
            </a:ext>
          </a:extLst>
        </xdr:cNvPr>
        <xdr:cNvGrpSpPr/>
      </xdr:nvGrpSpPr>
      <xdr:grpSpPr>
        <a:xfrm>
          <a:off x="6857807" y="3715123"/>
          <a:ext cx="1324954" cy="205168"/>
          <a:chOff x="8266766" y="2729905"/>
          <a:chExt cx="705678" cy="203232"/>
        </a:xfrm>
      </xdr:grpSpPr>
      <xdr:sp macro="" textlink="">
        <xdr:nvSpPr>
          <xdr:cNvPr id="111" name="TextBox 110">
            <a:extLst>
              <a:ext uri="{FF2B5EF4-FFF2-40B4-BE49-F238E27FC236}">
                <a16:creationId xmlns:a16="http://schemas.microsoft.com/office/drawing/2014/main" id="{15AE32F7-1D62-472A-99E1-87BB2E13D08D}"/>
              </a:ext>
            </a:extLst>
          </xdr:cNvPr>
          <xdr:cNvSpPr txBox="1"/>
        </xdr:nvSpPr>
        <xdr:spPr>
          <a:xfrm>
            <a:off x="8307390" y="2729905"/>
            <a:ext cx="665054" cy="203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000" b="0">
                <a:solidFill>
                  <a:schemeClr val="bg1"/>
                </a:solidFill>
                <a:latin typeface="Cambria Math" panose="02040503050406030204" pitchFamily="18" charset="0"/>
                <a:ea typeface="Cambria Math" panose="02040503050406030204" pitchFamily="18" charset="0"/>
                <a:cs typeface="Leelawadee UI" panose="020B0502040204020203" pitchFamily="34" charset="-34"/>
              </a:rPr>
              <a:t>Manager</a:t>
            </a:r>
          </a:p>
        </xdr:txBody>
      </xdr:sp>
      <xdr:sp macro="" textlink="">
        <xdr:nvSpPr>
          <xdr:cNvPr id="116" name="Oval 115">
            <a:extLst>
              <a:ext uri="{FF2B5EF4-FFF2-40B4-BE49-F238E27FC236}">
                <a16:creationId xmlns:a16="http://schemas.microsoft.com/office/drawing/2014/main" id="{A45632CE-4D60-4D45-B055-F77BD7E99F0C}"/>
              </a:ext>
            </a:extLst>
          </xdr:cNvPr>
          <xdr:cNvSpPr/>
        </xdr:nvSpPr>
        <xdr:spPr>
          <a:xfrm>
            <a:off x="8266766" y="2811142"/>
            <a:ext cx="49597" cy="104795"/>
          </a:xfrm>
          <a:prstGeom prst="ellipse">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clientData/>
  </xdr:twoCellAnchor>
  <xdr:oneCellAnchor>
    <xdr:from>
      <xdr:col>3</xdr:col>
      <xdr:colOff>436561</xdr:colOff>
      <xdr:row>9</xdr:row>
      <xdr:rowOff>31750</xdr:rowOff>
    </xdr:from>
    <xdr:ext cx="1746251" cy="341314"/>
    <xdr:sp macro="" textlink="">
      <xdr:nvSpPr>
        <xdr:cNvPr id="99" name="TextBox 98">
          <a:extLst>
            <a:ext uri="{FF2B5EF4-FFF2-40B4-BE49-F238E27FC236}">
              <a16:creationId xmlns:a16="http://schemas.microsoft.com/office/drawing/2014/main" id="{EA4A10F6-836E-4012-84F0-CC1F6B6C3EF9}"/>
            </a:ext>
          </a:extLst>
        </xdr:cNvPr>
        <xdr:cNvSpPr txBox="1"/>
      </xdr:nvSpPr>
      <xdr:spPr>
        <a:xfrm>
          <a:off x="2436811" y="730250"/>
          <a:ext cx="1746251" cy="3413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rgbClr val="FFC000"/>
              </a:solidFill>
              <a:latin typeface="Cambria Math" panose="02040503050406030204" pitchFamily="18" charset="0"/>
              <a:ea typeface="Cambria Math" panose="02040503050406030204" pitchFamily="18" charset="0"/>
            </a:rPr>
            <a:t>Employee</a:t>
          </a:r>
          <a:r>
            <a:rPr lang="en-IN" sz="1400" b="1" baseline="0">
              <a:solidFill>
                <a:srgbClr val="FFC000"/>
              </a:solidFill>
              <a:latin typeface="Cambria Math" panose="02040503050406030204" pitchFamily="18" charset="0"/>
              <a:ea typeface="Cambria Math" panose="02040503050406030204" pitchFamily="18" charset="0"/>
            </a:rPr>
            <a:t> Number</a:t>
          </a:r>
          <a:endParaRPr lang="en-IN" sz="1400" b="1">
            <a:solidFill>
              <a:srgbClr val="FFC000"/>
            </a:solidFill>
            <a:latin typeface="Cambria Math" panose="02040503050406030204" pitchFamily="18" charset="0"/>
            <a:ea typeface="Cambria Math" panose="02040503050406030204" pitchFamily="18" charset="0"/>
          </a:endParaRPr>
        </a:p>
      </xdr:txBody>
    </xdr:sp>
    <xdr:clientData/>
  </xdr:oneCellAnchor>
  <xdr:twoCellAnchor>
    <xdr:from>
      <xdr:col>12</xdr:col>
      <xdr:colOff>573088</xdr:colOff>
      <xdr:row>15</xdr:row>
      <xdr:rowOff>2223</xdr:rowOff>
    </xdr:from>
    <xdr:to>
      <xdr:col>16</xdr:col>
      <xdr:colOff>358775</xdr:colOff>
      <xdr:row>22</xdr:row>
      <xdr:rowOff>161608</xdr:rowOff>
    </xdr:to>
    <xdr:graphicFrame macro="">
      <xdr:nvGraphicFramePr>
        <xdr:cNvPr id="106" name="Chart 105">
          <a:extLst>
            <a:ext uri="{FF2B5EF4-FFF2-40B4-BE49-F238E27FC236}">
              <a16:creationId xmlns:a16="http://schemas.microsoft.com/office/drawing/2014/main" id="{DFE508A5-0C6C-41E1-A19D-2E8CA0FE6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12</xdr:col>
      <xdr:colOff>627061</xdr:colOff>
      <xdr:row>13</xdr:row>
      <xdr:rowOff>33973</xdr:rowOff>
    </xdr:from>
    <xdr:ext cx="2238377" cy="438467"/>
    <xdr:sp macro="" textlink="">
      <xdr:nvSpPr>
        <xdr:cNvPr id="123" name="TextBox 122">
          <a:extLst>
            <a:ext uri="{FF2B5EF4-FFF2-40B4-BE49-F238E27FC236}">
              <a16:creationId xmlns:a16="http://schemas.microsoft.com/office/drawing/2014/main" id="{7FF5329A-5978-4D5E-B7D1-08ADF64B0A79}"/>
            </a:ext>
          </a:extLst>
        </xdr:cNvPr>
        <xdr:cNvSpPr txBox="1"/>
      </xdr:nvSpPr>
      <xdr:spPr>
        <a:xfrm>
          <a:off x="7975664" y="1985946"/>
          <a:ext cx="2238377" cy="4384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baseline="0">
              <a:solidFill>
                <a:srgbClr val="FFC000"/>
              </a:solidFill>
              <a:latin typeface="Cambria Math" panose="02040503050406030204" pitchFamily="18" charset="0"/>
              <a:ea typeface="Cambria Math" panose="02040503050406030204" pitchFamily="18" charset="0"/>
            </a:rPr>
            <a:t>Region</a:t>
          </a:r>
        </a:p>
        <a:p>
          <a:pPr marL="0" marR="0" lvl="0" indent="0" defTabSz="914400" eaLnBrk="1" fontAlgn="auto" latinLnBrk="0" hangingPunct="1">
            <a:lnSpc>
              <a:spcPct val="100000"/>
            </a:lnSpc>
            <a:spcBef>
              <a:spcPts val="0"/>
            </a:spcBef>
            <a:spcAft>
              <a:spcPts val="0"/>
            </a:spcAft>
            <a:buClrTx/>
            <a:buSzTx/>
            <a:buFontTx/>
            <a:buNone/>
            <a:tabLst/>
            <a:defRPr/>
          </a:pPr>
          <a:r>
            <a:rPr lang="en-IN" sz="800" baseline="0">
              <a:solidFill>
                <a:schemeClr val="bg1">
                  <a:lumMod val="65000"/>
                </a:schemeClr>
              </a:solidFill>
              <a:effectLst/>
              <a:latin typeface="Cambria Math" panose="02040503050406030204" pitchFamily="18" charset="0"/>
              <a:ea typeface="Cambria Math" panose="02040503050406030204" pitchFamily="18" charset="0"/>
              <a:cs typeface="+mn-cs"/>
            </a:rPr>
            <a:t>Employee Per Region </a:t>
          </a:r>
          <a:endParaRPr lang="en-IN" sz="800">
            <a:solidFill>
              <a:schemeClr val="bg1">
                <a:lumMod val="65000"/>
              </a:schemeClr>
            </a:solidFill>
            <a:effectLst/>
            <a:latin typeface="Cambria Math" panose="02040503050406030204" pitchFamily="18" charset="0"/>
            <a:ea typeface="Cambria Math" panose="02040503050406030204" pitchFamily="18" charset="0"/>
          </a:endParaRPr>
        </a:p>
        <a:p>
          <a:endParaRPr lang="en-IN" sz="1400" b="1" baseline="0">
            <a:solidFill>
              <a:srgbClr val="FFC000"/>
            </a:solidFill>
            <a:latin typeface="Cambria Math" panose="02040503050406030204" pitchFamily="18" charset="0"/>
            <a:ea typeface="Cambria Math" panose="02040503050406030204" pitchFamily="18" charset="0"/>
          </a:endParaRPr>
        </a:p>
        <a:p>
          <a:endParaRPr lang="en-IN" sz="1400" b="1">
            <a:solidFill>
              <a:srgbClr val="FFC000"/>
            </a:solidFill>
            <a:latin typeface="Cambria Math" panose="02040503050406030204" pitchFamily="18" charset="0"/>
            <a:ea typeface="Cambria Math" panose="02040503050406030204" pitchFamily="18" charset="0"/>
          </a:endParaRPr>
        </a:p>
      </xdr:txBody>
    </xdr:sp>
    <xdr:clientData/>
  </xdr:oneCellAnchor>
  <xdr:oneCellAnchor>
    <xdr:from>
      <xdr:col>13</xdr:col>
      <xdr:colOff>110489</xdr:colOff>
      <xdr:row>8</xdr:row>
      <xdr:rowOff>14604</xdr:rowOff>
    </xdr:from>
    <xdr:ext cx="952501" cy="738187"/>
    <xdr:sp macro="" textlink="Pivot!Y17">
      <xdr:nvSpPr>
        <xdr:cNvPr id="124" name="TextBox 123">
          <a:extLst>
            <a:ext uri="{FF2B5EF4-FFF2-40B4-BE49-F238E27FC236}">
              <a16:creationId xmlns:a16="http://schemas.microsoft.com/office/drawing/2014/main" id="{BC646D4D-49F3-49D8-A21A-B7FF7E59A0F1}"/>
            </a:ext>
          </a:extLst>
        </xdr:cNvPr>
        <xdr:cNvSpPr txBox="1"/>
      </xdr:nvSpPr>
      <xdr:spPr>
        <a:xfrm>
          <a:off x="8127147" y="1079316"/>
          <a:ext cx="952501" cy="7381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0FDFDE4-A25B-492D-B9E9-D2AD8E6267FD}" type="TxLink">
            <a:rPr lang="en-US" sz="4000" b="1" i="0" u="none" strike="noStrike">
              <a:solidFill>
                <a:schemeClr val="bg1">
                  <a:lumMod val="75000"/>
                </a:schemeClr>
              </a:solidFill>
              <a:latin typeface="Cambria Math" panose="02040503050406030204" pitchFamily="18" charset="0"/>
              <a:ea typeface="Cambria Math" panose="02040503050406030204" pitchFamily="18" charset="0"/>
            </a:rPr>
            <a:pPr/>
            <a:t>2.4</a:t>
          </a:fld>
          <a:endParaRPr lang="en-IN" sz="4000" b="1">
            <a:solidFill>
              <a:schemeClr val="bg1">
                <a:lumMod val="75000"/>
              </a:schemeClr>
            </a:solidFill>
            <a:latin typeface="Cambria Math" panose="02040503050406030204" pitchFamily="18" charset="0"/>
            <a:ea typeface="Cambria Math" panose="02040503050406030204" pitchFamily="18" charset="0"/>
          </a:endParaRPr>
        </a:p>
      </xdr:txBody>
    </xdr:sp>
    <xdr:clientData/>
  </xdr:oneCellAnchor>
  <xdr:oneCellAnchor>
    <xdr:from>
      <xdr:col>13</xdr:col>
      <xdr:colOff>33017</xdr:colOff>
      <xdr:row>11</xdr:row>
      <xdr:rowOff>16511</xdr:rowOff>
    </xdr:from>
    <xdr:ext cx="2166939" cy="261938"/>
    <xdr:sp macro="" textlink="">
      <xdr:nvSpPr>
        <xdr:cNvPr id="125" name="TextBox 124">
          <a:extLst>
            <a:ext uri="{FF2B5EF4-FFF2-40B4-BE49-F238E27FC236}">
              <a16:creationId xmlns:a16="http://schemas.microsoft.com/office/drawing/2014/main" id="{A89BDB8F-3C0D-4946-888C-A8F1AF22882B}"/>
            </a:ext>
          </a:extLst>
        </xdr:cNvPr>
        <xdr:cNvSpPr txBox="1"/>
      </xdr:nvSpPr>
      <xdr:spPr>
        <a:xfrm>
          <a:off x="8049675" y="1613579"/>
          <a:ext cx="2166939" cy="2619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b="1">
              <a:solidFill>
                <a:schemeClr val="bg2">
                  <a:lumMod val="75000"/>
                </a:schemeClr>
              </a:solidFill>
              <a:latin typeface="Cambria Math" panose="02040503050406030204" pitchFamily="18" charset="0"/>
              <a:ea typeface="Cambria Math" panose="02040503050406030204" pitchFamily="18" charset="0"/>
            </a:rPr>
            <a:t>Average</a:t>
          </a:r>
          <a:r>
            <a:rPr lang="en-IN" sz="1200" b="1" baseline="0">
              <a:solidFill>
                <a:schemeClr val="bg2">
                  <a:lumMod val="75000"/>
                </a:schemeClr>
              </a:solidFill>
              <a:latin typeface="Cambria Math" panose="02040503050406030204" pitchFamily="18" charset="0"/>
              <a:ea typeface="Cambria Math" panose="02040503050406030204" pitchFamily="18" charset="0"/>
            </a:rPr>
            <a:t> Rating</a:t>
          </a:r>
          <a:endParaRPr lang="en-IN" sz="1200" b="1">
            <a:solidFill>
              <a:schemeClr val="bg2">
                <a:lumMod val="75000"/>
              </a:schemeClr>
            </a:solidFill>
            <a:latin typeface="Cambria Math" panose="02040503050406030204" pitchFamily="18" charset="0"/>
            <a:ea typeface="Cambria Math" panose="02040503050406030204" pitchFamily="18" charset="0"/>
          </a:endParaRPr>
        </a:p>
      </xdr:txBody>
    </xdr:sp>
    <xdr:clientData/>
  </xdr:oneCellAnchor>
  <xdr:oneCellAnchor>
    <xdr:from>
      <xdr:col>13</xdr:col>
      <xdr:colOff>7936</xdr:colOff>
      <xdr:row>6</xdr:row>
      <xdr:rowOff>23812</xdr:rowOff>
    </xdr:from>
    <xdr:ext cx="2064704" cy="433387"/>
    <xdr:sp macro="" textlink="">
      <xdr:nvSpPr>
        <xdr:cNvPr id="126" name="TextBox 125">
          <a:extLst>
            <a:ext uri="{FF2B5EF4-FFF2-40B4-BE49-F238E27FC236}">
              <a16:creationId xmlns:a16="http://schemas.microsoft.com/office/drawing/2014/main" id="{6387A680-8762-4837-9230-62590E7351D3}"/>
            </a:ext>
          </a:extLst>
        </xdr:cNvPr>
        <xdr:cNvSpPr txBox="1"/>
      </xdr:nvSpPr>
      <xdr:spPr>
        <a:xfrm>
          <a:off x="8024594" y="733620"/>
          <a:ext cx="2064704" cy="433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rgbClr val="FFC000"/>
              </a:solidFill>
              <a:latin typeface="Cambria Math" panose="02040503050406030204" pitchFamily="18" charset="0"/>
              <a:ea typeface="Cambria Math" panose="02040503050406030204" pitchFamily="18" charset="0"/>
            </a:rPr>
            <a:t>Perfomance</a:t>
          </a:r>
          <a:r>
            <a:rPr lang="en-IN" sz="1400" b="1" baseline="0">
              <a:solidFill>
                <a:srgbClr val="FFC000"/>
              </a:solidFill>
              <a:latin typeface="Cambria Math" panose="02040503050406030204" pitchFamily="18" charset="0"/>
              <a:ea typeface="Cambria Math" panose="02040503050406030204" pitchFamily="18" charset="0"/>
            </a:rPr>
            <a:t> Rating</a:t>
          </a:r>
        </a:p>
        <a:p>
          <a:pPr marL="0" marR="0" lvl="0" indent="0" defTabSz="914400" eaLnBrk="1" fontAlgn="auto" latinLnBrk="0" hangingPunct="1">
            <a:lnSpc>
              <a:spcPct val="100000"/>
            </a:lnSpc>
            <a:spcBef>
              <a:spcPts val="0"/>
            </a:spcBef>
            <a:spcAft>
              <a:spcPts val="0"/>
            </a:spcAft>
            <a:buClrTx/>
            <a:buSzTx/>
            <a:buFontTx/>
            <a:buNone/>
            <a:tabLst/>
            <a:defRPr/>
          </a:pPr>
          <a:r>
            <a:rPr lang="en-IN" sz="800" baseline="0">
              <a:solidFill>
                <a:schemeClr val="bg1">
                  <a:lumMod val="75000"/>
                </a:schemeClr>
              </a:solidFill>
              <a:effectLst/>
              <a:latin typeface="Cambria Math" panose="02040503050406030204" pitchFamily="18" charset="0"/>
              <a:ea typeface="Cambria Math" panose="02040503050406030204" pitchFamily="18" charset="0"/>
              <a:cs typeface="+mn-cs"/>
            </a:rPr>
            <a:t>Average Performance Rating</a:t>
          </a:r>
          <a:endParaRPr lang="en-IN" sz="800">
            <a:solidFill>
              <a:schemeClr val="bg1">
                <a:lumMod val="75000"/>
              </a:schemeClr>
            </a:solidFill>
            <a:effectLst/>
            <a:latin typeface="Cambria Math" panose="02040503050406030204" pitchFamily="18" charset="0"/>
            <a:ea typeface="Cambria Math" panose="02040503050406030204" pitchFamily="18" charset="0"/>
          </a:endParaRPr>
        </a:p>
        <a:p>
          <a:endParaRPr lang="en-IN" sz="1400" b="1">
            <a:solidFill>
              <a:srgbClr val="FFC000"/>
            </a:solidFill>
            <a:latin typeface="Cambria Math" panose="02040503050406030204" pitchFamily="18" charset="0"/>
            <a:ea typeface="Cambria Math" panose="02040503050406030204" pitchFamily="18" charset="0"/>
          </a:endParaRPr>
        </a:p>
      </xdr:txBody>
    </xdr:sp>
    <xdr:clientData/>
  </xdr:oneCellAnchor>
  <xdr:twoCellAnchor editAs="oneCell">
    <xdr:from>
      <xdr:col>15</xdr:col>
      <xdr:colOff>279400</xdr:colOff>
      <xdr:row>8</xdr:row>
      <xdr:rowOff>64578</xdr:rowOff>
    </xdr:from>
    <xdr:to>
      <xdr:col>16</xdr:col>
      <xdr:colOff>321589</xdr:colOff>
      <xdr:row>12</xdr:row>
      <xdr:rowOff>76199</xdr:rowOff>
    </xdr:to>
    <xdr:pic>
      <xdr:nvPicPr>
        <xdr:cNvPr id="127" name="Picture 126" descr="14,200+ Growth Chart Stock Photos, Pictures &amp; Royalty-Free Images - iStock  | Child growth chart, Growth chart business, Growth chart infographic">
          <a:extLst>
            <a:ext uri="{FF2B5EF4-FFF2-40B4-BE49-F238E27FC236}">
              <a16:creationId xmlns:a16="http://schemas.microsoft.com/office/drawing/2014/main" id="{BD951665-6C09-4D86-A423-0BAF0A01F6BF}"/>
            </a:ext>
          </a:extLst>
        </xdr:cNvPr>
        <xdr:cNvPicPr>
          <a:picLocks noChangeAspect="1" noChangeArrowheads="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9632167" y="1129290"/>
          <a:ext cx="710244" cy="721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624841</xdr:colOff>
      <xdr:row>6</xdr:row>
      <xdr:rowOff>113665</xdr:rowOff>
    </xdr:from>
    <xdr:to>
      <xdr:col>13</xdr:col>
      <xdr:colOff>38101</xdr:colOff>
      <xdr:row>7</xdr:row>
      <xdr:rowOff>30480</xdr:rowOff>
    </xdr:to>
    <xdr:sp macro="" textlink="">
      <xdr:nvSpPr>
        <xdr:cNvPr id="128" name="Oval 127">
          <a:extLst>
            <a:ext uri="{FF2B5EF4-FFF2-40B4-BE49-F238E27FC236}">
              <a16:creationId xmlns:a16="http://schemas.microsoft.com/office/drawing/2014/main" id="{793EFE17-F0D6-4389-B781-DCF13E26CDD2}"/>
            </a:ext>
          </a:extLst>
        </xdr:cNvPr>
        <xdr:cNvSpPr/>
      </xdr:nvSpPr>
      <xdr:spPr>
        <a:xfrm>
          <a:off x="8001001" y="288925"/>
          <a:ext cx="83820" cy="920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12</xdr:col>
      <xdr:colOff>609601</xdr:colOff>
      <xdr:row>13</xdr:row>
      <xdr:rowOff>136525</xdr:rowOff>
    </xdr:from>
    <xdr:to>
      <xdr:col>13</xdr:col>
      <xdr:colOff>22861</xdr:colOff>
      <xdr:row>14</xdr:row>
      <xdr:rowOff>53340</xdr:rowOff>
    </xdr:to>
    <xdr:sp macro="" textlink="">
      <xdr:nvSpPr>
        <xdr:cNvPr id="129" name="Oval 128">
          <a:extLst>
            <a:ext uri="{FF2B5EF4-FFF2-40B4-BE49-F238E27FC236}">
              <a16:creationId xmlns:a16="http://schemas.microsoft.com/office/drawing/2014/main" id="{4FAD5E9C-D03C-4CC3-990F-A33D7256169B}"/>
            </a:ext>
          </a:extLst>
        </xdr:cNvPr>
        <xdr:cNvSpPr/>
      </xdr:nvSpPr>
      <xdr:spPr>
        <a:xfrm>
          <a:off x="7985761" y="1538605"/>
          <a:ext cx="83820" cy="920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12</xdr:col>
      <xdr:colOff>579121</xdr:colOff>
      <xdr:row>22</xdr:row>
      <xdr:rowOff>128905</xdr:rowOff>
    </xdr:from>
    <xdr:to>
      <xdr:col>12</xdr:col>
      <xdr:colOff>662941</xdr:colOff>
      <xdr:row>23</xdr:row>
      <xdr:rowOff>45720</xdr:rowOff>
    </xdr:to>
    <xdr:sp macro="" textlink="">
      <xdr:nvSpPr>
        <xdr:cNvPr id="130" name="Oval 129">
          <a:extLst>
            <a:ext uri="{FF2B5EF4-FFF2-40B4-BE49-F238E27FC236}">
              <a16:creationId xmlns:a16="http://schemas.microsoft.com/office/drawing/2014/main" id="{467DBF1B-08F7-40B6-BEA9-6ED2A5F9E4A0}"/>
            </a:ext>
          </a:extLst>
        </xdr:cNvPr>
        <xdr:cNvSpPr/>
      </xdr:nvSpPr>
      <xdr:spPr>
        <a:xfrm>
          <a:off x="7955281" y="3108325"/>
          <a:ext cx="83820" cy="920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7</xdr:col>
      <xdr:colOff>495301</xdr:colOff>
      <xdr:row>9</xdr:row>
      <xdr:rowOff>90805</xdr:rowOff>
    </xdr:from>
    <xdr:to>
      <xdr:col>7</xdr:col>
      <xdr:colOff>579121</xdr:colOff>
      <xdr:row>10</xdr:row>
      <xdr:rowOff>7620</xdr:rowOff>
    </xdr:to>
    <xdr:sp macro="" textlink="">
      <xdr:nvSpPr>
        <xdr:cNvPr id="131" name="Oval 130">
          <a:extLst>
            <a:ext uri="{FF2B5EF4-FFF2-40B4-BE49-F238E27FC236}">
              <a16:creationId xmlns:a16="http://schemas.microsoft.com/office/drawing/2014/main" id="{FD25AA2F-6DB6-4907-81C1-D493D525F639}"/>
            </a:ext>
          </a:extLst>
        </xdr:cNvPr>
        <xdr:cNvSpPr/>
      </xdr:nvSpPr>
      <xdr:spPr>
        <a:xfrm>
          <a:off x="5189221" y="791845"/>
          <a:ext cx="83820" cy="920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7</xdr:col>
      <xdr:colOff>525781</xdr:colOff>
      <xdr:row>25</xdr:row>
      <xdr:rowOff>98425</xdr:rowOff>
    </xdr:from>
    <xdr:to>
      <xdr:col>7</xdr:col>
      <xdr:colOff>609601</xdr:colOff>
      <xdr:row>26</xdr:row>
      <xdr:rowOff>15240</xdr:rowOff>
    </xdr:to>
    <xdr:sp macro="" textlink="">
      <xdr:nvSpPr>
        <xdr:cNvPr id="132" name="Oval 131">
          <a:extLst>
            <a:ext uri="{FF2B5EF4-FFF2-40B4-BE49-F238E27FC236}">
              <a16:creationId xmlns:a16="http://schemas.microsoft.com/office/drawing/2014/main" id="{139112D2-4825-410D-8DC5-0EE22DA593D2}"/>
            </a:ext>
          </a:extLst>
        </xdr:cNvPr>
        <xdr:cNvSpPr/>
      </xdr:nvSpPr>
      <xdr:spPr>
        <a:xfrm>
          <a:off x="5219701" y="3603625"/>
          <a:ext cx="83820" cy="920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388621</xdr:colOff>
      <xdr:row>25</xdr:row>
      <xdr:rowOff>128905</xdr:rowOff>
    </xdr:from>
    <xdr:to>
      <xdr:col>3</xdr:col>
      <xdr:colOff>472441</xdr:colOff>
      <xdr:row>26</xdr:row>
      <xdr:rowOff>45720</xdr:rowOff>
    </xdr:to>
    <xdr:sp macro="" textlink="">
      <xdr:nvSpPr>
        <xdr:cNvPr id="133" name="Oval 132">
          <a:extLst>
            <a:ext uri="{FF2B5EF4-FFF2-40B4-BE49-F238E27FC236}">
              <a16:creationId xmlns:a16="http://schemas.microsoft.com/office/drawing/2014/main" id="{FF448F38-9D67-4112-8622-0A623F9AE6A1}"/>
            </a:ext>
          </a:extLst>
        </xdr:cNvPr>
        <xdr:cNvSpPr/>
      </xdr:nvSpPr>
      <xdr:spPr>
        <a:xfrm>
          <a:off x="2400301" y="3634105"/>
          <a:ext cx="83820" cy="920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396241</xdr:colOff>
      <xdr:row>9</xdr:row>
      <xdr:rowOff>136525</xdr:rowOff>
    </xdr:from>
    <xdr:to>
      <xdr:col>3</xdr:col>
      <xdr:colOff>480061</xdr:colOff>
      <xdr:row>10</xdr:row>
      <xdr:rowOff>53340</xdr:rowOff>
    </xdr:to>
    <xdr:sp macro="" textlink="">
      <xdr:nvSpPr>
        <xdr:cNvPr id="134" name="Oval 133">
          <a:extLst>
            <a:ext uri="{FF2B5EF4-FFF2-40B4-BE49-F238E27FC236}">
              <a16:creationId xmlns:a16="http://schemas.microsoft.com/office/drawing/2014/main" id="{96EBA3C9-470C-4720-98AE-15B6B6ABB7C2}"/>
            </a:ext>
          </a:extLst>
        </xdr:cNvPr>
        <xdr:cNvSpPr/>
      </xdr:nvSpPr>
      <xdr:spPr>
        <a:xfrm>
          <a:off x="2407921" y="837565"/>
          <a:ext cx="83820" cy="920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274958</xdr:colOff>
      <xdr:row>26</xdr:row>
      <xdr:rowOff>147649</xdr:rowOff>
    </xdr:from>
    <xdr:to>
      <xdr:col>0</xdr:col>
      <xdr:colOff>358778</xdr:colOff>
      <xdr:row>27</xdr:row>
      <xdr:rowOff>64464</xdr:rowOff>
    </xdr:to>
    <xdr:sp macro="" textlink="">
      <xdr:nvSpPr>
        <xdr:cNvPr id="135" name="Oval 134">
          <a:extLst>
            <a:ext uri="{FF2B5EF4-FFF2-40B4-BE49-F238E27FC236}">
              <a16:creationId xmlns:a16="http://schemas.microsoft.com/office/drawing/2014/main" id="{BE69CEDB-5951-4EF1-BF35-8321C4C734B0}"/>
            </a:ext>
          </a:extLst>
        </xdr:cNvPr>
        <xdr:cNvSpPr/>
      </xdr:nvSpPr>
      <xdr:spPr>
        <a:xfrm>
          <a:off x="274958" y="3828109"/>
          <a:ext cx="83820" cy="920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251460</xdr:colOff>
      <xdr:row>17</xdr:row>
      <xdr:rowOff>38101</xdr:rowOff>
    </xdr:from>
    <xdr:to>
      <xdr:col>0</xdr:col>
      <xdr:colOff>312420</xdr:colOff>
      <xdr:row>17</xdr:row>
      <xdr:rowOff>121921</xdr:rowOff>
    </xdr:to>
    <xdr:sp macro="" textlink="">
      <xdr:nvSpPr>
        <xdr:cNvPr id="137" name="Oval 136">
          <a:extLst>
            <a:ext uri="{FF2B5EF4-FFF2-40B4-BE49-F238E27FC236}">
              <a16:creationId xmlns:a16="http://schemas.microsoft.com/office/drawing/2014/main" id="{EA7318C0-4593-43F5-BFED-DBAFE96CA51F}"/>
            </a:ext>
          </a:extLst>
        </xdr:cNvPr>
        <xdr:cNvSpPr/>
      </xdr:nvSpPr>
      <xdr:spPr>
        <a:xfrm>
          <a:off x="251460" y="2141221"/>
          <a:ext cx="60960" cy="8382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236220</xdr:colOff>
      <xdr:row>17</xdr:row>
      <xdr:rowOff>30481</xdr:rowOff>
    </xdr:from>
    <xdr:to>
      <xdr:col>0</xdr:col>
      <xdr:colOff>320040</xdr:colOff>
      <xdr:row>17</xdr:row>
      <xdr:rowOff>122556</xdr:rowOff>
    </xdr:to>
    <xdr:sp macro="" textlink="">
      <xdr:nvSpPr>
        <xdr:cNvPr id="138" name="Oval 137">
          <a:extLst>
            <a:ext uri="{FF2B5EF4-FFF2-40B4-BE49-F238E27FC236}">
              <a16:creationId xmlns:a16="http://schemas.microsoft.com/office/drawing/2014/main" id="{45E74326-1DC7-478F-9255-4108F835D31A}"/>
            </a:ext>
          </a:extLst>
        </xdr:cNvPr>
        <xdr:cNvSpPr/>
      </xdr:nvSpPr>
      <xdr:spPr>
        <a:xfrm>
          <a:off x="236220" y="2133601"/>
          <a:ext cx="83820" cy="920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236220</xdr:colOff>
      <xdr:row>18</xdr:row>
      <xdr:rowOff>76201</xdr:rowOff>
    </xdr:from>
    <xdr:to>
      <xdr:col>0</xdr:col>
      <xdr:colOff>320040</xdr:colOff>
      <xdr:row>18</xdr:row>
      <xdr:rowOff>168276</xdr:rowOff>
    </xdr:to>
    <xdr:sp macro="" textlink="">
      <xdr:nvSpPr>
        <xdr:cNvPr id="139" name="Oval 138">
          <a:extLst>
            <a:ext uri="{FF2B5EF4-FFF2-40B4-BE49-F238E27FC236}">
              <a16:creationId xmlns:a16="http://schemas.microsoft.com/office/drawing/2014/main" id="{0FF9CD92-A06E-4279-AD73-9E4C689FA64B}"/>
            </a:ext>
          </a:extLst>
        </xdr:cNvPr>
        <xdr:cNvSpPr/>
      </xdr:nvSpPr>
      <xdr:spPr>
        <a:xfrm>
          <a:off x="236220" y="2354581"/>
          <a:ext cx="83820" cy="920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243840</xdr:colOff>
      <xdr:row>19</xdr:row>
      <xdr:rowOff>160021</xdr:rowOff>
    </xdr:from>
    <xdr:to>
      <xdr:col>0</xdr:col>
      <xdr:colOff>327660</xdr:colOff>
      <xdr:row>20</xdr:row>
      <xdr:rowOff>76836</xdr:rowOff>
    </xdr:to>
    <xdr:sp macro="" textlink="">
      <xdr:nvSpPr>
        <xdr:cNvPr id="140" name="Oval 139">
          <a:extLst>
            <a:ext uri="{FF2B5EF4-FFF2-40B4-BE49-F238E27FC236}">
              <a16:creationId xmlns:a16="http://schemas.microsoft.com/office/drawing/2014/main" id="{43207F42-36E2-4FF3-9EE5-A2602551E425}"/>
            </a:ext>
          </a:extLst>
        </xdr:cNvPr>
        <xdr:cNvSpPr/>
      </xdr:nvSpPr>
      <xdr:spPr>
        <a:xfrm>
          <a:off x="243840" y="2613661"/>
          <a:ext cx="83820" cy="920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243840</xdr:colOff>
      <xdr:row>21</xdr:row>
      <xdr:rowOff>68581</xdr:rowOff>
    </xdr:from>
    <xdr:to>
      <xdr:col>0</xdr:col>
      <xdr:colOff>327660</xdr:colOff>
      <xdr:row>21</xdr:row>
      <xdr:rowOff>160656</xdr:rowOff>
    </xdr:to>
    <xdr:sp macro="" textlink="">
      <xdr:nvSpPr>
        <xdr:cNvPr id="141" name="Oval 140">
          <a:extLst>
            <a:ext uri="{FF2B5EF4-FFF2-40B4-BE49-F238E27FC236}">
              <a16:creationId xmlns:a16="http://schemas.microsoft.com/office/drawing/2014/main" id="{EC39E7CF-2DC6-40D3-9952-95B6C8ACD253}"/>
            </a:ext>
          </a:extLst>
        </xdr:cNvPr>
        <xdr:cNvSpPr/>
      </xdr:nvSpPr>
      <xdr:spPr>
        <a:xfrm>
          <a:off x="243840" y="2872741"/>
          <a:ext cx="83820" cy="920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251460</xdr:colOff>
      <xdr:row>22</xdr:row>
      <xdr:rowOff>129541</xdr:rowOff>
    </xdr:from>
    <xdr:to>
      <xdr:col>0</xdr:col>
      <xdr:colOff>335280</xdr:colOff>
      <xdr:row>23</xdr:row>
      <xdr:rowOff>46356</xdr:rowOff>
    </xdr:to>
    <xdr:sp macro="" textlink="">
      <xdr:nvSpPr>
        <xdr:cNvPr id="142" name="Oval 141">
          <a:extLst>
            <a:ext uri="{FF2B5EF4-FFF2-40B4-BE49-F238E27FC236}">
              <a16:creationId xmlns:a16="http://schemas.microsoft.com/office/drawing/2014/main" id="{4F2AE23E-3DB3-4DE4-BB18-D2CCA2DB482E}"/>
            </a:ext>
          </a:extLst>
        </xdr:cNvPr>
        <xdr:cNvSpPr/>
      </xdr:nvSpPr>
      <xdr:spPr>
        <a:xfrm>
          <a:off x="251460" y="3108961"/>
          <a:ext cx="83820" cy="920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289560</xdr:colOff>
      <xdr:row>14</xdr:row>
      <xdr:rowOff>7620</xdr:rowOff>
    </xdr:from>
    <xdr:to>
      <xdr:col>0</xdr:col>
      <xdr:colOff>289560</xdr:colOff>
      <xdr:row>15</xdr:row>
      <xdr:rowOff>129540</xdr:rowOff>
    </xdr:to>
    <xdr:cxnSp macro="">
      <xdr:nvCxnSpPr>
        <xdr:cNvPr id="8" name="Straight Connector 7">
          <a:extLst>
            <a:ext uri="{FF2B5EF4-FFF2-40B4-BE49-F238E27FC236}">
              <a16:creationId xmlns:a16="http://schemas.microsoft.com/office/drawing/2014/main" id="{3501E20A-D1C5-472D-95F0-9B9FB753F879}"/>
            </a:ext>
          </a:extLst>
        </xdr:cNvPr>
        <xdr:cNvCxnSpPr/>
      </xdr:nvCxnSpPr>
      <xdr:spPr>
        <a:xfrm>
          <a:off x="289560" y="2110740"/>
          <a:ext cx="0" cy="29718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xdr:col>
      <xdr:colOff>305114</xdr:colOff>
      <xdr:row>1</xdr:row>
      <xdr:rowOff>93899</xdr:rowOff>
    </xdr:from>
    <xdr:ext cx="2674622" cy="902653"/>
    <xdr:sp macro="" textlink="">
      <xdr:nvSpPr>
        <xdr:cNvPr id="143" name="TextBox 142">
          <a:extLst>
            <a:ext uri="{FF2B5EF4-FFF2-40B4-BE49-F238E27FC236}">
              <a16:creationId xmlns:a16="http://schemas.microsoft.com/office/drawing/2014/main" id="{4B0CA4BB-A5E0-4616-8BFF-193B0B83A7B0}"/>
            </a:ext>
          </a:extLst>
        </xdr:cNvPr>
        <xdr:cNvSpPr txBox="1"/>
      </xdr:nvSpPr>
      <xdr:spPr>
        <a:xfrm>
          <a:off x="973169" y="271351"/>
          <a:ext cx="2674622" cy="9026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800" b="1">
              <a:solidFill>
                <a:srgbClr val="FFC000"/>
              </a:solidFill>
              <a:latin typeface="Cambria Math" panose="02040503050406030204" pitchFamily="18" charset="0"/>
              <a:ea typeface="Cambria Math" panose="02040503050406030204" pitchFamily="18" charset="0"/>
            </a:rPr>
            <a:t>HR</a:t>
          </a:r>
          <a:r>
            <a:rPr lang="en-IN" sz="1600" b="1" baseline="0">
              <a:solidFill>
                <a:srgbClr val="FFC000"/>
              </a:solidFill>
              <a:latin typeface="Cambria Math" panose="02040503050406030204" pitchFamily="18" charset="0"/>
              <a:ea typeface="Cambria Math" panose="02040503050406030204" pitchFamily="18" charset="0"/>
            </a:rPr>
            <a:t> </a:t>
          </a:r>
        </a:p>
        <a:p>
          <a:r>
            <a:rPr lang="en-IN" sz="1600" b="1" baseline="0">
              <a:solidFill>
                <a:srgbClr val="FFC000"/>
              </a:solidFill>
              <a:latin typeface="Cambria Math" panose="02040503050406030204" pitchFamily="18" charset="0"/>
              <a:ea typeface="Cambria Math" panose="02040503050406030204" pitchFamily="18" charset="0"/>
            </a:rPr>
            <a:t>Dashboard</a:t>
          </a:r>
        </a:p>
        <a:p>
          <a:r>
            <a:rPr lang="en-IN" sz="1000" b="1" baseline="0">
              <a:solidFill>
                <a:schemeClr val="bg1">
                  <a:lumMod val="75000"/>
                </a:schemeClr>
              </a:solidFill>
              <a:latin typeface="Cambria Math" panose="02040503050406030204" pitchFamily="18" charset="0"/>
              <a:ea typeface="Cambria Math" panose="02040503050406030204" pitchFamily="18" charset="0"/>
            </a:rPr>
            <a:t>Analyze and Monitor by HR department</a:t>
          </a:r>
          <a:endParaRPr lang="en-IN" sz="1000" b="1">
            <a:solidFill>
              <a:schemeClr val="bg1">
                <a:lumMod val="75000"/>
              </a:schemeClr>
            </a:solidFill>
            <a:latin typeface="Cambria Math" panose="02040503050406030204" pitchFamily="18" charset="0"/>
            <a:ea typeface="Cambria Math" panose="02040503050406030204" pitchFamily="18" charset="0"/>
          </a:endParaRPr>
        </a:p>
      </xdr:txBody>
    </xdr:sp>
    <xdr:clientData/>
  </xdr:oneCellAnchor>
  <xdr:twoCellAnchor editAs="oneCell">
    <xdr:from>
      <xdr:col>0</xdr:col>
      <xdr:colOff>129856</xdr:colOff>
      <xdr:row>1</xdr:row>
      <xdr:rowOff>63419</xdr:rowOff>
    </xdr:from>
    <xdr:to>
      <xdr:col>1</xdr:col>
      <xdr:colOff>247649</xdr:colOff>
      <xdr:row>5</xdr:row>
      <xdr:rowOff>152924</xdr:rowOff>
    </xdr:to>
    <xdr:pic>
      <xdr:nvPicPr>
        <xdr:cNvPr id="16" name="Picture 15">
          <a:extLst>
            <a:ext uri="{FF2B5EF4-FFF2-40B4-BE49-F238E27FC236}">
              <a16:creationId xmlns:a16="http://schemas.microsoft.com/office/drawing/2014/main" id="{50BE400A-D3F1-46F9-A6A4-6FB9891980D0}"/>
            </a:ext>
          </a:extLst>
        </xdr:cNvPr>
        <xdr:cNvPicPr>
          <a:picLocks noChangeAspect="1"/>
        </xdr:cNvPicPr>
      </xdr:nvPicPr>
      <xdr:blipFill>
        <a:blip xmlns:r="http://schemas.openxmlformats.org/officeDocument/2006/relationships" r:embed="rId14">
          <a:lum bright="70000" contrast="-70000"/>
        </a:blip>
        <a:stretch>
          <a:fillRect/>
        </a:stretch>
      </xdr:blipFill>
      <xdr:spPr>
        <a:xfrm>
          <a:off x="129856" y="240871"/>
          <a:ext cx="785848" cy="799313"/>
        </a:xfrm>
        <a:prstGeom prst="rect">
          <a:avLst/>
        </a:prstGeom>
      </xdr:spPr>
    </xdr:pic>
    <xdr:clientData/>
  </xdr:twoCellAnchor>
  <xdr:twoCellAnchor editAs="oneCell">
    <xdr:from>
      <xdr:col>5</xdr:col>
      <xdr:colOff>188767</xdr:colOff>
      <xdr:row>3</xdr:row>
      <xdr:rowOff>103668</xdr:rowOff>
    </xdr:from>
    <xdr:to>
      <xdr:col>12</xdr:col>
      <xdr:colOff>469725</xdr:colOff>
      <xdr:row>6</xdr:row>
      <xdr:rowOff>62631</xdr:rowOff>
    </xdr:to>
    <mc:AlternateContent xmlns:mc="http://schemas.openxmlformats.org/markup-compatibility/2006" xmlns:a14="http://schemas.microsoft.com/office/drawing/2010/main">
      <mc:Choice Requires="a14">
        <xdr:graphicFrame macro="">
          <xdr:nvGraphicFramePr>
            <xdr:cNvPr id="147" name="Department">
              <a:extLst>
                <a:ext uri="{FF2B5EF4-FFF2-40B4-BE49-F238E27FC236}">
                  <a16:creationId xmlns:a16="http://schemas.microsoft.com/office/drawing/2014/main" id="{1912CD10-CC88-4FD3-96E3-E23CF0BC6FD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540156" y="632835"/>
              <a:ext cx="4972902" cy="488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190470</xdr:colOff>
      <xdr:row>3</xdr:row>
      <xdr:rowOff>100086</xdr:rowOff>
    </xdr:from>
    <xdr:to>
      <xdr:col>16</xdr:col>
      <xdr:colOff>2210</xdr:colOff>
      <xdr:row>5</xdr:row>
      <xdr:rowOff>167014</xdr:rowOff>
    </xdr:to>
    <mc:AlternateContent xmlns:mc="http://schemas.openxmlformats.org/markup-compatibility/2006" xmlns:a14="http://schemas.microsoft.com/office/drawing/2010/main">
      <mc:Choice Requires="a14">
        <xdr:graphicFrame macro="">
          <xdr:nvGraphicFramePr>
            <xdr:cNvPr id="148" name="Gender">
              <a:extLst>
                <a:ext uri="{FF2B5EF4-FFF2-40B4-BE49-F238E27FC236}">
                  <a16:creationId xmlns:a16="http://schemas.microsoft.com/office/drawing/2014/main" id="{365693AE-6AD5-4505-98AA-F8497A0A4F6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875182" y="632442"/>
              <a:ext cx="1815905" cy="4218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259109</xdr:colOff>
      <xdr:row>1</xdr:row>
      <xdr:rowOff>136134</xdr:rowOff>
    </xdr:from>
    <xdr:ext cx="4239822" cy="341314"/>
    <xdr:sp macro="" textlink="">
      <xdr:nvSpPr>
        <xdr:cNvPr id="150" name="TextBox 149">
          <a:extLst>
            <a:ext uri="{FF2B5EF4-FFF2-40B4-BE49-F238E27FC236}">
              <a16:creationId xmlns:a16="http://schemas.microsoft.com/office/drawing/2014/main" id="{3DC9E8F8-06D7-4600-AD9F-542DF13B7453}"/>
            </a:ext>
          </a:extLst>
        </xdr:cNvPr>
        <xdr:cNvSpPr txBox="1"/>
      </xdr:nvSpPr>
      <xdr:spPr>
        <a:xfrm>
          <a:off x="3599383" y="313586"/>
          <a:ext cx="4239822" cy="3413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chemeClr val="bg1">
                  <a:lumMod val="75000"/>
                </a:schemeClr>
              </a:solidFill>
              <a:latin typeface="Cambria Math" panose="02040503050406030204" pitchFamily="18" charset="0"/>
              <a:ea typeface="Cambria Math" panose="02040503050406030204" pitchFamily="18" charset="0"/>
            </a:rPr>
            <a:t>Filter</a:t>
          </a:r>
          <a:r>
            <a:rPr lang="en-IN" sz="1400" b="1" baseline="0">
              <a:solidFill>
                <a:schemeClr val="bg1">
                  <a:lumMod val="75000"/>
                </a:schemeClr>
              </a:solidFill>
              <a:latin typeface="Cambria Math" panose="02040503050406030204" pitchFamily="18" charset="0"/>
              <a:ea typeface="Cambria Math" panose="02040503050406030204" pitchFamily="18" charset="0"/>
            </a:rPr>
            <a:t> By Department</a:t>
          </a:r>
          <a:endParaRPr lang="en-IN" sz="1400" b="1">
            <a:solidFill>
              <a:schemeClr val="bg1">
                <a:lumMod val="75000"/>
              </a:schemeClr>
            </a:solidFill>
            <a:latin typeface="Cambria Math" panose="02040503050406030204" pitchFamily="18" charset="0"/>
            <a:ea typeface="Cambria Math" panose="02040503050406030204" pitchFamily="18" charset="0"/>
          </a:endParaRPr>
        </a:p>
      </xdr:txBody>
    </xdr:sp>
    <xdr:clientData/>
  </xdr:oneCellAnchor>
  <xdr:oneCellAnchor>
    <xdr:from>
      <xdr:col>13</xdr:col>
      <xdr:colOff>248670</xdr:colOff>
      <xdr:row>1</xdr:row>
      <xdr:rowOff>157010</xdr:rowOff>
    </xdr:from>
    <xdr:ext cx="1746251" cy="341314"/>
    <xdr:sp macro="" textlink="">
      <xdr:nvSpPr>
        <xdr:cNvPr id="151" name="TextBox 150">
          <a:extLst>
            <a:ext uri="{FF2B5EF4-FFF2-40B4-BE49-F238E27FC236}">
              <a16:creationId xmlns:a16="http://schemas.microsoft.com/office/drawing/2014/main" id="{B9431BCD-16D5-4FAD-B254-F5787D64AC68}"/>
            </a:ext>
          </a:extLst>
        </xdr:cNvPr>
        <xdr:cNvSpPr txBox="1"/>
      </xdr:nvSpPr>
      <xdr:spPr>
        <a:xfrm>
          <a:off x="8933382" y="334462"/>
          <a:ext cx="1746251" cy="3413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chemeClr val="bg1">
                  <a:lumMod val="75000"/>
                </a:schemeClr>
              </a:solidFill>
              <a:latin typeface="Cambria Math" panose="02040503050406030204" pitchFamily="18" charset="0"/>
              <a:ea typeface="Cambria Math" panose="02040503050406030204" pitchFamily="18" charset="0"/>
            </a:rPr>
            <a:t>Filter</a:t>
          </a:r>
          <a:r>
            <a:rPr lang="en-IN" sz="1400" b="1" baseline="0">
              <a:solidFill>
                <a:schemeClr val="bg1">
                  <a:lumMod val="75000"/>
                </a:schemeClr>
              </a:solidFill>
              <a:latin typeface="Cambria Math" panose="02040503050406030204" pitchFamily="18" charset="0"/>
              <a:ea typeface="Cambria Math" panose="02040503050406030204" pitchFamily="18" charset="0"/>
            </a:rPr>
            <a:t> By Gender</a:t>
          </a:r>
          <a:endParaRPr lang="en-IN" sz="1400" b="1">
            <a:solidFill>
              <a:schemeClr val="bg1">
                <a:lumMod val="75000"/>
              </a:schemeClr>
            </a:solidFill>
            <a:latin typeface="Cambria Math" panose="02040503050406030204" pitchFamily="18" charset="0"/>
            <a:ea typeface="Cambria Math" panose="02040503050406030204" pitchFamily="18" charset="0"/>
          </a:endParaRPr>
        </a:p>
      </xdr:txBody>
    </xdr:sp>
    <xdr:clientData/>
  </xdr:oneCellAnchor>
  <xdr:twoCellAnchor>
    <xdr:from>
      <xdr:col>5</xdr:col>
      <xdr:colOff>184551</xdr:colOff>
      <xdr:row>2</xdr:row>
      <xdr:rowOff>65127</xdr:rowOff>
    </xdr:from>
    <xdr:to>
      <xdr:col>5</xdr:col>
      <xdr:colOff>268371</xdr:colOff>
      <xdr:row>2</xdr:row>
      <xdr:rowOff>159394</xdr:rowOff>
    </xdr:to>
    <xdr:sp macro="" textlink="">
      <xdr:nvSpPr>
        <xdr:cNvPr id="152" name="Oval 151">
          <a:extLst>
            <a:ext uri="{FF2B5EF4-FFF2-40B4-BE49-F238E27FC236}">
              <a16:creationId xmlns:a16="http://schemas.microsoft.com/office/drawing/2014/main" id="{79025A23-06E3-45F3-AE95-38BAEFCFCA2C}"/>
            </a:ext>
          </a:extLst>
        </xdr:cNvPr>
        <xdr:cNvSpPr/>
      </xdr:nvSpPr>
      <xdr:spPr>
        <a:xfrm>
          <a:off x="3524825" y="420031"/>
          <a:ext cx="83820" cy="94267"/>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13</xdr:col>
      <xdr:colOff>180376</xdr:colOff>
      <xdr:row>2</xdr:row>
      <xdr:rowOff>71390</xdr:rowOff>
    </xdr:from>
    <xdr:to>
      <xdr:col>13</xdr:col>
      <xdr:colOff>264196</xdr:colOff>
      <xdr:row>2</xdr:row>
      <xdr:rowOff>165657</xdr:rowOff>
    </xdr:to>
    <xdr:sp macro="" textlink="">
      <xdr:nvSpPr>
        <xdr:cNvPr id="153" name="Oval 152">
          <a:extLst>
            <a:ext uri="{FF2B5EF4-FFF2-40B4-BE49-F238E27FC236}">
              <a16:creationId xmlns:a16="http://schemas.microsoft.com/office/drawing/2014/main" id="{63707097-7ADE-47BC-ABB4-D3DDD20561F7}"/>
            </a:ext>
          </a:extLst>
        </xdr:cNvPr>
        <xdr:cNvSpPr/>
      </xdr:nvSpPr>
      <xdr:spPr>
        <a:xfrm>
          <a:off x="8865088" y="426294"/>
          <a:ext cx="83820" cy="94267"/>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endra Chaurasia" refreshedDate="45907.755654398148" createdVersion="7" refreshedVersion="7" minRefreshableVersion="3" recordCount="50" xr:uid="{F03CA68F-58ED-46CE-B908-2162D4154289}">
  <cacheSource type="worksheet">
    <worksheetSource name="Table1"/>
  </cacheSource>
  <cacheFields count="21">
    <cacheField name="Employee ID" numFmtId="0">
      <sharedItems containsSemiMixedTypes="0" containsString="0" containsNumber="1" containsInteger="1" minValue="1550" maxValue="9968"/>
    </cacheField>
    <cacheField name="Full Name" numFmtId="0">
      <sharedItems/>
    </cacheField>
    <cacheField name="Gender" numFmtId="0">
      <sharedItems count="2">
        <s v="Female"/>
        <s v="Male"/>
      </sharedItems>
    </cacheField>
    <cacheField name="Age" numFmtId="0">
      <sharedItems containsSemiMixedTypes="0" containsString="0" containsNumber="1" containsInteger="1" minValue="20" maxValue="60"/>
    </cacheField>
    <cacheField name="Age range" numFmtId="0">
      <sharedItems count="5">
        <s v="18-25"/>
        <s v="26-35"/>
        <s v="36-45"/>
        <s v="56 &lt;"/>
        <s v="46-55"/>
      </sharedItems>
    </cacheField>
    <cacheField name="Region" numFmtId="0">
      <sharedItems count="5">
        <s v="East"/>
        <s v="Central"/>
        <s v="West"/>
        <s v="South"/>
        <s v="North"/>
      </sharedItems>
    </cacheField>
    <cacheField name="Job Title" numFmtId="0">
      <sharedItems count="5">
        <s v="Manager"/>
        <s v="Designer"/>
        <s v="HR Specialist"/>
        <s v="Developer"/>
        <s v="Analyst"/>
      </sharedItems>
    </cacheField>
    <cacheField name="Department" numFmtId="0">
      <sharedItems count="5">
        <s v="Finance"/>
        <s v="HR"/>
        <s v="Marketing"/>
        <s v="Operations"/>
        <s v="IT"/>
      </sharedItems>
    </cacheField>
    <cacheField name="Manager/Supervisor" numFmtId="0">
      <sharedItems/>
    </cacheField>
    <cacheField name="Date of Hire" numFmtId="0">
      <sharedItems/>
    </cacheField>
    <cacheField name="Employment Status" numFmtId="0">
      <sharedItems count="3">
        <s v="Full-Time"/>
        <s v="Contract"/>
        <s v="Part-Time"/>
      </sharedItems>
    </cacheField>
    <cacheField name="Work Location" numFmtId="0">
      <sharedItems count="3">
        <s v="Head Office"/>
        <s v="Branch Office"/>
        <s v="Remote"/>
      </sharedItems>
    </cacheField>
    <cacheField name="Salary" numFmtId="0">
      <sharedItems containsSemiMixedTypes="0" containsString="0" containsNumber="1" containsInteger="1" minValue="30137" maxValue="98961"/>
    </cacheField>
    <cacheField name="Pay Grade" numFmtId="0">
      <sharedItems/>
    </cacheField>
    <cacheField name="Bonus/Allowances" numFmtId="0">
      <sharedItems containsSemiMixedTypes="0" containsString="0" containsNumber="1" containsInteger="1" minValue="1024" maxValue="9911"/>
    </cacheField>
    <cacheField name="Insurance Details" numFmtId="0">
      <sharedItems/>
    </cacheField>
    <cacheField name="Leave Taken" numFmtId="0">
      <sharedItems containsSemiMixedTypes="0" containsString="0" containsNumber="1" containsInteger="1" minValue="0" maxValue="20"/>
    </cacheField>
    <cacheField name="Performance Rating" numFmtId="0">
      <sharedItems containsSemiMixedTypes="0" containsString="0" containsNumber="1" containsInteger="1" minValue="1" maxValue="5"/>
    </cacheField>
    <cacheField name="Training Programs Attended" numFmtId="0">
      <sharedItems/>
    </cacheField>
    <cacheField name="Skills" numFmtId="0">
      <sharedItems count="5">
        <s v="Design"/>
        <s v="Management"/>
        <s v="Python"/>
        <s v="Communication"/>
        <s v="Excel"/>
      </sharedItems>
    </cacheField>
    <cacheField name="Certifications" numFmtId="0">
      <sharedItems/>
    </cacheField>
  </cacheFields>
  <extLst>
    <ext xmlns:x14="http://schemas.microsoft.com/office/spreadsheetml/2009/9/main" uri="{725AE2AE-9491-48be-B2B4-4EB974FC3084}">
      <x14:pivotCacheDefinition pivotCacheId="238003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4294"/>
    <s v="Lori Nguyen"/>
    <x v="0"/>
    <n v="25"/>
    <x v="0"/>
    <x v="0"/>
    <x v="0"/>
    <x v="0"/>
    <s v="Luis Reynolds"/>
    <s v="2019-03-15"/>
    <x v="0"/>
    <x v="0"/>
    <n v="53700"/>
    <s v="C"/>
    <n v="1463"/>
    <s v="Health"/>
    <n v="1"/>
    <n v="1"/>
    <s v="Leadership Training"/>
    <x v="0"/>
    <s v="Certified Professional"/>
  </r>
  <r>
    <n v="9116"/>
    <s v="Gary Garcia"/>
    <x v="1"/>
    <n v="27"/>
    <x v="1"/>
    <x v="1"/>
    <x v="1"/>
    <x v="1"/>
    <s v="Ashley Simmons MD"/>
    <s v="2022-12-20"/>
    <x v="0"/>
    <x v="1"/>
    <n v="91091"/>
    <s v="B"/>
    <n v="1024"/>
    <s v="None"/>
    <n v="19"/>
    <n v="4"/>
    <s v="Excel Workshop"/>
    <x v="0"/>
    <s v="Certified Professional"/>
  </r>
  <r>
    <n v="5120"/>
    <s v="Jeremy Nguyen"/>
    <x v="1"/>
    <n v="34"/>
    <x v="1"/>
    <x v="2"/>
    <x v="2"/>
    <x v="2"/>
    <s v="Cassandra Duncan"/>
    <s v="2022-08-10"/>
    <x v="0"/>
    <x v="2"/>
    <n v="57538"/>
    <s v="D"/>
    <n v="1674"/>
    <s v="None"/>
    <n v="8"/>
    <n v="1"/>
    <s v="None"/>
    <x v="1"/>
    <s v="Advanced Training"/>
  </r>
  <r>
    <n v="8071"/>
    <s v="Kimberly Jones"/>
    <x v="0"/>
    <n v="41"/>
    <x v="2"/>
    <x v="2"/>
    <x v="0"/>
    <x v="3"/>
    <s v="Janet Harris"/>
    <s v="2024-09-03"/>
    <x v="1"/>
    <x v="0"/>
    <n v="62993"/>
    <s v="A"/>
    <n v="2695"/>
    <s v="Health + Dental"/>
    <n v="0"/>
    <n v="2"/>
    <s v="None"/>
    <x v="2"/>
    <s v="None"/>
  </r>
  <r>
    <n v="9351"/>
    <s v="Anthony Gates"/>
    <x v="1"/>
    <n v="56"/>
    <x v="3"/>
    <x v="0"/>
    <x v="0"/>
    <x v="2"/>
    <s v="Mr. Frank Clay"/>
    <s v="2019-03-14"/>
    <x v="1"/>
    <x v="1"/>
    <n v="45773"/>
    <s v="A"/>
    <n v="8776"/>
    <s v="Health"/>
    <n v="16"/>
    <n v="4"/>
    <s v="Leadership Training"/>
    <x v="2"/>
    <s v="None"/>
  </r>
  <r>
    <n v="2873"/>
    <s v="Courtney Foster"/>
    <x v="0"/>
    <n v="28"/>
    <x v="1"/>
    <x v="2"/>
    <x v="3"/>
    <x v="2"/>
    <s v="Dorothy Price"/>
    <s v="2017-01-23"/>
    <x v="0"/>
    <x v="1"/>
    <n v="96249"/>
    <s v="C"/>
    <n v="4826"/>
    <s v="Health + Dental"/>
    <n v="7"/>
    <n v="3"/>
    <s v="Leadership Training"/>
    <x v="3"/>
    <s v="Certified Professional"/>
  </r>
  <r>
    <n v="3540"/>
    <s v="Catherine Hall"/>
    <x v="0"/>
    <n v="20"/>
    <x v="0"/>
    <x v="1"/>
    <x v="2"/>
    <x v="2"/>
    <s v="Michele Sexton"/>
    <s v="2024-08-17"/>
    <x v="0"/>
    <x v="2"/>
    <n v="61596"/>
    <s v="C"/>
    <n v="8818"/>
    <s v="Health + Dental"/>
    <n v="4"/>
    <n v="2"/>
    <s v="Leadership Training"/>
    <x v="1"/>
    <s v="None"/>
  </r>
  <r>
    <n v="3653"/>
    <s v="Deanna Ball"/>
    <x v="0"/>
    <n v="58"/>
    <x v="3"/>
    <x v="3"/>
    <x v="1"/>
    <x v="4"/>
    <s v="Richard Schmidt"/>
    <s v="2014-12-09"/>
    <x v="0"/>
    <x v="2"/>
    <n v="97869"/>
    <s v="A"/>
    <n v="1966"/>
    <s v="Health"/>
    <n v="10"/>
    <n v="1"/>
    <s v="Leadership Training"/>
    <x v="0"/>
    <s v="Certified Professional"/>
  </r>
  <r>
    <n v="5587"/>
    <s v="Candace Nelson"/>
    <x v="0"/>
    <n v="44"/>
    <x v="2"/>
    <x v="3"/>
    <x v="2"/>
    <x v="2"/>
    <s v="Teresa Pearson"/>
    <s v="2021-06-28"/>
    <x v="0"/>
    <x v="0"/>
    <n v="81235"/>
    <s v="A"/>
    <n v="6553"/>
    <s v="None"/>
    <n v="16"/>
    <n v="2"/>
    <s v="None"/>
    <x v="1"/>
    <s v="Certified Professional"/>
  </r>
  <r>
    <n v="9554"/>
    <s v="Mandy Davis"/>
    <x v="0"/>
    <n v="29"/>
    <x v="1"/>
    <x v="1"/>
    <x v="2"/>
    <x v="3"/>
    <s v="Laura Hart"/>
    <s v="2018-05-20"/>
    <x v="0"/>
    <x v="1"/>
    <n v="87852"/>
    <s v="A"/>
    <n v="4980"/>
    <s v="Health + Dental"/>
    <n v="19"/>
    <n v="3"/>
    <s v="None"/>
    <x v="2"/>
    <s v="Certified Professional"/>
  </r>
  <r>
    <n v="6213"/>
    <s v="Matthew Powell"/>
    <x v="1"/>
    <n v="23"/>
    <x v="0"/>
    <x v="3"/>
    <x v="0"/>
    <x v="2"/>
    <s v="Andrea May"/>
    <s v="2017-02-13"/>
    <x v="1"/>
    <x v="1"/>
    <n v="59359"/>
    <s v="A"/>
    <n v="9449"/>
    <s v="Health + Dental"/>
    <n v="20"/>
    <n v="3"/>
    <s v="None"/>
    <x v="1"/>
    <s v="None"/>
  </r>
  <r>
    <n v="9105"/>
    <s v="Bruce Nelson"/>
    <x v="1"/>
    <n v="30"/>
    <x v="1"/>
    <x v="0"/>
    <x v="1"/>
    <x v="0"/>
    <s v="Casey Martin"/>
    <s v="2024-05-05"/>
    <x v="1"/>
    <x v="2"/>
    <n v="81225"/>
    <s v="D"/>
    <n v="6202"/>
    <s v="Health + Dental"/>
    <n v="2"/>
    <n v="2"/>
    <s v="Excel Workshop"/>
    <x v="4"/>
    <s v="Certified Professional"/>
  </r>
  <r>
    <n v="9508"/>
    <s v="Dawn Cole"/>
    <x v="0"/>
    <n v="49"/>
    <x v="4"/>
    <x v="1"/>
    <x v="0"/>
    <x v="0"/>
    <s v="Amber Allen"/>
    <s v="2022-04-19"/>
    <x v="1"/>
    <x v="0"/>
    <n v="32788"/>
    <s v="D"/>
    <n v="4396"/>
    <s v="Health"/>
    <n v="13"/>
    <n v="5"/>
    <s v="None"/>
    <x v="3"/>
    <s v="Advanced Training"/>
  </r>
  <r>
    <n v="2436"/>
    <s v="Tanner Morse"/>
    <x v="1"/>
    <n v="60"/>
    <x v="3"/>
    <x v="4"/>
    <x v="0"/>
    <x v="3"/>
    <s v="Adam Johnson"/>
    <s v="2015-11-16"/>
    <x v="1"/>
    <x v="2"/>
    <n v="70452"/>
    <s v="D"/>
    <n v="9911"/>
    <s v="None"/>
    <n v="2"/>
    <n v="1"/>
    <s v="None"/>
    <x v="3"/>
    <s v="Certified Professional"/>
  </r>
  <r>
    <n v="4441"/>
    <s v="Jose Griffin"/>
    <x v="1"/>
    <n v="46"/>
    <x v="4"/>
    <x v="1"/>
    <x v="3"/>
    <x v="0"/>
    <s v="Nicole Dominguez"/>
    <s v="2023-09-09"/>
    <x v="0"/>
    <x v="1"/>
    <n v="33045"/>
    <s v="B"/>
    <n v="1456"/>
    <s v="None"/>
    <n v="16"/>
    <n v="3"/>
    <s v="Excel Workshop"/>
    <x v="3"/>
    <s v="None"/>
  </r>
  <r>
    <n v="5827"/>
    <s v="Daniel Hawkins"/>
    <x v="1"/>
    <n v="57"/>
    <x v="3"/>
    <x v="2"/>
    <x v="3"/>
    <x v="1"/>
    <s v="Andrew Best"/>
    <s v="2017-12-12"/>
    <x v="2"/>
    <x v="2"/>
    <n v="96429"/>
    <s v="C"/>
    <n v="4740"/>
    <s v="None"/>
    <n v="8"/>
    <n v="1"/>
    <s v="Excel Workshop"/>
    <x v="2"/>
    <s v="None"/>
  </r>
  <r>
    <n v="5184"/>
    <s v="Elaine Mcclain"/>
    <x v="0"/>
    <n v="24"/>
    <x v="0"/>
    <x v="1"/>
    <x v="2"/>
    <x v="2"/>
    <s v="Gabrielle Rodriguez"/>
    <s v="2017-03-10"/>
    <x v="2"/>
    <x v="2"/>
    <n v="33183"/>
    <s v="A"/>
    <n v="8114"/>
    <s v="None"/>
    <n v="4"/>
    <n v="2"/>
    <s v="Excel Workshop"/>
    <x v="4"/>
    <s v="Advanced Training"/>
  </r>
  <r>
    <n v="5874"/>
    <s v="Kimberly Jones"/>
    <x v="0"/>
    <n v="35"/>
    <x v="1"/>
    <x v="4"/>
    <x v="3"/>
    <x v="0"/>
    <s v="Allison Harvey"/>
    <s v="2019-03-04"/>
    <x v="2"/>
    <x v="0"/>
    <n v="75065"/>
    <s v="C"/>
    <n v="7123"/>
    <s v="None"/>
    <n v="20"/>
    <n v="2"/>
    <s v="None"/>
    <x v="0"/>
    <s v="Advanced Training"/>
  </r>
  <r>
    <n v="9834"/>
    <s v="Thomas Kramer"/>
    <x v="1"/>
    <n v="41"/>
    <x v="2"/>
    <x v="1"/>
    <x v="1"/>
    <x v="4"/>
    <s v="Tristan Mejia"/>
    <s v="2022-11-20"/>
    <x v="0"/>
    <x v="2"/>
    <n v="32877"/>
    <s v="C"/>
    <n v="6432"/>
    <s v="Health"/>
    <n v="11"/>
    <n v="1"/>
    <s v="None"/>
    <x v="0"/>
    <s v="None"/>
  </r>
  <r>
    <n v="5096"/>
    <s v="Kevin Whitaker"/>
    <x v="1"/>
    <n v="36"/>
    <x v="2"/>
    <x v="1"/>
    <x v="4"/>
    <x v="3"/>
    <s v="Mary Welch"/>
    <s v="2021-03-02"/>
    <x v="0"/>
    <x v="1"/>
    <n v="46811"/>
    <s v="D"/>
    <n v="1567"/>
    <s v="None"/>
    <n v="7"/>
    <n v="3"/>
    <s v="Excel Workshop"/>
    <x v="0"/>
    <s v="Advanced Training"/>
  </r>
  <r>
    <n v="2263"/>
    <s v="Dustin Carter"/>
    <x v="1"/>
    <n v="31"/>
    <x v="1"/>
    <x v="3"/>
    <x v="2"/>
    <x v="1"/>
    <s v="Douglas Miles"/>
    <s v="2021-08-01"/>
    <x v="1"/>
    <x v="1"/>
    <n v="87538"/>
    <s v="C"/>
    <n v="3588"/>
    <s v="Health + Dental"/>
    <n v="11"/>
    <n v="5"/>
    <s v="Excel Workshop"/>
    <x v="2"/>
    <s v="None"/>
  </r>
  <r>
    <n v="6505"/>
    <s v="Nicole Williamson"/>
    <x v="0"/>
    <n v="28"/>
    <x v="1"/>
    <x v="0"/>
    <x v="1"/>
    <x v="4"/>
    <s v="Jessica Fleming"/>
    <s v="2015-08-14"/>
    <x v="0"/>
    <x v="1"/>
    <n v="73002"/>
    <s v="C"/>
    <n v="6296"/>
    <s v="Health"/>
    <n v="2"/>
    <n v="5"/>
    <s v="Excel Workshop"/>
    <x v="1"/>
    <s v="Certified Professional"/>
  </r>
  <r>
    <n v="8626"/>
    <s v="Matthew Knight"/>
    <x v="1"/>
    <n v="37"/>
    <x v="2"/>
    <x v="3"/>
    <x v="1"/>
    <x v="3"/>
    <s v="Christine Lee"/>
    <s v="2015-10-21"/>
    <x v="2"/>
    <x v="2"/>
    <n v="41653"/>
    <s v="D"/>
    <n v="9236"/>
    <s v="None"/>
    <n v="13"/>
    <n v="1"/>
    <s v="Excel Workshop"/>
    <x v="0"/>
    <s v="None"/>
  </r>
  <r>
    <n v="5979"/>
    <s v="Donna Jones"/>
    <x v="0"/>
    <n v="31"/>
    <x v="1"/>
    <x v="0"/>
    <x v="0"/>
    <x v="2"/>
    <s v="Mario Smith DVM"/>
    <s v="2015-03-14"/>
    <x v="1"/>
    <x v="1"/>
    <n v="67582"/>
    <s v="A"/>
    <n v="1375"/>
    <s v="Health"/>
    <n v="20"/>
    <n v="3"/>
    <s v="Excel Workshop"/>
    <x v="1"/>
    <s v="None"/>
  </r>
  <r>
    <n v="3104"/>
    <s v="Carolyn Bullock"/>
    <x v="0"/>
    <n v="23"/>
    <x v="0"/>
    <x v="3"/>
    <x v="1"/>
    <x v="1"/>
    <s v="Joseph Francis"/>
    <s v="2024-05-22"/>
    <x v="2"/>
    <x v="1"/>
    <n v="37351"/>
    <s v="D"/>
    <n v="7858"/>
    <s v="Health + Dental"/>
    <n v="18"/>
    <n v="2"/>
    <s v="Leadership Training"/>
    <x v="1"/>
    <s v="Advanced Training"/>
  </r>
  <r>
    <n v="8967"/>
    <s v="Wendy Gomez"/>
    <x v="0"/>
    <n v="48"/>
    <x v="4"/>
    <x v="4"/>
    <x v="2"/>
    <x v="0"/>
    <s v="Sarah Young"/>
    <s v="2017-03-19"/>
    <x v="0"/>
    <x v="1"/>
    <n v="36721"/>
    <s v="B"/>
    <n v="8820"/>
    <s v="Health + Dental"/>
    <n v="0"/>
    <n v="2"/>
    <s v="Excel Workshop"/>
    <x v="1"/>
    <s v="Certified Professional"/>
  </r>
  <r>
    <n v="5087"/>
    <s v="Michael Thomas"/>
    <x v="1"/>
    <n v="28"/>
    <x v="1"/>
    <x v="2"/>
    <x v="4"/>
    <x v="0"/>
    <s v="Aaron Hart"/>
    <s v="2021-09-15"/>
    <x v="1"/>
    <x v="2"/>
    <n v="46326"/>
    <s v="B"/>
    <n v="9189"/>
    <s v="Health + Dental"/>
    <n v="8"/>
    <n v="4"/>
    <s v="Leadership Training"/>
    <x v="3"/>
    <s v="Advanced Training"/>
  </r>
  <r>
    <n v="3358"/>
    <s v="Kevin Bell"/>
    <x v="1"/>
    <n v="30"/>
    <x v="1"/>
    <x v="1"/>
    <x v="3"/>
    <x v="1"/>
    <s v="Brian Boyd"/>
    <s v="2022-05-09"/>
    <x v="0"/>
    <x v="0"/>
    <n v="59007"/>
    <s v="C"/>
    <n v="3380"/>
    <s v="Health"/>
    <n v="17"/>
    <n v="3"/>
    <s v="None"/>
    <x v="4"/>
    <s v="Certified Professional"/>
  </r>
  <r>
    <n v="8256"/>
    <s v="Richard Landry"/>
    <x v="1"/>
    <n v="46"/>
    <x v="4"/>
    <x v="3"/>
    <x v="0"/>
    <x v="3"/>
    <s v="Steven Krueger"/>
    <s v="2017-06-22"/>
    <x v="0"/>
    <x v="1"/>
    <n v="52020"/>
    <s v="B"/>
    <n v="9585"/>
    <s v="Health + Dental"/>
    <n v="0"/>
    <n v="4"/>
    <s v="Excel Workshop"/>
    <x v="4"/>
    <s v="None"/>
  </r>
  <r>
    <n v="5763"/>
    <s v="George Hurley"/>
    <x v="1"/>
    <n v="44"/>
    <x v="2"/>
    <x v="1"/>
    <x v="2"/>
    <x v="1"/>
    <s v="Debra Williams"/>
    <s v="2020-11-28"/>
    <x v="2"/>
    <x v="1"/>
    <n v="98961"/>
    <s v="D"/>
    <n v="2688"/>
    <s v="Health"/>
    <n v="2"/>
    <n v="5"/>
    <s v="Excel Workshop"/>
    <x v="4"/>
    <s v="Certified Professional"/>
  </r>
  <r>
    <n v="6838"/>
    <s v="Mark Lopez"/>
    <x v="1"/>
    <n v="45"/>
    <x v="2"/>
    <x v="2"/>
    <x v="3"/>
    <x v="2"/>
    <s v="Karen Mitchell"/>
    <s v="2015-08-30"/>
    <x v="2"/>
    <x v="1"/>
    <n v="81943"/>
    <s v="C"/>
    <n v="2255"/>
    <s v="Health"/>
    <n v="18"/>
    <n v="2"/>
    <s v="None"/>
    <x v="2"/>
    <s v="Certified Professional"/>
  </r>
  <r>
    <n v="9544"/>
    <s v="Robert Williams"/>
    <x v="1"/>
    <n v="52"/>
    <x v="4"/>
    <x v="4"/>
    <x v="2"/>
    <x v="1"/>
    <s v="Joseph Sanders"/>
    <s v="2018-10-27"/>
    <x v="2"/>
    <x v="1"/>
    <n v="47627"/>
    <s v="C"/>
    <n v="1221"/>
    <s v="None"/>
    <n v="4"/>
    <n v="3"/>
    <s v="None"/>
    <x v="1"/>
    <s v="None"/>
  </r>
  <r>
    <n v="8012"/>
    <s v="Mary Schmidt"/>
    <x v="0"/>
    <n v="52"/>
    <x v="4"/>
    <x v="0"/>
    <x v="0"/>
    <x v="4"/>
    <s v="Shelly George"/>
    <s v="2018-08-26"/>
    <x v="2"/>
    <x v="1"/>
    <n v="56162"/>
    <s v="D"/>
    <n v="6560"/>
    <s v="Health + Dental"/>
    <n v="9"/>
    <n v="4"/>
    <s v="Excel Workshop"/>
    <x v="3"/>
    <s v="None"/>
  </r>
  <r>
    <n v="9374"/>
    <s v="Mary Martinez"/>
    <x v="0"/>
    <n v="42"/>
    <x v="2"/>
    <x v="1"/>
    <x v="2"/>
    <x v="2"/>
    <s v="Nicole Houston"/>
    <s v="2023-07-24"/>
    <x v="1"/>
    <x v="2"/>
    <n v="95734"/>
    <s v="C"/>
    <n v="4854"/>
    <s v="Health"/>
    <n v="13"/>
    <n v="2"/>
    <s v="Leadership Training"/>
    <x v="0"/>
    <s v="Certified Professional"/>
  </r>
  <r>
    <n v="3487"/>
    <s v="Paul Hall"/>
    <x v="1"/>
    <n v="58"/>
    <x v="3"/>
    <x v="1"/>
    <x v="1"/>
    <x v="3"/>
    <s v="Kristin Shaffer"/>
    <s v="2018-07-09"/>
    <x v="1"/>
    <x v="2"/>
    <n v="74789"/>
    <s v="C"/>
    <n v="8101"/>
    <s v="Health + Dental"/>
    <n v="14"/>
    <n v="5"/>
    <s v="Excel Workshop"/>
    <x v="2"/>
    <s v="None"/>
  </r>
  <r>
    <n v="8445"/>
    <s v="Samantha Foster"/>
    <x v="0"/>
    <n v="24"/>
    <x v="0"/>
    <x v="4"/>
    <x v="0"/>
    <x v="3"/>
    <s v="Joel Aguilar"/>
    <s v="2016-12-21"/>
    <x v="0"/>
    <x v="2"/>
    <n v="30137"/>
    <s v="B"/>
    <n v="4031"/>
    <s v="None"/>
    <n v="5"/>
    <n v="3"/>
    <s v="None"/>
    <x v="1"/>
    <s v="Certified Professional"/>
  </r>
  <r>
    <n v="1550"/>
    <s v="Timothy Aguilar"/>
    <x v="1"/>
    <n v="21"/>
    <x v="0"/>
    <x v="1"/>
    <x v="0"/>
    <x v="0"/>
    <s v="Michael Wade"/>
    <s v="2019-06-27"/>
    <x v="0"/>
    <x v="2"/>
    <n v="95510"/>
    <s v="C"/>
    <n v="6811"/>
    <s v="Health"/>
    <n v="18"/>
    <n v="4"/>
    <s v="Excel Workshop"/>
    <x v="4"/>
    <s v="Certified Professional"/>
  </r>
  <r>
    <n v="9968"/>
    <s v="Charles Andrews"/>
    <x v="1"/>
    <n v="58"/>
    <x v="3"/>
    <x v="1"/>
    <x v="3"/>
    <x v="0"/>
    <s v="Jessica Walsh"/>
    <s v="2021-08-27"/>
    <x v="1"/>
    <x v="0"/>
    <n v="80325"/>
    <s v="B"/>
    <n v="6230"/>
    <s v="Health"/>
    <n v="5"/>
    <n v="4"/>
    <s v="None"/>
    <x v="2"/>
    <s v="Advanced Training"/>
  </r>
  <r>
    <n v="8029"/>
    <s v="Veronica Nelson"/>
    <x v="0"/>
    <n v="57"/>
    <x v="3"/>
    <x v="3"/>
    <x v="4"/>
    <x v="4"/>
    <s v="Kelly Mack"/>
    <s v="2017-05-28"/>
    <x v="2"/>
    <x v="1"/>
    <n v="34109"/>
    <s v="B"/>
    <n v="9232"/>
    <s v="Health"/>
    <n v="13"/>
    <n v="3"/>
    <s v="Leadership Training"/>
    <x v="0"/>
    <s v="Certified Professional"/>
  </r>
  <r>
    <n v="8847"/>
    <s v="Chris Sanchez"/>
    <x v="1"/>
    <n v="41"/>
    <x v="2"/>
    <x v="3"/>
    <x v="3"/>
    <x v="0"/>
    <s v="John Conley"/>
    <s v="2022-01-30"/>
    <x v="2"/>
    <x v="2"/>
    <n v="73330"/>
    <s v="C"/>
    <n v="2276"/>
    <s v="Health + Dental"/>
    <n v="5"/>
    <n v="1"/>
    <s v="None"/>
    <x v="1"/>
    <s v="Advanced Training"/>
  </r>
  <r>
    <n v="1955"/>
    <s v="Cassie Galvan"/>
    <x v="0"/>
    <n v="58"/>
    <x v="3"/>
    <x v="2"/>
    <x v="2"/>
    <x v="1"/>
    <s v="Aaron Baker"/>
    <s v="2017-04-20"/>
    <x v="1"/>
    <x v="2"/>
    <n v="46567"/>
    <s v="A"/>
    <n v="2825"/>
    <s v="Health"/>
    <n v="15"/>
    <n v="3"/>
    <s v="None"/>
    <x v="4"/>
    <s v="Advanced Training"/>
  </r>
  <r>
    <n v="4522"/>
    <s v="Jessica Jones"/>
    <x v="0"/>
    <n v="36"/>
    <x v="2"/>
    <x v="0"/>
    <x v="4"/>
    <x v="0"/>
    <s v="Christopher Bass"/>
    <s v="2019-07-22"/>
    <x v="1"/>
    <x v="1"/>
    <n v="39795"/>
    <s v="A"/>
    <n v="1670"/>
    <s v="None"/>
    <n v="0"/>
    <n v="2"/>
    <s v="Excel Workshop"/>
    <x v="3"/>
    <s v="None"/>
  </r>
  <r>
    <n v="3078"/>
    <s v="Emily Walker"/>
    <x v="0"/>
    <n v="21"/>
    <x v="0"/>
    <x v="0"/>
    <x v="0"/>
    <x v="4"/>
    <s v="Sean Tucker PhD"/>
    <s v="2018-11-29"/>
    <x v="1"/>
    <x v="2"/>
    <n v="59506"/>
    <s v="A"/>
    <n v="4428"/>
    <s v="Health + Dental"/>
    <n v="0"/>
    <n v="1"/>
    <s v="None"/>
    <x v="3"/>
    <s v="Certified Professional"/>
  </r>
  <r>
    <n v="6357"/>
    <s v="Vickie Lewis"/>
    <x v="0"/>
    <n v="46"/>
    <x v="4"/>
    <x v="2"/>
    <x v="1"/>
    <x v="4"/>
    <s v="Jacob Scott"/>
    <s v="2022-11-14"/>
    <x v="1"/>
    <x v="2"/>
    <n v="49058"/>
    <s v="B"/>
    <n v="4396"/>
    <s v="None"/>
    <n v="5"/>
    <n v="1"/>
    <s v="None"/>
    <x v="3"/>
    <s v="None"/>
  </r>
  <r>
    <n v="7951"/>
    <s v="Alexis Clark"/>
    <x v="0"/>
    <n v="36"/>
    <x v="2"/>
    <x v="3"/>
    <x v="2"/>
    <x v="4"/>
    <s v="Joel Park"/>
    <s v="2016-02-23"/>
    <x v="1"/>
    <x v="0"/>
    <n v="98612"/>
    <s v="A"/>
    <n v="1168"/>
    <s v="None"/>
    <n v="9"/>
    <n v="2"/>
    <s v="Excel Workshop"/>
    <x v="0"/>
    <s v="Certified Professional"/>
  </r>
  <r>
    <n v="9228"/>
    <s v="Robert Davis"/>
    <x v="1"/>
    <n v="41"/>
    <x v="2"/>
    <x v="4"/>
    <x v="3"/>
    <x v="1"/>
    <s v="Russell Marshall"/>
    <s v="2018-05-18"/>
    <x v="2"/>
    <x v="1"/>
    <n v="38201"/>
    <s v="A"/>
    <n v="7111"/>
    <s v="Health"/>
    <n v="8"/>
    <n v="4"/>
    <s v="Leadership Training"/>
    <x v="3"/>
    <s v="None"/>
  </r>
  <r>
    <n v="8988"/>
    <s v="Daniel Brown MD"/>
    <x v="1"/>
    <n v="25"/>
    <x v="0"/>
    <x v="0"/>
    <x v="2"/>
    <x v="2"/>
    <s v="James Holden"/>
    <s v="2024-03-09"/>
    <x v="2"/>
    <x v="1"/>
    <n v="92919"/>
    <s v="D"/>
    <n v="9497"/>
    <s v="Health"/>
    <n v="7"/>
    <n v="2"/>
    <s v="None"/>
    <x v="3"/>
    <s v="Advanced Training"/>
  </r>
  <r>
    <n v="1952"/>
    <s v="Anna Payne"/>
    <x v="0"/>
    <n v="29"/>
    <x v="1"/>
    <x v="4"/>
    <x v="0"/>
    <x v="1"/>
    <s v="Thomas Murphy"/>
    <s v="2024-03-27"/>
    <x v="0"/>
    <x v="2"/>
    <n v="45188"/>
    <s v="A"/>
    <n v="9591"/>
    <s v="Health + Dental"/>
    <n v="18"/>
    <n v="3"/>
    <s v="Leadership Training"/>
    <x v="3"/>
    <s v="None"/>
  </r>
  <r>
    <n v="5760"/>
    <s v="Rhonda Pena"/>
    <x v="0"/>
    <n v="59"/>
    <x v="3"/>
    <x v="2"/>
    <x v="1"/>
    <x v="0"/>
    <s v="Mark Abbott"/>
    <s v="2019-12-23"/>
    <x v="0"/>
    <x v="1"/>
    <n v="34927"/>
    <s v="D"/>
    <n v="6996"/>
    <s v="Health + Dental"/>
    <n v="16"/>
    <n v="1"/>
    <s v="Excel Workshop"/>
    <x v="0"/>
    <s v="Certified Professional"/>
  </r>
  <r>
    <n v="5742"/>
    <s v="Nicole Gonzalez"/>
    <x v="0"/>
    <n v="27"/>
    <x v="1"/>
    <x v="0"/>
    <x v="2"/>
    <x v="3"/>
    <s v="Robin Lynch"/>
    <s v="2016-08-25"/>
    <x v="0"/>
    <x v="1"/>
    <n v="33183"/>
    <s v="A"/>
    <n v="1659"/>
    <s v="None"/>
    <n v="11"/>
    <n v="1"/>
    <s v="Leadership Training"/>
    <x v="2"/>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F5A7A9-BC62-4591-BBDE-1A53B0452265}" name="Salar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4:H8" firstHeaderRow="0" firstDataRow="1" firstDataCol="1"/>
  <pivotFields count="21">
    <pivotField showAll="0"/>
    <pivotField showAll="0"/>
    <pivotField showAll="0">
      <items count="3">
        <item h="1" x="0"/>
        <item x="1"/>
        <item t="default"/>
      </items>
    </pivotField>
    <pivotField showAll="0"/>
    <pivotField showAll="0"/>
    <pivotField showAll="0"/>
    <pivotField axis="axisRow" showAll="0">
      <items count="6">
        <item x="4"/>
        <item x="1"/>
        <item x="3"/>
        <item x="2"/>
        <item x="0"/>
        <item t="default"/>
      </items>
    </pivotField>
    <pivotField showAll="0">
      <items count="6">
        <item h="1" x="0"/>
        <item x="1"/>
        <item h="1" x="4"/>
        <item h="1" x="2"/>
        <item h="1" x="3"/>
        <item t="default"/>
      </items>
    </pivotField>
    <pivotField showAll="0"/>
    <pivotField showAll="0"/>
    <pivotField showAll="0"/>
    <pivotField showAll="0"/>
    <pivotField dataField="1" showAll="0"/>
    <pivotField showAll="0"/>
    <pivotField showAll="0"/>
    <pivotField showAll="0"/>
    <pivotField dataField="1" showAll="0"/>
    <pivotField showAll="0"/>
    <pivotField showAll="0"/>
    <pivotField showAll="0"/>
    <pivotField showAll="0"/>
  </pivotFields>
  <rowFields count="1">
    <field x="6"/>
  </rowFields>
  <rowItems count="4">
    <i>
      <x v="1"/>
    </i>
    <i>
      <x v="2"/>
    </i>
    <i>
      <x v="3"/>
    </i>
    <i t="grand">
      <x/>
    </i>
  </rowItems>
  <colFields count="1">
    <field x="-2"/>
  </colFields>
  <colItems count="2">
    <i>
      <x/>
    </i>
    <i i="1">
      <x v="1"/>
    </i>
  </colItems>
  <dataFields count="2">
    <dataField name="Sum of Salary" fld="12" baseField="0" baseItem="0"/>
    <dataField name="Sum of Leave Taken"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D4F4E5-AAEB-4B59-84E3-6C3CD8A8E17D}" name="Employment" cacheId="0"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B4:C8" firstHeaderRow="1" firstDataRow="1" firstDataCol="1"/>
  <pivotFields count="21">
    <pivotField showAll="0"/>
    <pivotField dataField="1" showAll="0"/>
    <pivotField showAll="0">
      <items count="3">
        <item h="1" x="0"/>
        <item x="1"/>
        <item t="default"/>
      </items>
    </pivotField>
    <pivotField showAll="0"/>
    <pivotField showAll="0"/>
    <pivotField showAll="0"/>
    <pivotField showAll="0"/>
    <pivotField showAll="0">
      <items count="6">
        <item h="1" x="0"/>
        <item x="1"/>
        <item h="1" x="4"/>
        <item h="1" x="2"/>
        <item h="1" x="3"/>
        <item t="default"/>
      </items>
    </pivotField>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9F4A28-7EDC-4BC2-8043-AA4F6C6F268A}" name="Performanc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X4:Y6" firstHeaderRow="1" firstDataRow="1" firstDataCol="1"/>
  <pivotFields count="21">
    <pivotField showAll="0"/>
    <pivotField showAll="0"/>
    <pivotField showAll="0">
      <items count="3">
        <item h="1" x="0"/>
        <item x="1"/>
        <item t="default"/>
      </items>
    </pivotField>
    <pivotField showAll="0"/>
    <pivotField showAll="0"/>
    <pivotField showAll="0"/>
    <pivotField showAll="0"/>
    <pivotField axis="axisRow" showAll="0">
      <items count="6">
        <item h="1" x="0"/>
        <item h="1" x="1"/>
        <item h="1" x="4"/>
        <item x="2"/>
        <item h="1"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7"/>
  </rowFields>
  <rowItems count="2">
    <i>
      <x v="3"/>
    </i>
    <i t="grand">
      <x/>
    </i>
  </rowItems>
  <colItems count="1">
    <i/>
  </colItems>
  <dataFields count="1">
    <dataField name="Average of Performance Rating" fld="17" subtotal="average" baseField="7" baseItem="0"/>
  </dataFields>
  <formats count="1">
    <format dxfId="0">
      <pivotArea collapsedLevelsAreSubtotals="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6A3A3A-EC93-4A38-8C9D-704D31BA97BD}" name="Reg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U4:V10" firstHeaderRow="1" firstDataRow="1" firstDataCol="1"/>
  <pivotFields count="21">
    <pivotField showAll="0"/>
    <pivotField dataField="1" showAll="0"/>
    <pivotField showAll="0"/>
    <pivotField showAll="0"/>
    <pivotField showAll="0"/>
    <pivotField axis="axisRow" showAll="0">
      <items count="6">
        <item x="1"/>
        <item x="0"/>
        <item x="4"/>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Full Name"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E747C1-7A08-457E-A7FE-D08AA31B463D}" name="Workplac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4:P8" firstHeaderRow="1" firstDataRow="1" firstDataCol="1"/>
  <pivotFields count="21">
    <pivotField showAll="0"/>
    <pivotField dataField="1" showAll="0"/>
    <pivotField showAll="0">
      <items count="3">
        <item h="1" x="0"/>
        <item x="1"/>
        <item t="default"/>
      </items>
    </pivotField>
    <pivotField showAll="0"/>
    <pivotField showAll="0"/>
    <pivotField showAll="0"/>
    <pivotField showAll="0"/>
    <pivotField showAll="0">
      <items count="6">
        <item h="1" x="0"/>
        <item x="1"/>
        <item h="1" x="4"/>
        <item h="1" x="2"/>
        <item h="1" x="3"/>
        <item t="default"/>
      </items>
    </pivotField>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BB5349-F487-4DA0-AFA4-1FE579CB4745}" name="SKill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R4:S10" firstHeaderRow="1" firstDataRow="1" firstDataCol="1"/>
  <pivotFields count="21">
    <pivotField showAll="0"/>
    <pivotField dataField="1" showAll="0"/>
    <pivotField showAll="0">
      <items count="3">
        <item h="1" x="0"/>
        <item x="1"/>
        <item t="default"/>
      </items>
    </pivotField>
    <pivotField showAll="0"/>
    <pivotField showAll="0"/>
    <pivotField showAll="0"/>
    <pivotField showAll="0"/>
    <pivotField showAll="0">
      <items count="6">
        <item h="1" x="0"/>
        <item x="1"/>
        <item h="1" x="4"/>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0"/>
        <item x="4"/>
        <item x="1"/>
        <item x="2"/>
        <item t="default"/>
      </items>
    </pivotField>
    <pivotField showAll="0"/>
  </pivotFields>
  <rowFields count="1">
    <field x="19"/>
  </rowFields>
  <rowItems count="6">
    <i>
      <x/>
    </i>
    <i>
      <x v="1"/>
    </i>
    <i>
      <x v="2"/>
    </i>
    <i>
      <x v="3"/>
    </i>
    <i>
      <x v="4"/>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39EC8D-63E0-438C-97B6-B811EDA49A49}" name="Ag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J4:M11" firstHeaderRow="1" firstDataRow="2" firstDataCol="1"/>
  <pivotFields count="21">
    <pivotField showAll="0"/>
    <pivotField dataField="1" showAll="0"/>
    <pivotField axis="axisCol" showAll="0">
      <items count="3">
        <item x="0"/>
        <item x="1"/>
        <item t="default"/>
      </items>
    </pivotField>
    <pivotField showAll="0"/>
    <pivotField axis="axisRow" showAll="0">
      <items count="6">
        <item x="0"/>
        <item x="1"/>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Fields count="1">
    <field x="2"/>
  </colFields>
  <colItems count="3">
    <i>
      <x/>
    </i>
    <i>
      <x v="1"/>
    </i>
    <i t="grand">
      <x/>
    </i>
  </colItems>
  <dataFields count="1">
    <dataField name="Count of Full Name" fld="1" subtotal="count" baseField="0" baseItem="0"/>
  </dataFields>
  <chartFormats count="2">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F9DEB98-C139-4E13-9A98-4A8F786DA82F}" sourceName="Department">
  <pivotTables>
    <pivotTable tabId="3" name="SKills"/>
    <pivotTable tabId="3" name="Workplace"/>
    <pivotTable tabId="3" name="Salary"/>
    <pivotTable tabId="3" name="Employment"/>
  </pivotTables>
  <data>
    <tabular pivotCacheId="238003146">
      <items count="5">
        <i x="0"/>
        <i x="1" s="1"/>
        <i x="4"/>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192FADA-AB0E-422D-93D2-61016732660A}" sourceName="Gender">
  <pivotTables>
    <pivotTable tabId="3" name="SKills"/>
    <pivotTable tabId="3" name="Employment"/>
    <pivotTable tabId="3" name="Salary"/>
    <pivotTable tabId="3" name="Workplace"/>
  </pivotTables>
  <data>
    <tabular pivotCacheId="238003146">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A2CD8EC-4173-46A6-8002-DF169DD0F5EE}" cache="Slicer_Department" caption="Department" columnCount="5" showCaption="0" style="Slicer Style 2" rowHeight="234950"/>
  <slicer name="Gender" xr10:uid="{180E368F-069F-444B-B3F1-4FC29A15207C}" cache="Slicer_Gender" caption="Gender" columnCount="2" showCaption="0" style="Slicer Style 2"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7F130C-4931-4EC9-8AE2-A64F6556D3A3}" name="Table1" displayName="Table1" ref="A1:U51" totalsRowShown="0" headerRowDxfId="23" dataDxfId="22">
  <autoFilter ref="A1:U51" xr:uid="{BD7F130C-4931-4EC9-8AE2-A64F6556D3A3}"/>
  <tableColumns count="21">
    <tableColumn id="1" xr3:uid="{6BDBB43D-1DF4-4FF3-9C56-0E3D699A83FC}" name="Employee ID" dataDxfId="21"/>
    <tableColumn id="2" xr3:uid="{363D91B7-21AD-4B4B-86DE-95D24769EAA5}" name="Full Name" dataDxfId="20"/>
    <tableColumn id="3" xr3:uid="{728245EC-9766-45F5-9851-7FEFEFBE2652}" name="Gender" dataDxfId="19"/>
    <tableColumn id="4" xr3:uid="{DD8A90D1-163F-4B0E-A039-9E7A16AFC106}" name="Age" dataDxfId="18"/>
    <tableColumn id="5" xr3:uid="{0672993B-A00D-49AE-84B7-674089468A17}" name="Age range" dataDxfId="17"/>
    <tableColumn id="6" xr3:uid="{B1ADEE80-60F1-4EE3-B3FB-8484EE6C17B3}" name="Region" dataDxfId="16"/>
    <tableColumn id="7" xr3:uid="{8E0A56EE-3456-4513-ADA0-27F6CAA8C17B}" name="Job Title" dataDxfId="15"/>
    <tableColumn id="8" xr3:uid="{0D9D5DB9-01CB-4300-B0CD-256901621ADC}" name="Department" dataDxfId="14"/>
    <tableColumn id="9" xr3:uid="{9EBDAC3F-6A39-4A78-B562-848691EE3AD1}" name="Manager/Supervisor" dataDxfId="13"/>
    <tableColumn id="10" xr3:uid="{AF849F24-150A-4123-B3F8-A46B4D4F7BC6}" name="Date of Hire" dataDxfId="12"/>
    <tableColumn id="11" xr3:uid="{8C57202E-334A-462A-9C44-E5E2468122E4}" name="Employment Status" dataDxfId="11"/>
    <tableColumn id="12" xr3:uid="{8A07812C-245C-4D55-A210-3AE7E0BB84EB}" name="Work Location" dataDxfId="10"/>
    <tableColumn id="13" xr3:uid="{6441036C-01DD-4130-8E4B-DBA441BCB744}" name="Salary" dataDxfId="9"/>
    <tableColumn id="14" xr3:uid="{ADCF531A-A98E-422C-939D-04D58C2423FB}" name="Pay Grade" dataDxfId="8"/>
    <tableColumn id="15" xr3:uid="{DE922695-AE31-4F31-8F89-61E6E7E646AB}" name="Bonus/Allowances" dataDxfId="7"/>
    <tableColumn id="16" xr3:uid="{62F2B816-9954-4A01-AEDC-4C13B3A2A52F}" name="Insurance Details" dataDxfId="6"/>
    <tableColumn id="17" xr3:uid="{6EFEC335-9B75-45D5-B403-A8A9E557BE24}" name="Leave Taken" dataDxfId="5"/>
    <tableColumn id="18" xr3:uid="{9DA1B78E-154E-42E4-A1BC-FE1CF363DCBA}" name="Performance Rating" dataDxfId="4"/>
    <tableColumn id="19" xr3:uid="{7E4B5E79-5639-4E3A-91A1-D1D8767BB705}" name="Training Programs Attended" dataDxfId="3"/>
    <tableColumn id="20" xr3:uid="{2E731344-8C6D-4001-9E36-F16B80500F61}" name="Skills" dataDxfId="2"/>
    <tableColumn id="21" xr3:uid="{9DCE550B-F788-4423-B330-CAB70C041DFC}" name="Certifications"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DBEA-0C7D-4729-B9B7-DD33FC9EA67D}">
  <dimension ref="A1:U51"/>
  <sheetViews>
    <sheetView workbookViewId="0">
      <selection sqref="A1:U51"/>
    </sheetView>
  </sheetViews>
  <sheetFormatPr defaultColWidth="9.09765625" defaultRowHeight="13.8"/>
  <cols>
    <col min="1" max="1" width="17.69921875" style="2" bestFit="1" customWidth="1"/>
    <col min="2" max="2" width="18.09765625" style="2" bestFit="1" customWidth="1"/>
    <col min="3" max="3" width="12.8984375" style="2" bestFit="1" customWidth="1"/>
    <col min="4" max="4" width="9.59765625" style="2" bestFit="1" customWidth="1"/>
    <col min="5" max="5" width="15.8984375" style="2" bestFit="1" customWidth="1"/>
    <col min="6" max="6" width="12.296875" style="2" bestFit="1" customWidth="1"/>
    <col min="7" max="7" width="14.09765625" style="2" bestFit="1" customWidth="1"/>
    <col min="8" max="8" width="17.3984375" style="2" bestFit="1" customWidth="1"/>
    <col min="9" max="9" width="25.69921875" style="2" bestFit="1" customWidth="1"/>
    <col min="10" max="10" width="18" style="2" bestFit="1" customWidth="1"/>
    <col min="11" max="11" width="25" style="2" bestFit="1" customWidth="1"/>
    <col min="12" max="12" width="20.296875" style="2" bestFit="1" customWidth="1"/>
    <col min="13" max="13" width="11.8984375" style="2" bestFit="1" customWidth="1"/>
    <col min="14" max="14" width="16.09765625" style="2" bestFit="1" customWidth="1"/>
    <col min="15" max="15" width="24" style="2" bestFit="1" customWidth="1"/>
    <col min="16" max="16" width="22.69921875" style="2" bestFit="1" customWidth="1"/>
    <col min="17" max="17" width="18.09765625" style="2" bestFit="1" customWidth="1"/>
    <col min="18" max="18" width="25.3984375" style="2" bestFit="1" customWidth="1"/>
    <col min="19" max="19" width="34" style="2" bestFit="1" customWidth="1"/>
    <col min="20" max="20" width="16" style="2" bestFit="1" customWidth="1"/>
    <col min="21" max="21" width="21.09765625" style="2" bestFit="1" customWidth="1"/>
    <col min="22" max="16384" width="9.09765625" style="2"/>
  </cols>
  <sheetData>
    <row r="1" spans="1:21" ht="43.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c r="A2" s="3">
        <v>4294</v>
      </c>
      <c r="B2" s="3" t="s">
        <v>21</v>
      </c>
      <c r="C2" s="3" t="s">
        <v>22</v>
      </c>
      <c r="D2" s="3">
        <v>25</v>
      </c>
      <c r="E2" s="3" t="s">
        <v>23</v>
      </c>
      <c r="F2" s="3" t="s">
        <v>24</v>
      </c>
      <c r="G2" s="3" t="s">
        <v>25</v>
      </c>
      <c r="H2" s="3" t="s">
        <v>26</v>
      </c>
      <c r="I2" s="3" t="s">
        <v>27</v>
      </c>
      <c r="J2" s="3" t="s">
        <v>28</v>
      </c>
      <c r="K2" s="3" t="s">
        <v>29</v>
      </c>
      <c r="L2" s="3" t="s">
        <v>30</v>
      </c>
      <c r="M2" s="3">
        <v>53700</v>
      </c>
      <c r="N2" s="3" t="s">
        <v>31</v>
      </c>
      <c r="O2" s="3">
        <v>1463</v>
      </c>
      <c r="P2" s="3" t="s">
        <v>32</v>
      </c>
      <c r="Q2" s="3">
        <v>1</v>
      </c>
      <c r="R2" s="3">
        <v>1</v>
      </c>
      <c r="S2" s="3" t="s">
        <v>33</v>
      </c>
      <c r="T2" s="3" t="s">
        <v>34</v>
      </c>
      <c r="U2" s="3" t="s">
        <v>35</v>
      </c>
    </row>
    <row r="3" spans="1:21">
      <c r="A3" s="3">
        <v>9116</v>
      </c>
      <c r="B3" s="3" t="s">
        <v>36</v>
      </c>
      <c r="C3" s="3" t="s">
        <v>37</v>
      </c>
      <c r="D3" s="3">
        <v>27</v>
      </c>
      <c r="E3" s="3" t="s">
        <v>38</v>
      </c>
      <c r="F3" s="3" t="s">
        <v>39</v>
      </c>
      <c r="G3" s="3" t="s">
        <v>40</v>
      </c>
      <c r="H3" s="3" t="s">
        <v>41</v>
      </c>
      <c r="I3" s="3" t="s">
        <v>42</v>
      </c>
      <c r="J3" s="3" t="s">
        <v>43</v>
      </c>
      <c r="K3" s="3" t="s">
        <v>29</v>
      </c>
      <c r="L3" s="3" t="s">
        <v>44</v>
      </c>
      <c r="M3" s="3">
        <v>91091</v>
      </c>
      <c r="N3" s="3" t="s">
        <v>45</v>
      </c>
      <c r="O3" s="3">
        <v>1024</v>
      </c>
      <c r="P3" s="3" t="s">
        <v>46</v>
      </c>
      <c r="Q3" s="3">
        <v>19</v>
      </c>
      <c r="R3" s="3">
        <v>4</v>
      </c>
      <c r="S3" s="3" t="s">
        <v>47</v>
      </c>
      <c r="T3" s="3" t="s">
        <v>34</v>
      </c>
      <c r="U3" s="3" t="s">
        <v>35</v>
      </c>
    </row>
    <row r="4" spans="1:21">
      <c r="A4" s="3">
        <v>5120</v>
      </c>
      <c r="B4" s="3" t="s">
        <v>48</v>
      </c>
      <c r="C4" s="3" t="s">
        <v>37</v>
      </c>
      <c r="D4" s="3">
        <v>34</v>
      </c>
      <c r="E4" s="3" t="s">
        <v>38</v>
      </c>
      <c r="F4" s="3" t="s">
        <v>49</v>
      </c>
      <c r="G4" s="3" t="s">
        <v>50</v>
      </c>
      <c r="H4" s="3" t="s">
        <v>51</v>
      </c>
      <c r="I4" s="3" t="s">
        <v>52</v>
      </c>
      <c r="J4" s="3" t="s">
        <v>53</v>
      </c>
      <c r="K4" s="3" t="s">
        <v>29</v>
      </c>
      <c r="L4" s="3" t="s">
        <v>54</v>
      </c>
      <c r="M4" s="3">
        <v>57538</v>
      </c>
      <c r="N4" s="3" t="s">
        <v>55</v>
      </c>
      <c r="O4" s="3">
        <v>1674</v>
      </c>
      <c r="P4" s="3" t="s">
        <v>46</v>
      </c>
      <c r="Q4" s="3">
        <v>8</v>
      </c>
      <c r="R4" s="3">
        <v>1</v>
      </c>
      <c r="S4" s="3" t="s">
        <v>46</v>
      </c>
      <c r="T4" s="3" t="s">
        <v>56</v>
      </c>
      <c r="U4" s="3" t="s">
        <v>57</v>
      </c>
    </row>
    <row r="5" spans="1:21">
      <c r="A5" s="3">
        <v>8071</v>
      </c>
      <c r="B5" s="3" t="s">
        <v>58</v>
      </c>
      <c r="C5" s="3" t="s">
        <v>22</v>
      </c>
      <c r="D5" s="3">
        <v>41</v>
      </c>
      <c r="E5" s="3" t="s">
        <v>59</v>
      </c>
      <c r="F5" s="3" t="s">
        <v>49</v>
      </c>
      <c r="G5" s="3" t="s">
        <v>25</v>
      </c>
      <c r="H5" s="3" t="s">
        <v>60</v>
      </c>
      <c r="I5" s="3" t="s">
        <v>61</v>
      </c>
      <c r="J5" s="3" t="s">
        <v>62</v>
      </c>
      <c r="K5" s="3" t="s">
        <v>63</v>
      </c>
      <c r="L5" s="3" t="s">
        <v>30</v>
      </c>
      <c r="M5" s="3">
        <v>62993</v>
      </c>
      <c r="N5" s="3" t="s">
        <v>64</v>
      </c>
      <c r="O5" s="3">
        <v>2695</v>
      </c>
      <c r="P5" s="3" t="s">
        <v>65</v>
      </c>
      <c r="Q5" s="3">
        <v>0</v>
      </c>
      <c r="R5" s="3">
        <v>2</v>
      </c>
      <c r="S5" s="3" t="s">
        <v>46</v>
      </c>
      <c r="T5" s="3" t="s">
        <v>66</v>
      </c>
      <c r="U5" s="3" t="s">
        <v>46</v>
      </c>
    </row>
    <row r="6" spans="1:21">
      <c r="A6" s="3">
        <v>9351</v>
      </c>
      <c r="B6" s="3" t="s">
        <v>67</v>
      </c>
      <c r="C6" s="3" t="s">
        <v>37</v>
      </c>
      <c r="D6" s="3">
        <v>56</v>
      </c>
      <c r="E6" s="3" t="s">
        <v>68</v>
      </c>
      <c r="F6" s="3" t="s">
        <v>24</v>
      </c>
      <c r="G6" s="3" t="s">
        <v>25</v>
      </c>
      <c r="H6" s="3" t="s">
        <v>51</v>
      </c>
      <c r="I6" s="3" t="s">
        <v>69</v>
      </c>
      <c r="J6" s="3" t="s">
        <v>70</v>
      </c>
      <c r="K6" s="3" t="s">
        <v>63</v>
      </c>
      <c r="L6" s="3" t="s">
        <v>44</v>
      </c>
      <c r="M6" s="3">
        <v>45773</v>
      </c>
      <c r="N6" s="3" t="s">
        <v>64</v>
      </c>
      <c r="O6" s="3">
        <v>8776</v>
      </c>
      <c r="P6" s="3" t="s">
        <v>32</v>
      </c>
      <c r="Q6" s="3">
        <v>16</v>
      </c>
      <c r="R6" s="3">
        <v>4</v>
      </c>
      <c r="S6" s="3" t="s">
        <v>33</v>
      </c>
      <c r="T6" s="3" t="s">
        <v>66</v>
      </c>
      <c r="U6" s="3" t="s">
        <v>46</v>
      </c>
    </row>
    <row r="7" spans="1:21">
      <c r="A7" s="3">
        <v>2873</v>
      </c>
      <c r="B7" s="3" t="s">
        <v>71</v>
      </c>
      <c r="C7" s="3" t="s">
        <v>22</v>
      </c>
      <c r="D7" s="3">
        <v>28</v>
      </c>
      <c r="E7" s="3" t="s">
        <v>38</v>
      </c>
      <c r="F7" s="3" t="s">
        <v>49</v>
      </c>
      <c r="G7" s="3" t="s">
        <v>72</v>
      </c>
      <c r="H7" s="3" t="s">
        <v>51</v>
      </c>
      <c r="I7" s="3" t="s">
        <v>73</v>
      </c>
      <c r="J7" s="3" t="s">
        <v>74</v>
      </c>
      <c r="K7" s="3" t="s">
        <v>29</v>
      </c>
      <c r="L7" s="3" t="s">
        <v>44</v>
      </c>
      <c r="M7" s="3">
        <v>96249</v>
      </c>
      <c r="N7" s="3" t="s">
        <v>31</v>
      </c>
      <c r="O7" s="3">
        <v>4826</v>
      </c>
      <c r="P7" s="3" t="s">
        <v>65</v>
      </c>
      <c r="Q7" s="3">
        <v>7</v>
      </c>
      <c r="R7" s="3">
        <v>3</v>
      </c>
      <c r="S7" s="3" t="s">
        <v>33</v>
      </c>
      <c r="T7" s="3" t="s">
        <v>75</v>
      </c>
      <c r="U7" s="3" t="s">
        <v>35</v>
      </c>
    </row>
    <row r="8" spans="1:21">
      <c r="A8" s="3">
        <v>3540</v>
      </c>
      <c r="B8" s="3" t="s">
        <v>76</v>
      </c>
      <c r="C8" s="3" t="s">
        <v>22</v>
      </c>
      <c r="D8" s="3">
        <v>20</v>
      </c>
      <c r="E8" s="3" t="s">
        <v>23</v>
      </c>
      <c r="F8" s="3" t="s">
        <v>39</v>
      </c>
      <c r="G8" s="3" t="s">
        <v>50</v>
      </c>
      <c r="H8" s="3" t="s">
        <v>51</v>
      </c>
      <c r="I8" s="3" t="s">
        <v>77</v>
      </c>
      <c r="J8" s="3" t="s">
        <v>78</v>
      </c>
      <c r="K8" s="3" t="s">
        <v>29</v>
      </c>
      <c r="L8" s="3" t="s">
        <v>54</v>
      </c>
      <c r="M8" s="3">
        <v>61596</v>
      </c>
      <c r="N8" s="3" t="s">
        <v>31</v>
      </c>
      <c r="O8" s="3">
        <v>8818</v>
      </c>
      <c r="P8" s="3" t="s">
        <v>65</v>
      </c>
      <c r="Q8" s="3">
        <v>4</v>
      </c>
      <c r="R8" s="3">
        <v>2</v>
      </c>
      <c r="S8" s="3" t="s">
        <v>33</v>
      </c>
      <c r="T8" s="3" t="s">
        <v>56</v>
      </c>
      <c r="U8" s="3" t="s">
        <v>46</v>
      </c>
    </row>
    <row r="9" spans="1:21">
      <c r="A9" s="3">
        <v>3653</v>
      </c>
      <c r="B9" s="3" t="s">
        <v>79</v>
      </c>
      <c r="C9" s="3" t="s">
        <v>22</v>
      </c>
      <c r="D9" s="3">
        <v>58</v>
      </c>
      <c r="E9" s="3" t="s">
        <v>68</v>
      </c>
      <c r="F9" s="3" t="s">
        <v>80</v>
      </c>
      <c r="G9" s="3" t="s">
        <v>40</v>
      </c>
      <c r="H9" s="3" t="s">
        <v>81</v>
      </c>
      <c r="I9" s="3" t="s">
        <v>82</v>
      </c>
      <c r="J9" s="3" t="s">
        <v>83</v>
      </c>
      <c r="K9" s="3" t="s">
        <v>29</v>
      </c>
      <c r="L9" s="3" t="s">
        <v>54</v>
      </c>
      <c r="M9" s="3">
        <v>97869</v>
      </c>
      <c r="N9" s="3" t="s">
        <v>64</v>
      </c>
      <c r="O9" s="3">
        <v>1966</v>
      </c>
      <c r="P9" s="3" t="s">
        <v>32</v>
      </c>
      <c r="Q9" s="3">
        <v>10</v>
      </c>
      <c r="R9" s="3">
        <v>1</v>
      </c>
      <c r="S9" s="3" t="s">
        <v>33</v>
      </c>
      <c r="T9" s="3" t="s">
        <v>34</v>
      </c>
      <c r="U9" s="3" t="s">
        <v>35</v>
      </c>
    </row>
    <row r="10" spans="1:21">
      <c r="A10" s="3">
        <v>5587</v>
      </c>
      <c r="B10" s="3" t="s">
        <v>84</v>
      </c>
      <c r="C10" s="3" t="s">
        <v>22</v>
      </c>
      <c r="D10" s="3">
        <v>44</v>
      </c>
      <c r="E10" s="3" t="s">
        <v>59</v>
      </c>
      <c r="F10" s="3" t="s">
        <v>80</v>
      </c>
      <c r="G10" s="3" t="s">
        <v>50</v>
      </c>
      <c r="H10" s="3" t="s">
        <v>51</v>
      </c>
      <c r="I10" s="3" t="s">
        <v>85</v>
      </c>
      <c r="J10" s="3" t="s">
        <v>86</v>
      </c>
      <c r="K10" s="3" t="s">
        <v>29</v>
      </c>
      <c r="L10" s="3" t="s">
        <v>30</v>
      </c>
      <c r="M10" s="3">
        <v>81235</v>
      </c>
      <c r="N10" s="3" t="s">
        <v>64</v>
      </c>
      <c r="O10" s="3">
        <v>6553</v>
      </c>
      <c r="P10" s="3" t="s">
        <v>46</v>
      </c>
      <c r="Q10" s="3">
        <v>16</v>
      </c>
      <c r="R10" s="3">
        <v>2</v>
      </c>
      <c r="S10" s="3" t="s">
        <v>46</v>
      </c>
      <c r="T10" s="3" t="s">
        <v>56</v>
      </c>
      <c r="U10" s="3" t="s">
        <v>35</v>
      </c>
    </row>
    <row r="11" spans="1:21">
      <c r="A11" s="3">
        <v>9554</v>
      </c>
      <c r="B11" s="3" t="s">
        <v>87</v>
      </c>
      <c r="C11" s="3" t="s">
        <v>22</v>
      </c>
      <c r="D11" s="3">
        <v>29</v>
      </c>
      <c r="E11" s="3" t="s">
        <v>38</v>
      </c>
      <c r="F11" s="3" t="s">
        <v>39</v>
      </c>
      <c r="G11" s="3" t="s">
        <v>50</v>
      </c>
      <c r="H11" s="3" t="s">
        <v>60</v>
      </c>
      <c r="I11" s="3" t="s">
        <v>88</v>
      </c>
      <c r="J11" s="3" t="s">
        <v>89</v>
      </c>
      <c r="K11" s="3" t="s">
        <v>29</v>
      </c>
      <c r="L11" s="3" t="s">
        <v>44</v>
      </c>
      <c r="M11" s="3">
        <v>87852</v>
      </c>
      <c r="N11" s="3" t="s">
        <v>64</v>
      </c>
      <c r="O11" s="3">
        <v>4980</v>
      </c>
      <c r="P11" s="3" t="s">
        <v>65</v>
      </c>
      <c r="Q11" s="3">
        <v>19</v>
      </c>
      <c r="R11" s="3">
        <v>3</v>
      </c>
      <c r="S11" s="3" t="s">
        <v>46</v>
      </c>
      <c r="T11" s="3" t="s">
        <v>66</v>
      </c>
      <c r="U11" s="3" t="s">
        <v>35</v>
      </c>
    </row>
    <row r="12" spans="1:21">
      <c r="A12" s="3">
        <v>6213</v>
      </c>
      <c r="B12" s="3" t="s">
        <v>90</v>
      </c>
      <c r="C12" s="3" t="s">
        <v>37</v>
      </c>
      <c r="D12" s="3">
        <v>23</v>
      </c>
      <c r="E12" s="3" t="s">
        <v>23</v>
      </c>
      <c r="F12" s="3" t="s">
        <v>80</v>
      </c>
      <c r="G12" s="3" t="s">
        <v>25</v>
      </c>
      <c r="H12" s="3" t="s">
        <v>51</v>
      </c>
      <c r="I12" s="3" t="s">
        <v>91</v>
      </c>
      <c r="J12" s="3" t="s">
        <v>92</v>
      </c>
      <c r="K12" s="3" t="s">
        <v>63</v>
      </c>
      <c r="L12" s="3" t="s">
        <v>44</v>
      </c>
      <c r="M12" s="3">
        <v>59359</v>
      </c>
      <c r="N12" s="3" t="s">
        <v>64</v>
      </c>
      <c r="O12" s="3">
        <v>9449</v>
      </c>
      <c r="P12" s="3" t="s">
        <v>65</v>
      </c>
      <c r="Q12" s="3">
        <v>20</v>
      </c>
      <c r="R12" s="3">
        <v>3</v>
      </c>
      <c r="S12" s="3" t="s">
        <v>46</v>
      </c>
      <c r="T12" s="3" t="s">
        <v>56</v>
      </c>
      <c r="U12" s="3" t="s">
        <v>46</v>
      </c>
    </row>
    <row r="13" spans="1:21">
      <c r="A13" s="3">
        <v>9105</v>
      </c>
      <c r="B13" s="3" t="s">
        <v>93</v>
      </c>
      <c r="C13" s="3" t="s">
        <v>37</v>
      </c>
      <c r="D13" s="3">
        <v>30</v>
      </c>
      <c r="E13" s="3" t="s">
        <v>38</v>
      </c>
      <c r="F13" s="3" t="s">
        <v>24</v>
      </c>
      <c r="G13" s="3" t="s">
        <v>40</v>
      </c>
      <c r="H13" s="3" t="s">
        <v>26</v>
      </c>
      <c r="I13" s="3" t="s">
        <v>94</v>
      </c>
      <c r="J13" s="3" t="s">
        <v>95</v>
      </c>
      <c r="K13" s="3" t="s">
        <v>63</v>
      </c>
      <c r="L13" s="3" t="s">
        <v>54</v>
      </c>
      <c r="M13" s="3">
        <v>81225</v>
      </c>
      <c r="N13" s="3" t="s">
        <v>55</v>
      </c>
      <c r="O13" s="3">
        <v>6202</v>
      </c>
      <c r="P13" s="3" t="s">
        <v>65</v>
      </c>
      <c r="Q13" s="3">
        <v>2</v>
      </c>
      <c r="R13" s="3">
        <v>2</v>
      </c>
      <c r="S13" s="3" t="s">
        <v>47</v>
      </c>
      <c r="T13" s="3" t="s">
        <v>96</v>
      </c>
      <c r="U13" s="3" t="s">
        <v>35</v>
      </c>
    </row>
    <row r="14" spans="1:21">
      <c r="A14" s="3">
        <v>9508</v>
      </c>
      <c r="B14" s="3" t="s">
        <v>97</v>
      </c>
      <c r="C14" s="3" t="s">
        <v>22</v>
      </c>
      <c r="D14" s="3">
        <v>49</v>
      </c>
      <c r="E14" s="3" t="s">
        <v>98</v>
      </c>
      <c r="F14" s="3" t="s">
        <v>39</v>
      </c>
      <c r="G14" s="3" t="s">
        <v>25</v>
      </c>
      <c r="H14" s="3" t="s">
        <v>26</v>
      </c>
      <c r="I14" s="3" t="s">
        <v>99</v>
      </c>
      <c r="J14" s="3" t="s">
        <v>100</v>
      </c>
      <c r="K14" s="3" t="s">
        <v>63</v>
      </c>
      <c r="L14" s="3" t="s">
        <v>30</v>
      </c>
      <c r="M14" s="3">
        <v>32788</v>
      </c>
      <c r="N14" s="3" t="s">
        <v>55</v>
      </c>
      <c r="O14" s="3">
        <v>4396</v>
      </c>
      <c r="P14" s="3" t="s">
        <v>32</v>
      </c>
      <c r="Q14" s="3">
        <v>13</v>
      </c>
      <c r="R14" s="3">
        <v>5</v>
      </c>
      <c r="S14" s="3" t="s">
        <v>46</v>
      </c>
      <c r="T14" s="3" t="s">
        <v>75</v>
      </c>
      <c r="U14" s="3" t="s">
        <v>57</v>
      </c>
    </row>
    <row r="15" spans="1:21">
      <c r="A15" s="3">
        <v>2436</v>
      </c>
      <c r="B15" s="3" t="s">
        <v>101</v>
      </c>
      <c r="C15" s="3" t="s">
        <v>37</v>
      </c>
      <c r="D15" s="3">
        <v>60</v>
      </c>
      <c r="E15" s="3" t="s">
        <v>68</v>
      </c>
      <c r="F15" s="3" t="s">
        <v>102</v>
      </c>
      <c r="G15" s="3" t="s">
        <v>25</v>
      </c>
      <c r="H15" s="3" t="s">
        <v>60</v>
      </c>
      <c r="I15" s="3" t="s">
        <v>103</v>
      </c>
      <c r="J15" s="3" t="s">
        <v>104</v>
      </c>
      <c r="K15" s="3" t="s">
        <v>63</v>
      </c>
      <c r="L15" s="3" t="s">
        <v>54</v>
      </c>
      <c r="M15" s="3">
        <v>70452</v>
      </c>
      <c r="N15" s="3" t="s">
        <v>55</v>
      </c>
      <c r="O15" s="3">
        <v>9911</v>
      </c>
      <c r="P15" s="3" t="s">
        <v>46</v>
      </c>
      <c r="Q15" s="3">
        <v>2</v>
      </c>
      <c r="R15" s="3">
        <v>1</v>
      </c>
      <c r="S15" s="3" t="s">
        <v>46</v>
      </c>
      <c r="T15" s="3" t="s">
        <v>75</v>
      </c>
      <c r="U15" s="3" t="s">
        <v>35</v>
      </c>
    </row>
    <row r="16" spans="1:21">
      <c r="A16" s="3">
        <v>4441</v>
      </c>
      <c r="B16" s="3" t="s">
        <v>105</v>
      </c>
      <c r="C16" s="3" t="s">
        <v>37</v>
      </c>
      <c r="D16" s="3">
        <v>46</v>
      </c>
      <c r="E16" s="3" t="s">
        <v>98</v>
      </c>
      <c r="F16" s="3" t="s">
        <v>39</v>
      </c>
      <c r="G16" s="3" t="s">
        <v>72</v>
      </c>
      <c r="H16" s="3" t="s">
        <v>26</v>
      </c>
      <c r="I16" s="3" t="s">
        <v>106</v>
      </c>
      <c r="J16" s="3" t="s">
        <v>107</v>
      </c>
      <c r="K16" s="3" t="s">
        <v>29</v>
      </c>
      <c r="L16" s="3" t="s">
        <v>44</v>
      </c>
      <c r="M16" s="3">
        <v>33045</v>
      </c>
      <c r="N16" s="3" t="s">
        <v>45</v>
      </c>
      <c r="O16" s="3">
        <v>1456</v>
      </c>
      <c r="P16" s="3" t="s">
        <v>46</v>
      </c>
      <c r="Q16" s="3">
        <v>16</v>
      </c>
      <c r="R16" s="3">
        <v>3</v>
      </c>
      <c r="S16" s="3" t="s">
        <v>47</v>
      </c>
      <c r="T16" s="3" t="s">
        <v>75</v>
      </c>
      <c r="U16" s="3" t="s">
        <v>46</v>
      </c>
    </row>
    <row r="17" spans="1:21">
      <c r="A17" s="3">
        <v>5827</v>
      </c>
      <c r="B17" s="3" t="s">
        <v>108</v>
      </c>
      <c r="C17" s="3" t="s">
        <v>37</v>
      </c>
      <c r="D17" s="3">
        <v>57</v>
      </c>
      <c r="E17" s="3" t="s">
        <v>68</v>
      </c>
      <c r="F17" s="3" t="s">
        <v>49</v>
      </c>
      <c r="G17" s="3" t="s">
        <v>72</v>
      </c>
      <c r="H17" s="3" t="s">
        <v>41</v>
      </c>
      <c r="I17" s="3" t="s">
        <v>109</v>
      </c>
      <c r="J17" s="3" t="s">
        <v>110</v>
      </c>
      <c r="K17" s="3" t="s">
        <v>111</v>
      </c>
      <c r="L17" s="3" t="s">
        <v>54</v>
      </c>
      <c r="M17" s="3">
        <v>96429</v>
      </c>
      <c r="N17" s="3" t="s">
        <v>31</v>
      </c>
      <c r="O17" s="3">
        <v>4740</v>
      </c>
      <c r="P17" s="3" t="s">
        <v>46</v>
      </c>
      <c r="Q17" s="3">
        <v>8</v>
      </c>
      <c r="R17" s="3">
        <v>1</v>
      </c>
      <c r="S17" s="3" t="s">
        <v>47</v>
      </c>
      <c r="T17" s="3" t="s">
        <v>66</v>
      </c>
      <c r="U17" s="3" t="s">
        <v>46</v>
      </c>
    </row>
    <row r="18" spans="1:21">
      <c r="A18" s="3">
        <v>5184</v>
      </c>
      <c r="B18" s="3" t="s">
        <v>112</v>
      </c>
      <c r="C18" s="3" t="s">
        <v>22</v>
      </c>
      <c r="D18" s="3">
        <v>24</v>
      </c>
      <c r="E18" s="3" t="s">
        <v>23</v>
      </c>
      <c r="F18" s="3" t="s">
        <v>39</v>
      </c>
      <c r="G18" s="3" t="s">
        <v>50</v>
      </c>
      <c r="H18" s="3" t="s">
        <v>51</v>
      </c>
      <c r="I18" s="3" t="s">
        <v>113</v>
      </c>
      <c r="J18" s="3" t="s">
        <v>114</v>
      </c>
      <c r="K18" s="3" t="s">
        <v>111</v>
      </c>
      <c r="L18" s="3" t="s">
        <v>54</v>
      </c>
      <c r="M18" s="3">
        <v>33183</v>
      </c>
      <c r="N18" s="3" t="s">
        <v>64</v>
      </c>
      <c r="O18" s="3">
        <v>8114</v>
      </c>
      <c r="P18" s="3" t="s">
        <v>46</v>
      </c>
      <c r="Q18" s="3">
        <v>4</v>
      </c>
      <c r="R18" s="3">
        <v>2</v>
      </c>
      <c r="S18" s="3" t="s">
        <v>47</v>
      </c>
      <c r="T18" s="3" t="s">
        <v>96</v>
      </c>
      <c r="U18" s="3" t="s">
        <v>57</v>
      </c>
    </row>
    <row r="19" spans="1:21">
      <c r="A19" s="3">
        <v>5874</v>
      </c>
      <c r="B19" s="3" t="s">
        <v>58</v>
      </c>
      <c r="C19" s="3" t="s">
        <v>22</v>
      </c>
      <c r="D19" s="3">
        <v>35</v>
      </c>
      <c r="E19" s="3" t="s">
        <v>38</v>
      </c>
      <c r="F19" s="3" t="s">
        <v>102</v>
      </c>
      <c r="G19" s="3" t="s">
        <v>72</v>
      </c>
      <c r="H19" s="3" t="s">
        <v>26</v>
      </c>
      <c r="I19" s="3" t="s">
        <v>115</v>
      </c>
      <c r="J19" s="3" t="s">
        <v>116</v>
      </c>
      <c r="K19" s="3" t="s">
        <v>111</v>
      </c>
      <c r="L19" s="3" t="s">
        <v>30</v>
      </c>
      <c r="M19" s="3">
        <v>75065</v>
      </c>
      <c r="N19" s="3" t="s">
        <v>31</v>
      </c>
      <c r="O19" s="3">
        <v>7123</v>
      </c>
      <c r="P19" s="3" t="s">
        <v>46</v>
      </c>
      <c r="Q19" s="3">
        <v>20</v>
      </c>
      <c r="R19" s="3">
        <v>2</v>
      </c>
      <c r="S19" s="3" t="s">
        <v>46</v>
      </c>
      <c r="T19" s="3" t="s">
        <v>34</v>
      </c>
      <c r="U19" s="3" t="s">
        <v>57</v>
      </c>
    </row>
    <row r="20" spans="1:21">
      <c r="A20" s="3">
        <v>9834</v>
      </c>
      <c r="B20" s="3" t="s">
        <v>117</v>
      </c>
      <c r="C20" s="3" t="s">
        <v>37</v>
      </c>
      <c r="D20" s="3">
        <v>41</v>
      </c>
      <c r="E20" s="3" t="s">
        <v>59</v>
      </c>
      <c r="F20" s="3" t="s">
        <v>39</v>
      </c>
      <c r="G20" s="3" t="s">
        <v>40</v>
      </c>
      <c r="H20" s="3" t="s">
        <v>81</v>
      </c>
      <c r="I20" s="3" t="s">
        <v>118</v>
      </c>
      <c r="J20" s="3" t="s">
        <v>119</v>
      </c>
      <c r="K20" s="3" t="s">
        <v>29</v>
      </c>
      <c r="L20" s="3" t="s">
        <v>54</v>
      </c>
      <c r="M20" s="3">
        <v>32877</v>
      </c>
      <c r="N20" s="3" t="s">
        <v>31</v>
      </c>
      <c r="O20" s="3">
        <v>6432</v>
      </c>
      <c r="P20" s="3" t="s">
        <v>32</v>
      </c>
      <c r="Q20" s="3">
        <v>11</v>
      </c>
      <c r="R20" s="3">
        <v>1</v>
      </c>
      <c r="S20" s="3" t="s">
        <v>46</v>
      </c>
      <c r="T20" s="3" t="s">
        <v>34</v>
      </c>
      <c r="U20" s="3" t="s">
        <v>46</v>
      </c>
    </row>
    <row r="21" spans="1:21">
      <c r="A21" s="3">
        <v>5096</v>
      </c>
      <c r="B21" s="3" t="s">
        <v>120</v>
      </c>
      <c r="C21" s="3" t="s">
        <v>37</v>
      </c>
      <c r="D21" s="3">
        <v>36</v>
      </c>
      <c r="E21" s="3" t="s">
        <v>59</v>
      </c>
      <c r="F21" s="3" t="s">
        <v>39</v>
      </c>
      <c r="G21" s="3" t="s">
        <v>121</v>
      </c>
      <c r="H21" s="3" t="s">
        <v>60</v>
      </c>
      <c r="I21" s="3" t="s">
        <v>122</v>
      </c>
      <c r="J21" s="3" t="s">
        <v>123</v>
      </c>
      <c r="K21" s="3" t="s">
        <v>29</v>
      </c>
      <c r="L21" s="3" t="s">
        <v>44</v>
      </c>
      <c r="M21" s="3">
        <v>46811</v>
      </c>
      <c r="N21" s="3" t="s">
        <v>55</v>
      </c>
      <c r="O21" s="3">
        <v>1567</v>
      </c>
      <c r="P21" s="3" t="s">
        <v>46</v>
      </c>
      <c r="Q21" s="3">
        <v>7</v>
      </c>
      <c r="R21" s="3">
        <v>3</v>
      </c>
      <c r="S21" s="3" t="s">
        <v>47</v>
      </c>
      <c r="T21" s="3" t="s">
        <v>34</v>
      </c>
      <c r="U21" s="3" t="s">
        <v>57</v>
      </c>
    </row>
    <row r="22" spans="1:21">
      <c r="A22" s="3">
        <v>2263</v>
      </c>
      <c r="B22" s="3" t="s">
        <v>124</v>
      </c>
      <c r="C22" s="3" t="s">
        <v>37</v>
      </c>
      <c r="D22" s="3">
        <v>31</v>
      </c>
      <c r="E22" s="3" t="s">
        <v>38</v>
      </c>
      <c r="F22" s="3" t="s">
        <v>80</v>
      </c>
      <c r="G22" s="3" t="s">
        <v>50</v>
      </c>
      <c r="H22" s="3" t="s">
        <v>41</v>
      </c>
      <c r="I22" s="3" t="s">
        <v>125</v>
      </c>
      <c r="J22" s="3" t="s">
        <v>126</v>
      </c>
      <c r="K22" s="3" t="s">
        <v>63</v>
      </c>
      <c r="L22" s="3" t="s">
        <v>44</v>
      </c>
      <c r="M22" s="3">
        <v>87538</v>
      </c>
      <c r="N22" s="3" t="s">
        <v>31</v>
      </c>
      <c r="O22" s="3">
        <v>3588</v>
      </c>
      <c r="P22" s="3" t="s">
        <v>65</v>
      </c>
      <c r="Q22" s="3">
        <v>11</v>
      </c>
      <c r="R22" s="3">
        <v>5</v>
      </c>
      <c r="S22" s="3" t="s">
        <v>47</v>
      </c>
      <c r="T22" s="3" t="s">
        <v>66</v>
      </c>
      <c r="U22" s="3" t="s">
        <v>46</v>
      </c>
    </row>
    <row r="23" spans="1:21">
      <c r="A23" s="3">
        <v>6505</v>
      </c>
      <c r="B23" s="3" t="s">
        <v>127</v>
      </c>
      <c r="C23" s="3" t="s">
        <v>22</v>
      </c>
      <c r="D23" s="3">
        <v>28</v>
      </c>
      <c r="E23" s="3" t="s">
        <v>38</v>
      </c>
      <c r="F23" s="3" t="s">
        <v>24</v>
      </c>
      <c r="G23" s="3" t="s">
        <v>40</v>
      </c>
      <c r="H23" s="3" t="s">
        <v>81</v>
      </c>
      <c r="I23" s="3" t="s">
        <v>128</v>
      </c>
      <c r="J23" s="3" t="s">
        <v>129</v>
      </c>
      <c r="K23" s="3" t="s">
        <v>29</v>
      </c>
      <c r="L23" s="3" t="s">
        <v>44</v>
      </c>
      <c r="M23" s="3">
        <v>73002</v>
      </c>
      <c r="N23" s="3" t="s">
        <v>31</v>
      </c>
      <c r="O23" s="3">
        <v>6296</v>
      </c>
      <c r="P23" s="3" t="s">
        <v>32</v>
      </c>
      <c r="Q23" s="3">
        <v>2</v>
      </c>
      <c r="R23" s="3">
        <v>5</v>
      </c>
      <c r="S23" s="3" t="s">
        <v>47</v>
      </c>
      <c r="T23" s="3" t="s">
        <v>56</v>
      </c>
      <c r="U23" s="3" t="s">
        <v>35</v>
      </c>
    </row>
    <row r="24" spans="1:21">
      <c r="A24" s="3">
        <v>8626</v>
      </c>
      <c r="B24" s="3" t="s">
        <v>130</v>
      </c>
      <c r="C24" s="3" t="s">
        <v>37</v>
      </c>
      <c r="D24" s="3">
        <v>37</v>
      </c>
      <c r="E24" s="3" t="s">
        <v>59</v>
      </c>
      <c r="F24" s="3" t="s">
        <v>80</v>
      </c>
      <c r="G24" s="3" t="s">
        <v>40</v>
      </c>
      <c r="H24" s="3" t="s">
        <v>60</v>
      </c>
      <c r="I24" s="3" t="s">
        <v>131</v>
      </c>
      <c r="J24" s="3" t="s">
        <v>132</v>
      </c>
      <c r="K24" s="3" t="s">
        <v>111</v>
      </c>
      <c r="L24" s="3" t="s">
        <v>54</v>
      </c>
      <c r="M24" s="3">
        <v>41653</v>
      </c>
      <c r="N24" s="3" t="s">
        <v>55</v>
      </c>
      <c r="O24" s="3">
        <v>9236</v>
      </c>
      <c r="P24" s="3" t="s">
        <v>46</v>
      </c>
      <c r="Q24" s="3">
        <v>13</v>
      </c>
      <c r="R24" s="3">
        <v>1</v>
      </c>
      <c r="S24" s="3" t="s">
        <v>47</v>
      </c>
      <c r="T24" s="3" t="s">
        <v>34</v>
      </c>
      <c r="U24" s="3" t="s">
        <v>46</v>
      </c>
    </row>
    <row r="25" spans="1:21">
      <c r="A25" s="3">
        <v>5979</v>
      </c>
      <c r="B25" s="3" t="s">
        <v>133</v>
      </c>
      <c r="C25" s="3" t="s">
        <v>22</v>
      </c>
      <c r="D25" s="3">
        <v>31</v>
      </c>
      <c r="E25" s="3" t="s">
        <v>38</v>
      </c>
      <c r="F25" s="3" t="s">
        <v>24</v>
      </c>
      <c r="G25" s="3" t="s">
        <v>25</v>
      </c>
      <c r="H25" s="3" t="s">
        <v>51</v>
      </c>
      <c r="I25" s="3" t="s">
        <v>134</v>
      </c>
      <c r="J25" s="3" t="s">
        <v>135</v>
      </c>
      <c r="K25" s="3" t="s">
        <v>63</v>
      </c>
      <c r="L25" s="3" t="s">
        <v>44</v>
      </c>
      <c r="M25" s="3">
        <v>67582</v>
      </c>
      <c r="N25" s="3" t="s">
        <v>64</v>
      </c>
      <c r="O25" s="3">
        <v>1375</v>
      </c>
      <c r="P25" s="3" t="s">
        <v>32</v>
      </c>
      <c r="Q25" s="3">
        <v>20</v>
      </c>
      <c r="R25" s="3">
        <v>3</v>
      </c>
      <c r="S25" s="3" t="s">
        <v>47</v>
      </c>
      <c r="T25" s="3" t="s">
        <v>56</v>
      </c>
      <c r="U25" s="3" t="s">
        <v>46</v>
      </c>
    </row>
    <row r="26" spans="1:21">
      <c r="A26" s="3">
        <v>3104</v>
      </c>
      <c r="B26" s="3" t="s">
        <v>136</v>
      </c>
      <c r="C26" s="3" t="s">
        <v>22</v>
      </c>
      <c r="D26" s="3">
        <v>23</v>
      </c>
      <c r="E26" s="3" t="s">
        <v>23</v>
      </c>
      <c r="F26" s="3" t="s">
        <v>80</v>
      </c>
      <c r="G26" s="3" t="s">
        <v>40</v>
      </c>
      <c r="H26" s="3" t="s">
        <v>41</v>
      </c>
      <c r="I26" s="3" t="s">
        <v>137</v>
      </c>
      <c r="J26" s="3" t="s">
        <v>138</v>
      </c>
      <c r="K26" s="3" t="s">
        <v>111</v>
      </c>
      <c r="L26" s="3" t="s">
        <v>44</v>
      </c>
      <c r="M26" s="3">
        <v>37351</v>
      </c>
      <c r="N26" s="3" t="s">
        <v>55</v>
      </c>
      <c r="O26" s="3">
        <v>7858</v>
      </c>
      <c r="P26" s="3" t="s">
        <v>65</v>
      </c>
      <c r="Q26" s="3">
        <v>18</v>
      </c>
      <c r="R26" s="3">
        <v>2</v>
      </c>
      <c r="S26" s="3" t="s">
        <v>33</v>
      </c>
      <c r="T26" s="3" t="s">
        <v>56</v>
      </c>
      <c r="U26" s="3" t="s">
        <v>57</v>
      </c>
    </row>
    <row r="27" spans="1:21">
      <c r="A27" s="3">
        <v>8967</v>
      </c>
      <c r="B27" s="3" t="s">
        <v>139</v>
      </c>
      <c r="C27" s="3" t="s">
        <v>22</v>
      </c>
      <c r="D27" s="3">
        <v>48</v>
      </c>
      <c r="E27" s="3" t="s">
        <v>98</v>
      </c>
      <c r="F27" s="3" t="s">
        <v>102</v>
      </c>
      <c r="G27" s="3" t="s">
        <v>50</v>
      </c>
      <c r="H27" s="3" t="s">
        <v>26</v>
      </c>
      <c r="I27" s="3" t="s">
        <v>140</v>
      </c>
      <c r="J27" s="3" t="s">
        <v>141</v>
      </c>
      <c r="K27" s="3" t="s">
        <v>29</v>
      </c>
      <c r="L27" s="3" t="s">
        <v>44</v>
      </c>
      <c r="M27" s="3">
        <v>36721</v>
      </c>
      <c r="N27" s="3" t="s">
        <v>45</v>
      </c>
      <c r="O27" s="3">
        <v>8820</v>
      </c>
      <c r="P27" s="3" t="s">
        <v>65</v>
      </c>
      <c r="Q27" s="3">
        <v>0</v>
      </c>
      <c r="R27" s="3">
        <v>2</v>
      </c>
      <c r="S27" s="3" t="s">
        <v>47</v>
      </c>
      <c r="T27" s="3" t="s">
        <v>56</v>
      </c>
      <c r="U27" s="3" t="s">
        <v>35</v>
      </c>
    </row>
    <row r="28" spans="1:21">
      <c r="A28" s="3">
        <v>5087</v>
      </c>
      <c r="B28" s="3" t="s">
        <v>142</v>
      </c>
      <c r="C28" s="3" t="s">
        <v>37</v>
      </c>
      <c r="D28" s="3">
        <v>28</v>
      </c>
      <c r="E28" s="3" t="s">
        <v>38</v>
      </c>
      <c r="F28" s="3" t="s">
        <v>49</v>
      </c>
      <c r="G28" s="3" t="s">
        <v>121</v>
      </c>
      <c r="H28" s="3" t="s">
        <v>26</v>
      </c>
      <c r="I28" s="3" t="s">
        <v>143</v>
      </c>
      <c r="J28" s="3" t="s">
        <v>144</v>
      </c>
      <c r="K28" s="3" t="s">
        <v>63</v>
      </c>
      <c r="L28" s="3" t="s">
        <v>54</v>
      </c>
      <c r="M28" s="3">
        <v>46326</v>
      </c>
      <c r="N28" s="3" t="s">
        <v>45</v>
      </c>
      <c r="O28" s="3">
        <v>9189</v>
      </c>
      <c r="P28" s="3" t="s">
        <v>65</v>
      </c>
      <c r="Q28" s="3">
        <v>8</v>
      </c>
      <c r="R28" s="3">
        <v>4</v>
      </c>
      <c r="S28" s="3" t="s">
        <v>33</v>
      </c>
      <c r="T28" s="3" t="s">
        <v>75</v>
      </c>
      <c r="U28" s="3" t="s">
        <v>57</v>
      </c>
    </row>
    <row r="29" spans="1:21">
      <c r="A29" s="3">
        <v>3358</v>
      </c>
      <c r="B29" s="3" t="s">
        <v>145</v>
      </c>
      <c r="C29" s="3" t="s">
        <v>37</v>
      </c>
      <c r="D29" s="3">
        <v>30</v>
      </c>
      <c r="E29" s="3" t="s">
        <v>38</v>
      </c>
      <c r="F29" s="3" t="s">
        <v>39</v>
      </c>
      <c r="G29" s="3" t="s">
        <v>72</v>
      </c>
      <c r="H29" s="3" t="s">
        <v>41</v>
      </c>
      <c r="I29" s="3" t="s">
        <v>146</v>
      </c>
      <c r="J29" s="3" t="s">
        <v>147</v>
      </c>
      <c r="K29" s="3" t="s">
        <v>29</v>
      </c>
      <c r="L29" s="3" t="s">
        <v>30</v>
      </c>
      <c r="M29" s="3">
        <v>59007</v>
      </c>
      <c r="N29" s="3" t="s">
        <v>31</v>
      </c>
      <c r="O29" s="3">
        <v>3380</v>
      </c>
      <c r="P29" s="3" t="s">
        <v>32</v>
      </c>
      <c r="Q29" s="3">
        <v>17</v>
      </c>
      <c r="R29" s="3">
        <v>3</v>
      </c>
      <c r="S29" s="3" t="s">
        <v>46</v>
      </c>
      <c r="T29" s="3" t="s">
        <v>96</v>
      </c>
      <c r="U29" s="3" t="s">
        <v>35</v>
      </c>
    </row>
    <row r="30" spans="1:21">
      <c r="A30" s="3">
        <v>8256</v>
      </c>
      <c r="B30" s="3" t="s">
        <v>148</v>
      </c>
      <c r="C30" s="3" t="s">
        <v>37</v>
      </c>
      <c r="D30" s="3">
        <v>46</v>
      </c>
      <c r="E30" s="3" t="s">
        <v>98</v>
      </c>
      <c r="F30" s="3" t="s">
        <v>80</v>
      </c>
      <c r="G30" s="3" t="s">
        <v>25</v>
      </c>
      <c r="H30" s="3" t="s">
        <v>60</v>
      </c>
      <c r="I30" s="3" t="s">
        <v>149</v>
      </c>
      <c r="J30" s="3" t="s">
        <v>150</v>
      </c>
      <c r="K30" s="3" t="s">
        <v>29</v>
      </c>
      <c r="L30" s="3" t="s">
        <v>44</v>
      </c>
      <c r="M30" s="3">
        <v>52020</v>
      </c>
      <c r="N30" s="3" t="s">
        <v>45</v>
      </c>
      <c r="O30" s="3">
        <v>9585</v>
      </c>
      <c r="P30" s="3" t="s">
        <v>65</v>
      </c>
      <c r="Q30" s="3">
        <v>0</v>
      </c>
      <c r="R30" s="3">
        <v>4</v>
      </c>
      <c r="S30" s="3" t="s">
        <v>47</v>
      </c>
      <c r="T30" s="3" t="s">
        <v>96</v>
      </c>
      <c r="U30" s="3" t="s">
        <v>46</v>
      </c>
    </row>
    <row r="31" spans="1:21">
      <c r="A31" s="3">
        <v>5763</v>
      </c>
      <c r="B31" s="3" t="s">
        <v>151</v>
      </c>
      <c r="C31" s="3" t="s">
        <v>37</v>
      </c>
      <c r="D31" s="3">
        <v>44</v>
      </c>
      <c r="E31" s="3" t="s">
        <v>59</v>
      </c>
      <c r="F31" s="3" t="s">
        <v>39</v>
      </c>
      <c r="G31" s="3" t="s">
        <v>50</v>
      </c>
      <c r="H31" s="3" t="s">
        <v>41</v>
      </c>
      <c r="I31" s="3" t="s">
        <v>152</v>
      </c>
      <c r="J31" s="3" t="s">
        <v>153</v>
      </c>
      <c r="K31" s="3" t="s">
        <v>111</v>
      </c>
      <c r="L31" s="3" t="s">
        <v>44</v>
      </c>
      <c r="M31" s="3">
        <v>98961</v>
      </c>
      <c r="N31" s="3" t="s">
        <v>55</v>
      </c>
      <c r="O31" s="3">
        <v>2688</v>
      </c>
      <c r="P31" s="3" t="s">
        <v>32</v>
      </c>
      <c r="Q31" s="3">
        <v>2</v>
      </c>
      <c r="R31" s="3">
        <v>5</v>
      </c>
      <c r="S31" s="3" t="s">
        <v>47</v>
      </c>
      <c r="T31" s="3" t="s">
        <v>96</v>
      </c>
      <c r="U31" s="3" t="s">
        <v>35</v>
      </c>
    </row>
    <row r="32" spans="1:21">
      <c r="A32" s="3">
        <v>6838</v>
      </c>
      <c r="B32" s="3" t="s">
        <v>154</v>
      </c>
      <c r="C32" s="3" t="s">
        <v>37</v>
      </c>
      <c r="D32" s="3">
        <v>45</v>
      </c>
      <c r="E32" s="3" t="s">
        <v>59</v>
      </c>
      <c r="F32" s="3" t="s">
        <v>49</v>
      </c>
      <c r="G32" s="3" t="s">
        <v>72</v>
      </c>
      <c r="H32" s="3" t="s">
        <v>51</v>
      </c>
      <c r="I32" s="3" t="s">
        <v>155</v>
      </c>
      <c r="J32" s="3" t="s">
        <v>156</v>
      </c>
      <c r="K32" s="3" t="s">
        <v>111</v>
      </c>
      <c r="L32" s="3" t="s">
        <v>44</v>
      </c>
      <c r="M32" s="3">
        <v>81943</v>
      </c>
      <c r="N32" s="3" t="s">
        <v>31</v>
      </c>
      <c r="O32" s="3">
        <v>2255</v>
      </c>
      <c r="P32" s="3" t="s">
        <v>32</v>
      </c>
      <c r="Q32" s="3">
        <v>18</v>
      </c>
      <c r="R32" s="3">
        <v>2</v>
      </c>
      <c r="S32" s="3" t="s">
        <v>46</v>
      </c>
      <c r="T32" s="3" t="s">
        <v>66</v>
      </c>
      <c r="U32" s="3" t="s">
        <v>35</v>
      </c>
    </row>
    <row r="33" spans="1:21">
      <c r="A33" s="3">
        <v>9544</v>
      </c>
      <c r="B33" s="3" t="s">
        <v>157</v>
      </c>
      <c r="C33" s="3" t="s">
        <v>37</v>
      </c>
      <c r="D33" s="3">
        <v>52</v>
      </c>
      <c r="E33" s="3" t="s">
        <v>98</v>
      </c>
      <c r="F33" s="3" t="s">
        <v>102</v>
      </c>
      <c r="G33" s="3" t="s">
        <v>50</v>
      </c>
      <c r="H33" s="3" t="s">
        <v>41</v>
      </c>
      <c r="I33" s="3" t="s">
        <v>158</v>
      </c>
      <c r="J33" s="3" t="s">
        <v>159</v>
      </c>
      <c r="K33" s="3" t="s">
        <v>111</v>
      </c>
      <c r="L33" s="3" t="s">
        <v>44</v>
      </c>
      <c r="M33" s="3">
        <v>47627</v>
      </c>
      <c r="N33" s="3" t="s">
        <v>31</v>
      </c>
      <c r="O33" s="3">
        <v>1221</v>
      </c>
      <c r="P33" s="3" t="s">
        <v>46</v>
      </c>
      <c r="Q33" s="3">
        <v>4</v>
      </c>
      <c r="R33" s="3">
        <v>3</v>
      </c>
      <c r="S33" s="3" t="s">
        <v>46</v>
      </c>
      <c r="T33" s="3" t="s">
        <v>56</v>
      </c>
      <c r="U33" s="3" t="s">
        <v>46</v>
      </c>
    </row>
    <row r="34" spans="1:21">
      <c r="A34" s="3">
        <v>8012</v>
      </c>
      <c r="B34" s="3" t="s">
        <v>160</v>
      </c>
      <c r="C34" s="3" t="s">
        <v>22</v>
      </c>
      <c r="D34" s="3">
        <v>52</v>
      </c>
      <c r="E34" s="3" t="s">
        <v>98</v>
      </c>
      <c r="F34" s="3" t="s">
        <v>24</v>
      </c>
      <c r="G34" s="3" t="s">
        <v>25</v>
      </c>
      <c r="H34" s="3" t="s">
        <v>81</v>
      </c>
      <c r="I34" s="3" t="s">
        <v>161</v>
      </c>
      <c r="J34" s="3" t="s">
        <v>162</v>
      </c>
      <c r="K34" s="3" t="s">
        <v>111</v>
      </c>
      <c r="L34" s="3" t="s">
        <v>44</v>
      </c>
      <c r="M34" s="3">
        <v>56162</v>
      </c>
      <c r="N34" s="3" t="s">
        <v>55</v>
      </c>
      <c r="O34" s="3">
        <v>6560</v>
      </c>
      <c r="P34" s="3" t="s">
        <v>65</v>
      </c>
      <c r="Q34" s="3">
        <v>9</v>
      </c>
      <c r="R34" s="3">
        <v>4</v>
      </c>
      <c r="S34" s="3" t="s">
        <v>47</v>
      </c>
      <c r="T34" s="3" t="s">
        <v>75</v>
      </c>
      <c r="U34" s="3" t="s">
        <v>46</v>
      </c>
    </row>
    <row r="35" spans="1:21">
      <c r="A35" s="3">
        <v>9374</v>
      </c>
      <c r="B35" s="3" t="s">
        <v>163</v>
      </c>
      <c r="C35" s="3" t="s">
        <v>22</v>
      </c>
      <c r="D35" s="3">
        <v>42</v>
      </c>
      <c r="E35" s="3" t="s">
        <v>59</v>
      </c>
      <c r="F35" s="3" t="s">
        <v>39</v>
      </c>
      <c r="G35" s="3" t="s">
        <v>50</v>
      </c>
      <c r="H35" s="3" t="s">
        <v>51</v>
      </c>
      <c r="I35" s="3" t="s">
        <v>164</v>
      </c>
      <c r="J35" s="3" t="s">
        <v>165</v>
      </c>
      <c r="K35" s="3" t="s">
        <v>63</v>
      </c>
      <c r="L35" s="3" t="s">
        <v>54</v>
      </c>
      <c r="M35" s="3">
        <v>95734</v>
      </c>
      <c r="N35" s="3" t="s">
        <v>31</v>
      </c>
      <c r="O35" s="3">
        <v>4854</v>
      </c>
      <c r="P35" s="3" t="s">
        <v>32</v>
      </c>
      <c r="Q35" s="3">
        <v>13</v>
      </c>
      <c r="R35" s="3">
        <v>2</v>
      </c>
      <c r="S35" s="3" t="s">
        <v>33</v>
      </c>
      <c r="T35" s="3" t="s">
        <v>34</v>
      </c>
      <c r="U35" s="3" t="s">
        <v>35</v>
      </c>
    </row>
    <row r="36" spans="1:21">
      <c r="A36" s="3">
        <v>3487</v>
      </c>
      <c r="B36" s="3" t="s">
        <v>166</v>
      </c>
      <c r="C36" s="3" t="s">
        <v>37</v>
      </c>
      <c r="D36" s="3">
        <v>58</v>
      </c>
      <c r="E36" s="3" t="s">
        <v>68</v>
      </c>
      <c r="F36" s="3" t="s">
        <v>39</v>
      </c>
      <c r="G36" s="3" t="s">
        <v>40</v>
      </c>
      <c r="H36" s="3" t="s">
        <v>60</v>
      </c>
      <c r="I36" s="3" t="s">
        <v>167</v>
      </c>
      <c r="J36" s="3" t="s">
        <v>168</v>
      </c>
      <c r="K36" s="3" t="s">
        <v>63</v>
      </c>
      <c r="L36" s="3" t="s">
        <v>54</v>
      </c>
      <c r="M36" s="3">
        <v>74789</v>
      </c>
      <c r="N36" s="3" t="s">
        <v>31</v>
      </c>
      <c r="O36" s="3">
        <v>8101</v>
      </c>
      <c r="P36" s="3" t="s">
        <v>65</v>
      </c>
      <c r="Q36" s="3">
        <v>14</v>
      </c>
      <c r="R36" s="3">
        <v>5</v>
      </c>
      <c r="S36" s="3" t="s">
        <v>47</v>
      </c>
      <c r="T36" s="3" t="s">
        <v>66</v>
      </c>
      <c r="U36" s="3" t="s">
        <v>46</v>
      </c>
    </row>
    <row r="37" spans="1:21">
      <c r="A37" s="3">
        <v>8445</v>
      </c>
      <c r="B37" s="3" t="s">
        <v>169</v>
      </c>
      <c r="C37" s="3" t="s">
        <v>22</v>
      </c>
      <c r="D37" s="3">
        <v>24</v>
      </c>
      <c r="E37" s="3" t="s">
        <v>23</v>
      </c>
      <c r="F37" s="3" t="s">
        <v>102</v>
      </c>
      <c r="G37" s="3" t="s">
        <v>25</v>
      </c>
      <c r="H37" s="3" t="s">
        <v>60</v>
      </c>
      <c r="I37" s="3" t="s">
        <v>170</v>
      </c>
      <c r="J37" s="3" t="s">
        <v>171</v>
      </c>
      <c r="K37" s="3" t="s">
        <v>29</v>
      </c>
      <c r="L37" s="3" t="s">
        <v>54</v>
      </c>
      <c r="M37" s="3">
        <v>30137</v>
      </c>
      <c r="N37" s="3" t="s">
        <v>45</v>
      </c>
      <c r="O37" s="3">
        <v>4031</v>
      </c>
      <c r="P37" s="3" t="s">
        <v>46</v>
      </c>
      <c r="Q37" s="3">
        <v>5</v>
      </c>
      <c r="R37" s="3">
        <v>3</v>
      </c>
      <c r="S37" s="3" t="s">
        <v>46</v>
      </c>
      <c r="T37" s="3" t="s">
        <v>56</v>
      </c>
      <c r="U37" s="3" t="s">
        <v>35</v>
      </c>
    </row>
    <row r="38" spans="1:21">
      <c r="A38" s="3">
        <v>1550</v>
      </c>
      <c r="B38" s="3" t="s">
        <v>172</v>
      </c>
      <c r="C38" s="3" t="s">
        <v>37</v>
      </c>
      <c r="D38" s="3">
        <v>21</v>
      </c>
      <c r="E38" s="3" t="s">
        <v>23</v>
      </c>
      <c r="F38" s="3" t="s">
        <v>39</v>
      </c>
      <c r="G38" s="3" t="s">
        <v>25</v>
      </c>
      <c r="H38" s="3" t="s">
        <v>26</v>
      </c>
      <c r="I38" s="3" t="s">
        <v>173</v>
      </c>
      <c r="J38" s="3" t="s">
        <v>174</v>
      </c>
      <c r="K38" s="3" t="s">
        <v>29</v>
      </c>
      <c r="L38" s="3" t="s">
        <v>54</v>
      </c>
      <c r="M38" s="3">
        <v>95510</v>
      </c>
      <c r="N38" s="3" t="s">
        <v>31</v>
      </c>
      <c r="O38" s="3">
        <v>6811</v>
      </c>
      <c r="P38" s="3" t="s">
        <v>32</v>
      </c>
      <c r="Q38" s="3">
        <v>18</v>
      </c>
      <c r="R38" s="3">
        <v>4</v>
      </c>
      <c r="S38" s="3" t="s">
        <v>47</v>
      </c>
      <c r="T38" s="3" t="s">
        <v>96</v>
      </c>
      <c r="U38" s="3" t="s">
        <v>35</v>
      </c>
    </row>
    <row r="39" spans="1:21">
      <c r="A39" s="3">
        <v>9968</v>
      </c>
      <c r="B39" s="3" t="s">
        <v>175</v>
      </c>
      <c r="C39" s="3" t="s">
        <v>37</v>
      </c>
      <c r="D39" s="3">
        <v>58</v>
      </c>
      <c r="E39" s="3" t="s">
        <v>68</v>
      </c>
      <c r="F39" s="3" t="s">
        <v>39</v>
      </c>
      <c r="G39" s="3" t="s">
        <v>72</v>
      </c>
      <c r="H39" s="3" t="s">
        <v>26</v>
      </c>
      <c r="I39" s="3" t="s">
        <v>176</v>
      </c>
      <c r="J39" s="3" t="s">
        <v>177</v>
      </c>
      <c r="K39" s="3" t="s">
        <v>63</v>
      </c>
      <c r="L39" s="3" t="s">
        <v>30</v>
      </c>
      <c r="M39" s="3">
        <v>80325</v>
      </c>
      <c r="N39" s="3" t="s">
        <v>45</v>
      </c>
      <c r="O39" s="3">
        <v>6230</v>
      </c>
      <c r="P39" s="3" t="s">
        <v>32</v>
      </c>
      <c r="Q39" s="3">
        <v>5</v>
      </c>
      <c r="R39" s="3">
        <v>4</v>
      </c>
      <c r="S39" s="3" t="s">
        <v>46</v>
      </c>
      <c r="T39" s="3" t="s">
        <v>66</v>
      </c>
      <c r="U39" s="3" t="s">
        <v>57</v>
      </c>
    </row>
    <row r="40" spans="1:21">
      <c r="A40" s="3">
        <v>8029</v>
      </c>
      <c r="B40" s="3" t="s">
        <v>178</v>
      </c>
      <c r="C40" s="3" t="s">
        <v>22</v>
      </c>
      <c r="D40" s="3">
        <v>57</v>
      </c>
      <c r="E40" s="3" t="s">
        <v>68</v>
      </c>
      <c r="F40" s="3" t="s">
        <v>80</v>
      </c>
      <c r="G40" s="3" t="s">
        <v>121</v>
      </c>
      <c r="H40" s="3" t="s">
        <v>81</v>
      </c>
      <c r="I40" s="3" t="s">
        <v>179</v>
      </c>
      <c r="J40" s="3" t="s">
        <v>180</v>
      </c>
      <c r="K40" s="3" t="s">
        <v>111</v>
      </c>
      <c r="L40" s="3" t="s">
        <v>44</v>
      </c>
      <c r="M40" s="3">
        <v>34109</v>
      </c>
      <c r="N40" s="3" t="s">
        <v>45</v>
      </c>
      <c r="O40" s="3">
        <v>9232</v>
      </c>
      <c r="P40" s="3" t="s">
        <v>32</v>
      </c>
      <c r="Q40" s="3">
        <v>13</v>
      </c>
      <c r="R40" s="3">
        <v>3</v>
      </c>
      <c r="S40" s="3" t="s">
        <v>33</v>
      </c>
      <c r="T40" s="3" t="s">
        <v>34</v>
      </c>
      <c r="U40" s="3" t="s">
        <v>35</v>
      </c>
    </row>
    <row r="41" spans="1:21">
      <c r="A41" s="3">
        <v>8847</v>
      </c>
      <c r="B41" s="3" t="s">
        <v>181</v>
      </c>
      <c r="C41" s="3" t="s">
        <v>37</v>
      </c>
      <c r="D41" s="3">
        <v>41</v>
      </c>
      <c r="E41" s="3" t="s">
        <v>59</v>
      </c>
      <c r="F41" s="3" t="s">
        <v>80</v>
      </c>
      <c r="G41" s="3" t="s">
        <v>72</v>
      </c>
      <c r="H41" s="3" t="s">
        <v>26</v>
      </c>
      <c r="I41" s="3" t="s">
        <v>182</v>
      </c>
      <c r="J41" s="3" t="s">
        <v>183</v>
      </c>
      <c r="K41" s="3" t="s">
        <v>111</v>
      </c>
      <c r="L41" s="3" t="s">
        <v>54</v>
      </c>
      <c r="M41" s="3">
        <v>73330</v>
      </c>
      <c r="N41" s="3" t="s">
        <v>31</v>
      </c>
      <c r="O41" s="3">
        <v>2276</v>
      </c>
      <c r="P41" s="3" t="s">
        <v>65</v>
      </c>
      <c r="Q41" s="3">
        <v>5</v>
      </c>
      <c r="R41" s="3">
        <v>1</v>
      </c>
      <c r="S41" s="3" t="s">
        <v>46</v>
      </c>
      <c r="T41" s="3" t="s">
        <v>56</v>
      </c>
      <c r="U41" s="3" t="s">
        <v>57</v>
      </c>
    </row>
    <row r="42" spans="1:21">
      <c r="A42" s="3">
        <v>1955</v>
      </c>
      <c r="B42" s="3" t="s">
        <v>184</v>
      </c>
      <c r="C42" s="3" t="s">
        <v>22</v>
      </c>
      <c r="D42" s="3">
        <v>58</v>
      </c>
      <c r="E42" s="3" t="s">
        <v>68</v>
      </c>
      <c r="F42" s="3" t="s">
        <v>49</v>
      </c>
      <c r="G42" s="3" t="s">
        <v>50</v>
      </c>
      <c r="H42" s="3" t="s">
        <v>41</v>
      </c>
      <c r="I42" s="3" t="s">
        <v>185</v>
      </c>
      <c r="J42" s="3" t="s">
        <v>186</v>
      </c>
      <c r="K42" s="3" t="s">
        <v>63</v>
      </c>
      <c r="L42" s="3" t="s">
        <v>54</v>
      </c>
      <c r="M42" s="3">
        <v>46567</v>
      </c>
      <c r="N42" s="3" t="s">
        <v>64</v>
      </c>
      <c r="O42" s="3">
        <v>2825</v>
      </c>
      <c r="P42" s="3" t="s">
        <v>32</v>
      </c>
      <c r="Q42" s="3">
        <v>15</v>
      </c>
      <c r="R42" s="3">
        <v>3</v>
      </c>
      <c r="S42" s="3" t="s">
        <v>46</v>
      </c>
      <c r="T42" s="3" t="s">
        <v>96</v>
      </c>
      <c r="U42" s="3" t="s">
        <v>57</v>
      </c>
    </row>
    <row r="43" spans="1:21">
      <c r="A43" s="3">
        <v>4522</v>
      </c>
      <c r="B43" s="3" t="s">
        <v>187</v>
      </c>
      <c r="C43" s="3" t="s">
        <v>22</v>
      </c>
      <c r="D43" s="3">
        <v>36</v>
      </c>
      <c r="E43" s="3" t="s">
        <v>59</v>
      </c>
      <c r="F43" s="3" t="s">
        <v>24</v>
      </c>
      <c r="G43" s="3" t="s">
        <v>121</v>
      </c>
      <c r="H43" s="3" t="s">
        <v>26</v>
      </c>
      <c r="I43" s="3" t="s">
        <v>188</v>
      </c>
      <c r="J43" s="3" t="s">
        <v>189</v>
      </c>
      <c r="K43" s="3" t="s">
        <v>63</v>
      </c>
      <c r="L43" s="3" t="s">
        <v>44</v>
      </c>
      <c r="M43" s="3">
        <v>39795</v>
      </c>
      <c r="N43" s="3" t="s">
        <v>64</v>
      </c>
      <c r="O43" s="3">
        <v>1670</v>
      </c>
      <c r="P43" s="3" t="s">
        <v>46</v>
      </c>
      <c r="Q43" s="3">
        <v>0</v>
      </c>
      <c r="R43" s="3">
        <v>2</v>
      </c>
      <c r="S43" s="3" t="s">
        <v>47</v>
      </c>
      <c r="T43" s="3" t="s">
        <v>75</v>
      </c>
      <c r="U43" s="3" t="s">
        <v>46</v>
      </c>
    </row>
    <row r="44" spans="1:21">
      <c r="A44" s="3">
        <v>3078</v>
      </c>
      <c r="B44" s="3" t="s">
        <v>190</v>
      </c>
      <c r="C44" s="3" t="s">
        <v>22</v>
      </c>
      <c r="D44" s="3">
        <v>21</v>
      </c>
      <c r="E44" s="3" t="s">
        <v>23</v>
      </c>
      <c r="F44" s="3" t="s">
        <v>24</v>
      </c>
      <c r="G44" s="3" t="s">
        <v>25</v>
      </c>
      <c r="H44" s="3" t="s">
        <v>81</v>
      </c>
      <c r="I44" s="3" t="s">
        <v>191</v>
      </c>
      <c r="J44" s="3" t="s">
        <v>192</v>
      </c>
      <c r="K44" s="3" t="s">
        <v>63</v>
      </c>
      <c r="L44" s="3" t="s">
        <v>54</v>
      </c>
      <c r="M44" s="3">
        <v>59506</v>
      </c>
      <c r="N44" s="3" t="s">
        <v>64</v>
      </c>
      <c r="O44" s="3">
        <v>4428</v>
      </c>
      <c r="P44" s="3" t="s">
        <v>65</v>
      </c>
      <c r="Q44" s="3">
        <v>0</v>
      </c>
      <c r="R44" s="3">
        <v>1</v>
      </c>
      <c r="S44" s="3" t="s">
        <v>46</v>
      </c>
      <c r="T44" s="3" t="s">
        <v>75</v>
      </c>
      <c r="U44" s="3" t="s">
        <v>35</v>
      </c>
    </row>
    <row r="45" spans="1:21">
      <c r="A45" s="3">
        <v>6357</v>
      </c>
      <c r="B45" s="3" t="s">
        <v>193</v>
      </c>
      <c r="C45" s="3" t="s">
        <v>22</v>
      </c>
      <c r="D45" s="3">
        <v>46</v>
      </c>
      <c r="E45" s="3" t="s">
        <v>98</v>
      </c>
      <c r="F45" s="3" t="s">
        <v>49</v>
      </c>
      <c r="G45" s="3" t="s">
        <v>40</v>
      </c>
      <c r="H45" s="3" t="s">
        <v>81</v>
      </c>
      <c r="I45" s="3" t="s">
        <v>194</v>
      </c>
      <c r="J45" s="3" t="s">
        <v>195</v>
      </c>
      <c r="K45" s="3" t="s">
        <v>63</v>
      </c>
      <c r="L45" s="3" t="s">
        <v>54</v>
      </c>
      <c r="M45" s="3">
        <v>49058</v>
      </c>
      <c r="N45" s="3" t="s">
        <v>45</v>
      </c>
      <c r="O45" s="3">
        <v>4396</v>
      </c>
      <c r="P45" s="3" t="s">
        <v>46</v>
      </c>
      <c r="Q45" s="3">
        <v>5</v>
      </c>
      <c r="R45" s="3">
        <v>1</v>
      </c>
      <c r="S45" s="3" t="s">
        <v>46</v>
      </c>
      <c r="T45" s="3" t="s">
        <v>75</v>
      </c>
      <c r="U45" s="3" t="s">
        <v>46</v>
      </c>
    </row>
    <row r="46" spans="1:21">
      <c r="A46" s="3">
        <v>7951</v>
      </c>
      <c r="B46" s="3" t="s">
        <v>196</v>
      </c>
      <c r="C46" s="3" t="s">
        <v>22</v>
      </c>
      <c r="D46" s="3">
        <v>36</v>
      </c>
      <c r="E46" s="3" t="s">
        <v>59</v>
      </c>
      <c r="F46" s="3" t="s">
        <v>80</v>
      </c>
      <c r="G46" s="3" t="s">
        <v>50</v>
      </c>
      <c r="H46" s="3" t="s">
        <v>81</v>
      </c>
      <c r="I46" s="3" t="s">
        <v>197</v>
      </c>
      <c r="J46" s="3" t="s">
        <v>198</v>
      </c>
      <c r="K46" s="3" t="s">
        <v>63</v>
      </c>
      <c r="L46" s="3" t="s">
        <v>30</v>
      </c>
      <c r="M46" s="3">
        <v>98612</v>
      </c>
      <c r="N46" s="3" t="s">
        <v>64</v>
      </c>
      <c r="O46" s="3">
        <v>1168</v>
      </c>
      <c r="P46" s="3" t="s">
        <v>46</v>
      </c>
      <c r="Q46" s="3">
        <v>9</v>
      </c>
      <c r="R46" s="3">
        <v>2</v>
      </c>
      <c r="S46" s="3" t="s">
        <v>47</v>
      </c>
      <c r="T46" s="3" t="s">
        <v>34</v>
      </c>
      <c r="U46" s="3" t="s">
        <v>35</v>
      </c>
    </row>
    <row r="47" spans="1:21">
      <c r="A47" s="3">
        <v>9228</v>
      </c>
      <c r="B47" s="3" t="s">
        <v>199</v>
      </c>
      <c r="C47" s="3" t="s">
        <v>37</v>
      </c>
      <c r="D47" s="3">
        <v>41</v>
      </c>
      <c r="E47" s="3" t="s">
        <v>59</v>
      </c>
      <c r="F47" s="3" t="s">
        <v>102</v>
      </c>
      <c r="G47" s="3" t="s">
        <v>72</v>
      </c>
      <c r="H47" s="3" t="s">
        <v>41</v>
      </c>
      <c r="I47" s="3" t="s">
        <v>200</v>
      </c>
      <c r="J47" s="3" t="s">
        <v>201</v>
      </c>
      <c r="K47" s="3" t="s">
        <v>111</v>
      </c>
      <c r="L47" s="3" t="s">
        <v>44</v>
      </c>
      <c r="M47" s="3">
        <v>38201</v>
      </c>
      <c r="N47" s="3" t="s">
        <v>64</v>
      </c>
      <c r="O47" s="3">
        <v>7111</v>
      </c>
      <c r="P47" s="3" t="s">
        <v>32</v>
      </c>
      <c r="Q47" s="3">
        <v>8</v>
      </c>
      <c r="R47" s="3">
        <v>4</v>
      </c>
      <c r="S47" s="3" t="s">
        <v>33</v>
      </c>
      <c r="T47" s="3" t="s">
        <v>75</v>
      </c>
      <c r="U47" s="3" t="s">
        <v>46</v>
      </c>
    </row>
    <row r="48" spans="1:21">
      <c r="A48" s="3">
        <v>8988</v>
      </c>
      <c r="B48" s="3" t="s">
        <v>202</v>
      </c>
      <c r="C48" s="3" t="s">
        <v>37</v>
      </c>
      <c r="D48" s="3">
        <v>25</v>
      </c>
      <c r="E48" s="3" t="s">
        <v>23</v>
      </c>
      <c r="F48" s="3" t="s">
        <v>24</v>
      </c>
      <c r="G48" s="3" t="s">
        <v>50</v>
      </c>
      <c r="H48" s="3" t="s">
        <v>51</v>
      </c>
      <c r="I48" s="3" t="s">
        <v>203</v>
      </c>
      <c r="J48" s="3" t="s">
        <v>204</v>
      </c>
      <c r="K48" s="3" t="s">
        <v>111</v>
      </c>
      <c r="L48" s="3" t="s">
        <v>44</v>
      </c>
      <c r="M48" s="3">
        <v>92919</v>
      </c>
      <c r="N48" s="3" t="s">
        <v>55</v>
      </c>
      <c r="O48" s="3">
        <v>9497</v>
      </c>
      <c r="P48" s="3" t="s">
        <v>32</v>
      </c>
      <c r="Q48" s="3">
        <v>7</v>
      </c>
      <c r="R48" s="3">
        <v>2</v>
      </c>
      <c r="S48" s="3" t="s">
        <v>46</v>
      </c>
      <c r="T48" s="3" t="s">
        <v>75</v>
      </c>
      <c r="U48" s="3" t="s">
        <v>57</v>
      </c>
    </row>
    <row r="49" spans="1:21">
      <c r="A49" s="3">
        <v>1952</v>
      </c>
      <c r="B49" s="3" t="s">
        <v>205</v>
      </c>
      <c r="C49" s="3" t="s">
        <v>22</v>
      </c>
      <c r="D49" s="3">
        <v>29</v>
      </c>
      <c r="E49" s="3" t="s">
        <v>38</v>
      </c>
      <c r="F49" s="3" t="s">
        <v>102</v>
      </c>
      <c r="G49" s="3" t="s">
        <v>25</v>
      </c>
      <c r="H49" s="3" t="s">
        <v>41</v>
      </c>
      <c r="I49" s="3" t="s">
        <v>206</v>
      </c>
      <c r="J49" s="3" t="s">
        <v>207</v>
      </c>
      <c r="K49" s="3" t="s">
        <v>29</v>
      </c>
      <c r="L49" s="3" t="s">
        <v>54</v>
      </c>
      <c r="M49" s="3">
        <v>45188</v>
      </c>
      <c r="N49" s="3" t="s">
        <v>64</v>
      </c>
      <c r="O49" s="3">
        <v>9591</v>
      </c>
      <c r="P49" s="3" t="s">
        <v>65</v>
      </c>
      <c r="Q49" s="3">
        <v>18</v>
      </c>
      <c r="R49" s="3">
        <v>3</v>
      </c>
      <c r="S49" s="3" t="s">
        <v>33</v>
      </c>
      <c r="T49" s="3" t="s">
        <v>75</v>
      </c>
      <c r="U49" s="3" t="s">
        <v>46</v>
      </c>
    </row>
    <row r="50" spans="1:21">
      <c r="A50" s="3">
        <v>5760</v>
      </c>
      <c r="B50" s="3" t="s">
        <v>208</v>
      </c>
      <c r="C50" s="3" t="s">
        <v>22</v>
      </c>
      <c r="D50" s="3">
        <v>59</v>
      </c>
      <c r="E50" s="3" t="s">
        <v>68</v>
      </c>
      <c r="F50" s="3" t="s">
        <v>49</v>
      </c>
      <c r="G50" s="3" t="s">
        <v>40</v>
      </c>
      <c r="H50" s="3" t="s">
        <v>26</v>
      </c>
      <c r="I50" s="3" t="s">
        <v>209</v>
      </c>
      <c r="J50" s="3" t="s">
        <v>210</v>
      </c>
      <c r="K50" s="3" t="s">
        <v>29</v>
      </c>
      <c r="L50" s="3" t="s">
        <v>44</v>
      </c>
      <c r="M50" s="3">
        <v>34927</v>
      </c>
      <c r="N50" s="3" t="s">
        <v>55</v>
      </c>
      <c r="O50" s="3">
        <v>6996</v>
      </c>
      <c r="P50" s="3" t="s">
        <v>65</v>
      </c>
      <c r="Q50" s="3">
        <v>16</v>
      </c>
      <c r="R50" s="3">
        <v>1</v>
      </c>
      <c r="S50" s="3" t="s">
        <v>47</v>
      </c>
      <c r="T50" s="3" t="s">
        <v>34</v>
      </c>
      <c r="U50" s="3" t="s">
        <v>35</v>
      </c>
    </row>
    <row r="51" spans="1:21">
      <c r="A51" s="3">
        <v>5742</v>
      </c>
      <c r="B51" s="3" t="s">
        <v>211</v>
      </c>
      <c r="C51" s="3" t="s">
        <v>22</v>
      </c>
      <c r="D51" s="3">
        <v>27</v>
      </c>
      <c r="E51" s="3" t="s">
        <v>38</v>
      </c>
      <c r="F51" s="3" t="s">
        <v>24</v>
      </c>
      <c r="G51" s="3" t="s">
        <v>50</v>
      </c>
      <c r="H51" s="3" t="s">
        <v>60</v>
      </c>
      <c r="I51" s="3" t="s">
        <v>212</v>
      </c>
      <c r="J51" s="3" t="s">
        <v>213</v>
      </c>
      <c r="K51" s="3" t="s">
        <v>29</v>
      </c>
      <c r="L51" s="3" t="s">
        <v>44</v>
      </c>
      <c r="M51" s="3">
        <v>33183</v>
      </c>
      <c r="N51" s="3" t="s">
        <v>64</v>
      </c>
      <c r="O51" s="3">
        <v>1659</v>
      </c>
      <c r="P51" s="3" t="s">
        <v>46</v>
      </c>
      <c r="Q51" s="3">
        <v>11</v>
      </c>
      <c r="R51" s="3">
        <v>1</v>
      </c>
      <c r="S51" s="3" t="s">
        <v>33</v>
      </c>
      <c r="T51" s="3" t="s">
        <v>66</v>
      </c>
      <c r="U51" s="3" t="s">
        <v>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3B0F1-FF08-4F6F-A1E1-54D5600E8A7D}">
  <dimension ref="A1:Q37"/>
  <sheetViews>
    <sheetView showGridLines="0" tabSelected="1" topLeftCell="A2" zoomScale="82" zoomScaleNormal="100" workbookViewId="0">
      <selection activeCell="W7" sqref="W7"/>
    </sheetView>
  </sheetViews>
  <sheetFormatPr defaultRowHeight="13.8"/>
  <cols>
    <col min="1" max="16384" width="8.796875" style="4"/>
  </cols>
  <sheetData>
    <row r="1" spans="1:17">
      <c r="A1" s="5"/>
      <c r="B1" s="5"/>
      <c r="C1" s="5"/>
      <c r="D1" s="5"/>
      <c r="E1" s="5"/>
      <c r="F1" s="5"/>
      <c r="G1" s="5"/>
      <c r="H1" s="5"/>
      <c r="I1" s="5"/>
      <c r="J1" s="5"/>
      <c r="K1" s="5"/>
      <c r="L1" s="5"/>
      <c r="M1" s="5"/>
      <c r="N1" s="5"/>
      <c r="O1" s="5"/>
      <c r="P1" s="5"/>
      <c r="Q1" s="5"/>
    </row>
    <row r="2" spans="1:17">
      <c r="A2" s="5"/>
      <c r="B2" s="5"/>
      <c r="C2" s="5"/>
      <c r="D2" s="5"/>
      <c r="E2" s="5"/>
      <c r="F2" s="5"/>
      <c r="G2" s="5"/>
      <c r="H2" s="5"/>
      <c r="I2" s="5"/>
      <c r="J2" s="5"/>
      <c r="K2" s="5"/>
      <c r="L2" s="5"/>
      <c r="M2" s="5"/>
      <c r="N2" s="5"/>
      <c r="O2" s="5"/>
      <c r="P2" s="5"/>
      <c r="Q2" s="5"/>
    </row>
    <row r="3" spans="1:17">
      <c r="A3" s="5"/>
      <c r="B3" s="5"/>
      <c r="C3" s="5"/>
      <c r="D3" s="5"/>
      <c r="E3" s="5"/>
      <c r="F3" s="5"/>
      <c r="G3" s="5"/>
      <c r="H3" s="5"/>
      <c r="I3" s="5"/>
      <c r="J3" s="5"/>
      <c r="K3" s="5"/>
      <c r="L3" s="5"/>
      <c r="M3" s="5"/>
      <c r="N3" s="5"/>
      <c r="O3" s="5"/>
      <c r="P3" s="5"/>
      <c r="Q3" s="5"/>
    </row>
    <row r="4" spans="1:17">
      <c r="A4" s="5"/>
      <c r="B4" s="5"/>
      <c r="C4" s="5"/>
      <c r="D4" s="5"/>
      <c r="E4" s="5"/>
      <c r="F4" s="5"/>
      <c r="G4" s="5"/>
      <c r="H4" s="5"/>
      <c r="I4" s="5"/>
      <c r="J4" s="5"/>
      <c r="K4" s="5"/>
      <c r="L4" s="5"/>
      <c r="M4" s="5"/>
      <c r="N4" s="5"/>
      <c r="O4" s="5"/>
      <c r="P4" s="5"/>
      <c r="Q4" s="5"/>
    </row>
    <row r="5" spans="1:17">
      <c r="A5" s="5"/>
      <c r="B5" s="5"/>
      <c r="C5" s="5"/>
      <c r="D5" s="5"/>
      <c r="E5" s="5"/>
      <c r="F5" s="5"/>
      <c r="G5" s="5"/>
      <c r="H5" s="5"/>
      <c r="I5" s="5"/>
      <c r="J5" s="5"/>
      <c r="K5" s="5"/>
      <c r="L5" s="5"/>
      <c r="M5" s="5"/>
      <c r="N5" s="5"/>
      <c r="O5" s="5"/>
      <c r="P5" s="5"/>
      <c r="Q5" s="5"/>
    </row>
    <row r="6" spans="1:17">
      <c r="A6" s="5"/>
      <c r="B6" s="5"/>
      <c r="C6" s="5"/>
      <c r="D6" s="5"/>
      <c r="E6" s="5"/>
      <c r="F6" s="5"/>
      <c r="G6" s="5"/>
      <c r="H6" s="5"/>
      <c r="I6" s="5"/>
      <c r="J6" s="5"/>
      <c r="K6" s="5"/>
      <c r="L6" s="5"/>
      <c r="M6" s="5"/>
      <c r="N6" s="5"/>
      <c r="O6" s="5"/>
      <c r="P6" s="5"/>
      <c r="Q6" s="5"/>
    </row>
    <row r="7" spans="1:17">
      <c r="A7" s="5"/>
      <c r="B7" s="5"/>
      <c r="C7" s="5"/>
      <c r="D7" s="5"/>
      <c r="E7" s="5"/>
      <c r="F7" s="5"/>
      <c r="G7" s="5"/>
      <c r="H7" s="5"/>
      <c r="I7" s="5"/>
      <c r="J7" s="5"/>
      <c r="K7" s="5"/>
      <c r="L7" s="5"/>
      <c r="M7" s="5"/>
      <c r="N7" s="5"/>
      <c r="O7" s="5"/>
      <c r="P7" s="5"/>
      <c r="Q7" s="5"/>
    </row>
    <row r="8" spans="1:17">
      <c r="A8" s="5"/>
      <c r="B8" s="5"/>
      <c r="C8" s="5"/>
      <c r="D8" s="5"/>
      <c r="E8" s="5"/>
      <c r="F8" s="5"/>
      <c r="G8" s="5"/>
      <c r="H8" s="5"/>
      <c r="I8" s="5"/>
      <c r="J8" s="5"/>
      <c r="K8" s="5"/>
      <c r="L8" s="5"/>
      <c r="M8" s="5"/>
      <c r="N8" s="5"/>
      <c r="O8" s="5"/>
      <c r="P8" s="5"/>
      <c r="Q8" s="5"/>
    </row>
    <row r="9" spans="1:17">
      <c r="A9" s="5"/>
      <c r="B9" s="5"/>
      <c r="C9" s="5"/>
      <c r="D9" s="5"/>
      <c r="E9" s="5"/>
      <c r="F9" s="5"/>
      <c r="G9" s="5"/>
      <c r="H9" s="5"/>
      <c r="I9" s="5"/>
      <c r="J9" s="5"/>
      <c r="K9" s="5"/>
      <c r="L9" s="5"/>
      <c r="M9" s="5"/>
      <c r="N9" s="5"/>
      <c r="O9" s="5"/>
      <c r="P9" s="5"/>
      <c r="Q9" s="5"/>
    </row>
    <row r="10" spans="1:17">
      <c r="A10" s="5"/>
      <c r="B10" s="5"/>
      <c r="C10" s="5"/>
      <c r="D10" s="5"/>
      <c r="E10" s="5"/>
      <c r="F10" s="5"/>
      <c r="G10" s="5"/>
      <c r="H10" s="5"/>
      <c r="I10" s="5"/>
      <c r="J10" s="5"/>
      <c r="K10" s="5"/>
      <c r="L10" s="5"/>
      <c r="M10" s="5"/>
      <c r="N10" s="5"/>
      <c r="O10" s="5"/>
      <c r="P10" s="5"/>
      <c r="Q10" s="5"/>
    </row>
    <row r="11" spans="1:17">
      <c r="A11" s="5"/>
      <c r="B11" s="5"/>
      <c r="C11" s="5"/>
      <c r="D11" s="5"/>
      <c r="E11" s="5"/>
      <c r="F11" s="5"/>
      <c r="G11" s="5"/>
      <c r="H11" s="5"/>
      <c r="I11" s="5"/>
      <c r="J11" s="5"/>
      <c r="K11" s="5"/>
      <c r="L11" s="5"/>
      <c r="M11" s="5"/>
      <c r="N11" s="5"/>
      <c r="O11" s="5"/>
      <c r="P11" s="5"/>
      <c r="Q11" s="5"/>
    </row>
    <row r="12" spans="1:17">
      <c r="A12" s="5"/>
      <c r="B12" s="5"/>
      <c r="C12" s="5"/>
      <c r="D12" s="5"/>
      <c r="E12" s="5"/>
      <c r="F12" s="5"/>
      <c r="G12" s="5"/>
      <c r="H12" s="5"/>
      <c r="I12" s="5"/>
      <c r="J12" s="5"/>
      <c r="K12" s="5"/>
      <c r="L12" s="5"/>
      <c r="M12" s="5"/>
      <c r="N12" s="5"/>
      <c r="O12" s="5"/>
      <c r="P12" s="5"/>
      <c r="Q12" s="5"/>
    </row>
    <row r="13" spans="1:17">
      <c r="A13" s="5"/>
      <c r="B13" s="5"/>
      <c r="C13" s="5"/>
      <c r="D13" s="5"/>
      <c r="E13" s="5"/>
      <c r="F13" s="5"/>
      <c r="G13" s="5"/>
      <c r="H13" s="5"/>
      <c r="I13" s="5"/>
      <c r="J13" s="5"/>
      <c r="K13" s="5"/>
      <c r="L13" s="5"/>
      <c r="M13" s="5"/>
      <c r="N13" s="5"/>
      <c r="O13" s="5"/>
      <c r="P13" s="5"/>
      <c r="Q13" s="5"/>
    </row>
    <row r="14" spans="1:17">
      <c r="A14" s="5"/>
      <c r="B14" s="5"/>
      <c r="C14" s="5"/>
      <c r="D14" s="5"/>
      <c r="E14" s="5"/>
      <c r="F14" s="5"/>
      <c r="G14" s="5"/>
      <c r="H14" s="5"/>
      <c r="I14" s="5"/>
      <c r="J14" s="5"/>
      <c r="K14" s="5"/>
      <c r="L14" s="5"/>
      <c r="M14" s="5"/>
      <c r="N14" s="5"/>
      <c r="O14" s="5"/>
      <c r="P14" s="5"/>
      <c r="Q14" s="5"/>
    </row>
    <row r="15" spans="1:17">
      <c r="A15" s="5"/>
      <c r="B15" s="5"/>
      <c r="C15" s="5"/>
      <c r="D15" s="5"/>
      <c r="E15" s="5"/>
      <c r="F15" s="5"/>
      <c r="G15" s="5"/>
      <c r="H15" s="5"/>
      <c r="I15" s="5"/>
      <c r="J15" s="5"/>
      <c r="K15" s="5"/>
      <c r="L15" s="5"/>
      <c r="M15" s="5"/>
      <c r="N15" s="5"/>
      <c r="O15" s="5"/>
      <c r="P15" s="5"/>
      <c r="Q15" s="5"/>
    </row>
    <row r="16" spans="1:17">
      <c r="A16" s="5"/>
      <c r="B16" s="5"/>
      <c r="C16" s="5"/>
      <c r="D16" s="5"/>
      <c r="E16" s="5"/>
      <c r="F16" s="5"/>
      <c r="G16" s="5"/>
      <c r="H16" s="5"/>
      <c r="I16" s="5"/>
      <c r="J16" s="5"/>
      <c r="K16" s="5"/>
      <c r="L16" s="5"/>
      <c r="M16" s="5"/>
      <c r="N16" s="5"/>
      <c r="O16" s="5"/>
      <c r="P16" s="5"/>
      <c r="Q16" s="5"/>
    </row>
    <row r="17" spans="1:17">
      <c r="A17" s="5"/>
      <c r="B17" s="5"/>
      <c r="C17" s="5"/>
      <c r="D17" s="5"/>
      <c r="E17" s="5"/>
      <c r="F17" s="5"/>
      <c r="G17" s="5"/>
      <c r="H17" s="5"/>
      <c r="I17" s="5"/>
      <c r="J17" s="5"/>
      <c r="K17" s="5"/>
      <c r="L17" s="5"/>
      <c r="M17" s="5"/>
      <c r="N17" s="5"/>
      <c r="O17" s="5"/>
      <c r="P17" s="5"/>
      <c r="Q17" s="5"/>
    </row>
    <row r="18" spans="1:17">
      <c r="A18" s="5"/>
      <c r="B18" s="5"/>
      <c r="C18" s="5"/>
      <c r="D18" s="5"/>
      <c r="E18" s="5"/>
      <c r="F18" s="5"/>
      <c r="G18" s="5"/>
      <c r="H18" s="5"/>
      <c r="I18" s="5"/>
      <c r="J18" s="5"/>
      <c r="K18" s="5"/>
      <c r="L18" s="5"/>
      <c r="M18" s="5"/>
      <c r="N18" s="5"/>
      <c r="O18" s="5"/>
      <c r="P18" s="5"/>
      <c r="Q18" s="5"/>
    </row>
    <row r="19" spans="1:17">
      <c r="A19" s="5"/>
      <c r="B19" s="5"/>
      <c r="C19" s="5"/>
      <c r="D19" s="5"/>
      <c r="E19" s="5"/>
      <c r="F19" s="5"/>
      <c r="G19" s="5"/>
      <c r="H19" s="5"/>
      <c r="I19" s="5"/>
      <c r="J19" s="5"/>
      <c r="K19" s="5"/>
      <c r="L19" s="5"/>
      <c r="M19" s="5"/>
      <c r="N19" s="5"/>
      <c r="O19" s="5"/>
      <c r="P19" s="5"/>
      <c r="Q19" s="5"/>
    </row>
    <row r="20" spans="1:17">
      <c r="A20" s="5"/>
      <c r="B20" s="5"/>
      <c r="C20" s="5"/>
      <c r="D20" s="5"/>
      <c r="E20" s="5"/>
      <c r="F20" s="5"/>
      <c r="G20" s="5"/>
      <c r="H20" s="5"/>
      <c r="I20" s="5"/>
      <c r="J20" s="5"/>
      <c r="K20" s="5"/>
      <c r="L20" s="5"/>
      <c r="M20" s="5"/>
      <c r="N20" s="5"/>
      <c r="O20" s="5"/>
      <c r="P20" s="5"/>
      <c r="Q20" s="5"/>
    </row>
    <row r="21" spans="1:17">
      <c r="A21" s="5"/>
      <c r="B21" s="5"/>
      <c r="C21" s="5"/>
      <c r="D21" s="5"/>
      <c r="E21" s="5"/>
      <c r="F21" s="5"/>
      <c r="G21" s="5"/>
      <c r="H21" s="5"/>
      <c r="I21" s="5"/>
      <c r="J21" s="5"/>
      <c r="K21" s="5"/>
      <c r="L21" s="5"/>
      <c r="M21" s="5"/>
      <c r="N21" s="5"/>
      <c r="O21" s="5"/>
      <c r="P21" s="5"/>
      <c r="Q21" s="5"/>
    </row>
    <row r="22" spans="1:17">
      <c r="A22" s="5"/>
      <c r="B22" s="5"/>
      <c r="C22" s="5"/>
      <c r="D22" s="5"/>
      <c r="E22" s="5"/>
      <c r="F22" s="5"/>
      <c r="G22" s="5"/>
      <c r="H22" s="5"/>
      <c r="I22" s="5"/>
      <c r="J22" s="5"/>
      <c r="K22" s="5"/>
      <c r="L22" s="5"/>
      <c r="M22" s="5"/>
      <c r="N22" s="5"/>
      <c r="O22" s="5"/>
      <c r="P22" s="5"/>
      <c r="Q22" s="5"/>
    </row>
    <row r="23" spans="1:17">
      <c r="A23" s="5"/>
      <c r="B23" s="5"/>
      <c r="C23" s="5"/>
      <c r="D23" s="5"/>
      <c r="E23" s="5"/>
      <c r="F23" s="5"/>
      <c r="G23" s="5"/>
      <c r="H23" s="5"/>
      <c r="I23" s="5"/>
      <c r="J23" s="5"/>
      <c r="K23" s="5"/>
      <c r="L23" s="5"/>
      <c r="M23" s="5"/>
      <c r="N23" s="5"/>
      <c r="O23" s="5"/>
      <c r="P23" s="5"/>
      <c r="Q23" s="5"/>
    </row>
    <row r="24" spans="1:17">
      <c r="A24" s="5"/>
      <c r="B24" s="5"/>
      <c r="C24" s="5"/>
      <c r="D24" s="5"/>
      <c r="E24" s="5"/>
      <c r="F24" s="5"/>
      <c r="G24" s="5"/>
      <c r="H24" s="5"/>
      <c r="I24" s="5"/>
      <c r="J24" s="5"/>
      <c r="K24" s="5"/>
      <c r="L24" s="5"/>
      <c r="M24" s="5"/>
      <c r="N24" s="5"/>
      <c r="O24" s="5"/>
      <c r="P24" s="5"/>
      <c r="Q24" s="5"/>
    </row>
    <row r="25" spans="1:17">
      <c r="A25" s="5"/>
      <c r="B25" s="5"/>
      <c r="C25" s="5"/>
      <c r="D25" s="5"/>
      <c r="E25" s="5"/>
      <c r="F25" s="5"/>
      <c r="G25" s="5"/>
      <c r="H25" s="5"/>
      <c r="I25" s="5"/>
      <c r="J25" s="5"/>
      <c r="K25" s="5"/>
      <c r="L25" s="5"/>
      <c r="M25" s="5"/>
      <c r="N25" s="5"/>
      <c r="O25" s="5"/>
      <c r="P25" s="5"/>
      <c r="Q25" s="5"/>
    </row>
    <row r="26" spans="1:17">
      <c r="A26" s="5"/>
      <c r="B26" s="5"/>
      <c r="C26" s="5"/>
      <c r="D26" s="5"/>
      <c r="E26" s="5"/>
      <c r="F26" s="5"/>
      <c r="G26" s="5"/>
      <c r="H26" s="5"/>
      <c r="I26" s="5"/>
      <c r="J26" s="5"/>
      <c r="K26" s="5"/>
      <c r="L26" s="5"/>
      <c r="M26" s="5"/>
      <c r="N26" s="5"/>
      <c r="O26" s="5"/>
      <c r="P26" s="5"/>
      <c r="Q26" s="5"/>
    </row>
    <row r="27" spans="1:17">
      <c r="A27" s="5"/>
      <c r="B27" s="5"/>
      <c r="C27" s="5"/>
      <c r="D27" s="5"/>
      <c r="E27" s="5"/>
      <c r="F27" s="5"/>
      <c r="G27" s="5"/>
      <c r="H27" s="5"/>
      <c r="I27" s="5"/>
      <c r="J27" s="5"/>
      <c r="K27" s="5"/>
      <c r="L27" s="5"/>
      <c r="M27" s="5"/>
      <c r="N27" s="5"/>
      <c r="O27" s="5"/>
      <c r="P27" s="5"/>
      <c r="Q27" s="5"/>
    </row>
    <row r="28" spans="1:17">
      <c r="A28" s="5"/>
      <c r="B28" s="5"/>
      <c r="C28" s="5"/>
      <c r="D28" s="5"/>
      <c r="E28" s="5"/>
      <c r="F28" s="5"/>
      <c r="G28" s="5"/>
      <c r="H28" s="5"/>
      <c r="I28" s="5"/>
      <c r="J28" s="5"/>
      <c r="K28" s="5"/>
      <c r="L28" s="5"/>
      <c r="M28" s="5"/>
      <c r="N28" s="5"/>
      <c r="O28" s="5"/>
      <c r="P28" s="5"/>
      <c r="Q28" s="5"/>
    </row>
    <row r="29" spans="1:17">
      <c r="A29" s="5"/>
      <c r="B29" s="5"/>
      <c r="C29" s="5"/>
      <c r="D29" s="5"/>
      <c r="E29" s="5"/>
      <c r="F29" s="5"/>
      <c r="G29" s="5"/>
      <c r="H29" s="5"/>
      <c r="I29" s="5"/>
      <c r="J29" s="5"/>
      <c r="K29" s="5"/>
      <c r="L29" s="5"/>
      <c r="M29" s="5"/>
      <c r="N29" s="5"/>
      <c r="O29" s="5"/>
      <c r="P29" s="5"/>
      <c r="Q29" s="5"/>
    </row>
    <row r="30" spans="1:17">
      <c r="A30" s="5"/>
      <c r="B30" s="5"/>
      <c r="C30" s="5"/>
      <c r="D30" s="5"/>
      <c r="E30" s="5"/>
      <c r="F30" s="5"/>
      <c r="G30" s="5"/>
      <c r="H30" s="5"/>
      <c r="I30" s="5"/>
      <c r="J30" s="5"/>
      <c r="K30" s="5"/>
      <c r="L30" s="5"/>
      <c r="M30" s="5"/>
      <c r="N30" s="5"/>
      <c r="O30" s="5"/>
      <c r="P30" s="5"/>
      <c r="Q30" s="5"/>
    </row>
    <row r="31" spans="1:17">
      <c r="A31" s="5"/>
      <c r="B31" s="5"/>
      <c r="C31" s="5"/>
      <c r="D31" s="5"/>
      <c r="E31" s="5"/>
      <c r="F31" s="5"/>
      <c r="G31" s="5"/>
      <c r="H31" s="5"/>
      <c r="I31" s="5"/>
      <c r="J31" s="5"/>
      <c r="K31" s="5"/>
      <c r="L31" s="5"/>
      <c r="M31" s="5"/>
      <c r="N31" s="5"/>
      <c r="O31" s="5"/>
      <c r="P31" s="5"/>
      <c r="Q31" s="5"/>
    </row>
    <row r="32" spans="1:17">
      <c r="A32" s="5"/>
      <c r="B32" s="5"/>
      <c r="C32" s="5"/>
      <c r="D32" s="5"/>
      <c r="E32" s="5"/>
      <c r="F32" s="5"/>
      <c r="G32" s="5"/>
      <c r="H32" s="5"/>
      <c r="I32" s="5"/>
      <c r="J32" s="5"/>
      <c r="K32" s="5"/>
      <c r="L32" s="5"/>
      <c r="M32" s="5"/>
      <c r="N32" s="5"/>
      <c r="O32" s="5"/>
      <c r="P32" s="5"/>
      <c r="Q32" s="5"/>
    </row>
    <row r="33" spans="1:17">
      <c r="A33" s="5"/>
      <c r="B33" s="5"/>
      <c r="C33" s="5"/>
      <c r="D33" s="5"/>
      <c r="E33" s="5"/>
      <c r="F33" s="5"/>
      <c r="G33" s="5"/>
      <c r="H33" s="5"/>
      <c r="I33" s="5"/>
      <c r="J33" s="5"/>
      <c r="K33" s="5"/>
      <c r="L33" s="5"/>
      <c r="M33" s="5"/>
      <c r="N33" s="5"/>
      <c r="O33" s="5"/>
      <c r="P33" s="5"/>
      <c r="Q33" s="5"/>
    </row>
    <row r="34" spans="1:17">
      <c r="A34" s="5"/>
      <c r="B34" s="5"/>
      <c r="C34" s="5"/>
      <c r="D34" s="5"/>
      <c r="E34" s="5"/>
      <c r="F34" s="5"/>
      <c r="G34" s="5"/>
      <c r="H34" s="5"/>
      <c r="I34" s="5"/>
      <c r="J34" s="5"/>
      <c r="K34" s="5"/>
      <c r="L34" s="5"/>
      <c r="M34" s="5"/>
      <c r="N34" s="5"/>
      <c r="O34" s="5"/>
      <c r="P34" s="5"/>
      <c r="Q34" s="5"/>
    </row>
    <row r="35" spans="1:17">
      <c r="A35" s="5"/>
      <c r="B35" s="5"/>
      <c r="C35" s="5"/>
      <c r="D35" s="5"/>
      <c r="E35" s="5"/>
      <c r="F35" s="5"/>
      <c r="G35" s="5"/>
      <c r="H35" s="5"/>
      <c r="I35" s="5"/>
      <c r="J35" s="5"/>
      <c r="K35" s="5"/>
      <c r="L35" s="5"/>
      <c r="M35" s="5"/>
      <c r="N35" s="5"/>
      <c r="O35" s="5"/>
      <c r="P35" s="5"/>
      <c r="Q35" s="5"/>
    </row>
    <row r="36" spans="1:17">
      <c r="A36" s="5"/>
      <c r="B36" s="5"/>
      <c r="C36" s="5"/>
      <c r="D36" s="5"/>
      <c r="E36" s="5"/>
      <c r="F36" s="5"/>
      <c r="G36" s="5"/>
      <c r="H36" s="5"/>
      <c r="I36" s="5"/>
      <c r="J36" s="5"/>
      <c r="K36" s="5"/>
      <c r="L36" s="5"/>
      <c r="M36" s="5"/>
      <c r="N36" s="5"/>
      <c r="O36" s="5"/>
      <c r="P36" s="5"/>
      <c r="Q36" s="5"/>
    </row>
    <row r="37" spans="1:17">
      <c r="A37" s="5"/>
      <c r="B37" s="5"/>
      <c r="C37" s="5"/>
      <c r="D37" s="5"/>
      <c r="E37" s="5"/>
      <c r="F37" s="5"/>
      <c r="G37" s="5"/>
      <c r="H37" s="5"/>
      <c r="I37" s="5"/>
      <c r="J37" s="5"/>
      <c r="K37" s="5"/>
      <c r="L37" s="5"/>
      <c r="M37" s="5"/>
      <c r="N37" s="5"/>
      <c r="O37" s="5"/>
      <c r="P37" s="5"/>
      <c r="Q37"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E621B-EBED-414B-B155-F432EC67DE8E}">
  <dimension ref="B3:Y22"/>
  <sheetViews>
    <sheetView zoomScale="69" workbookViewId="0">
      <selection activeCell="X5" sqref="X5"/>
      <pivotSelection pane="bottomRight" showHeader="1" axis="axisRow" activeRow="4" activeCol="23" previousRow="4" previousCol="23" click="1" r:id="rId3">
        <pivotArea dataOnly="0" labelOnly="1" fieldPosition="0">
          <references count="1">
            <reference field="7" count="0"/>
          </references>
        </pivotArea>
      </pivotSelection>
    </sheetView>
  </sheetViews>
  <sheetFormatPr defaultRowHeight="13.8"/>
  <cols>
    <col min="2" max="2" width="13.09765625" bestFit="1" customWidth="1"/>
    <col min="3" max="3" width="18.5" customWidth="1"/>
    <col min="4" max="4" width="4" customWidth="1"/>
    <col min="5" max="5" width="11.69921875" hidden="1" customWidth="1"/>
    <col min="6" max="6" width="14.59765625" bestFit="1" customWidth="1"/>
    <col min="7" max="7" width="14.19921875" bestFit="1" customWidth="1"/>
    <col min="8" max="8" width="20.19921875" bestFit="1" customWidth="1"/>
    <col min="9" max="9" width="3.69921875" customWidth="1"/>
    <col min="10" max="10" width="17.796875" bestFit="1" customWidth="1"/>
    <col min="11" max="11" width="16.09765625" bestFit="1" customWidth="1"/>
    <col min="12" max="12" width="5" bestFit="1" customWidth="1"/>
    <col min="13" max="13" width="11" bestFit="1" customWidth="1"/>
    <col min="14" max="14" width="5.19921875" customWidth="1"/>
    <col min="15" max="15" width="14.59765625" bestFit="1" customWidth="1"/>
    <col min="16" max="16" width="18.8984375" bestFit="1" customWidth="1"/>
    <col min="17" max="17" width="5.19921875" customWidth="1"/>
    <col min="18" max="18" width="14.59765625" bestFit="1" customWidth="1"/>
    <col min="19" max="19" width="18.8984375" bestFit="1" customWidth="1"/>
    <col min="20" max="20" width="5.8984375" customWidth="1"/>
    <col min="21" max="21" width="13.09765625" bestFit="1" customWidth="1"/>
    <col min="22" max="22" width="17.796875" bestFit="1" customWidth="1"/>
    <col min="23" max="23" width="5.296875" customWidth="1"/>
    <col min="24" max="24" width="14.59765625" bestFit="1" customWidth="1"/>
    <col min="25" max="25" width="30.69921875" bestFit="1" customWidth="1"/>
  </cols>
  <sheetData>
    <row r="3" spans="2:25" s="9" customFormat="1" ht="24.6" customHeight="1">
      <c r="B3" s="16" t="s">
        <v>218</v>
      </c>
      <c r="C3" s="16"/>
      <c r="F3" s="16" t="s">
        <v>220</v>
      </c>
      <c r="G3" s="16"/>
      <c r="H3" s="16"/>
      <c r="J3" s="16" t="s">
        <v>222</v>
      </c>
      <c r="K3" s="16"/>
      <c r="L3" s="16"/>
      <c r="M3" s="16"/>
      <c r="O3" s="16" t="s">
        <v>223</v>
      </c>
      <c r="P3" s="16"/>
      <c r="R3" s="16" t="s">
        <v>217</v>
      </c>
      <c r="S3" s="16"/>
      <c r="U3" s="16" t="s">
        <v>5</v>
      </c>
      <c r="V3" s="16"/>
      <c r="X3" s="16" t="s">
        <v>226</v>
      </c>
      <c r="Y3" s="16"/>
    </row>
    <row r="4" spans="2:25">
      <c r="B4" s="6" t="s">
        <v>214</v>
      </c>
      <c r="C4" t="s">
        <v>216</v>
      </c>
      <c r="F4" s="6" t="s">
        <v>214</v>
      </c>
      <c r="G4" t="s">
        <v>219</v>
      </c>
      <c r="H4" t="s">
        <v>224</v>
      </c>
      <c r="J4" s="6" t="s">
        <v>216</v>
      </c>
      <c r="K4" s="6" t="s">
        <v>221</v>
      </c>
      <c r="O4" s="6" t="s">
        <v>214</v>
      </c>
      <c r="P4" t="s">
        <v>216</v>
      </c>
      <c r="R4" s="6" t="s">
        <v>214</v>
      </c>
      <c r="S4" t="s">
        <v>216</v>
      </c>
      <c r="U4" s="6" t="s">
        <v>214</v>
      </c>
      <c r="V4" t="s">
        <v>216</v>
      </c>
      <c r="X4" s="6" t="s">
        <v>214</v>
      </c>
      <c r="Y4" t="s">
        <v>225</v>
      </c>
    </row>
    <row r="5" spans="2:25">
      <c r="B5" s="7" t="s">
        <v>63</v>
      </c>
      <c r="C5" s="8">
        <v>1</v>
      </c>
      <c r="F5" s="7" t="s">
        <v>40</v>
      </c>
      <c r="G5" s="8">
        <v>91091</v>
      </c>
      <c r="H5" s="8">
        <v>19</v>
      </c>
      <c r="I5" s="8"/>
      <c r="J5" s="6" t="s">
        <v>214</v>
      </c>
      <c r="K5" t="s">
        <v>22</v>
      </c>
      <c r="L5" t="s">
        <v>37</v>
      </c>
      <c r="M5" t="s">
        <v>215</v>
      </c>
      <c r="O5" s="7" t="s">
        <v>44</v>
      </c>
      <c r="P5" s="8">
        <v>5</v>
      </c>
      <c r="R5" s="7" t="s">
        <v>75</v>
      </c>
      <c r="S5" s="8">
        <v>1</v>
      </c>
      <c r="U5" s="7" t="s">
        <v>39</v>
      </c>
      <c r="V5" s="8">
        <v>14</v>
      </c>
      <c r="X5" s="7" t="s">
        <v>51</v>
      </c>
      <c r="Y5" s="14">
        <v>2.3636363636363638</v>
      </c>
    </row>
    <row r="6" spans="2:25">
      <c r="B6" s="7" t="s">
        <v>29</v>
      </c>
      <c r="C6" s="8">
        <v>2</v>
      </c>
      <c r="F6" s="7" t="s">
        <v>72</v>
      </c>
      <c r="G6" s="8">
        <v>193637</v>
      </c>
      <c r="H6" s="8">
        <v>33</v>
      </c>
      <c r="I6" s="8"/>
      <c r="J6" s="7" t="s">
        <v>23</v>
      </c>
      <c r="K6" s="8">
        <v>6</v>
      </c>
      <c r="L6" s="8">
        <v>3</v>
      </c>
      <c r="M6" s="8">
        <v>9</v>
      </c>
      <c r="O6" s="7" t="s">
        <v>30</v>
      </c>
      <c r="P6" s="8">
        <v>1</v>
      </c>
      <c r="R6" s="7" t="s">
        <v>34</v>
      </c>
      <c r="S6" s="8">
        <v>1</v>
      </c>
      <c r="U6" s="7" t="s">
        <v>24</v>
      </c>
      <c r="V6" s="8">
        <v>10</v>
      </c>
      <c r="X6" s="7" t="s">
        <v>215</v>
      </c>
      <c r="Y6" s="8">
        <v>2.3636363636363638</v>
      </c>
    </row>
    <row r="7" spans="2:25">
      <c r="B7" s="7" t="s">
        <v>111</v>
      </c>
      <c r="C7" s="8">
        <v>4</v>
      </c>
      <c r="F7" s="7" t="s">
        <v>50</v>
      </c>
      <c r="G7" s="8">
        <v>234126</v>
      </c>
      <c r="H7" s="8">
        <v>17</v>
      </c>
      <c r="I7" s="8"/>
      <c r="J7" s="7" t="s">
        <v>38</v>
      </c>
      <c r="K7" s="8">
        <v>7</v>
      </c>
      <c r="L7" s="8">
        <v>6</v>
      </c>
      <c r="M7" s="8">
        <v>13</v>
      </c>
      <c r="O7" s="7" t="s">
        <v>54</v>
      </c>
      <c r="P7" s="8">
        <v>1</v>
      </c>
      <c r="R7" s="7" t="s">
        <v>96</v>
      </c>
      <c r="S7" s="8">
        <v>2</v>
      </c>
      <c r="U7" s="7" t="s">
        <v>102</v>
      </c>
      <c r="V7" s="8">
        <v>7</v>
      </c>
    </row>
    <row r="8" spans="2:25">
      <c r="B8" s="7" t="s">
        <v>215</v>
      </c>
      <c r="C8" s="8">
        <v>7</v>
      </c>
      <c r="F8" s="7" t="s">
        <v>215</v>
      </c>
      <c r="G8" s="8">
        <v>518854</v>
      </c>
      <c r="H8" s="8">
        <v>69</v>
      </c>
      <c r="I8" s="8"/>
      <c r="J8" s="7" t="s">
        <v>59</v>
      </c>
      <c r="K8" s="8">
        <v>5</v>
      </c>
      <c r="L8" s="8">
        <v>7</v>
      </c>
      <c r="M8" s="8">
        <v>12</v>
      </c>
      <c r="O8" s="7" t="s">
        <v>215</v>
      </c>
      <c r="P8" s="8">
        <v>7</v>
      </c>
      <c r="R8" s="7" t="s">
        <v>56</v>
      </c>
      <c r="S8" s="8">
        <v>1</v>
      </c>
      <c r="U8" s="7" t="s">
        <v>80</v>
      </c>
      <c r="V8" s="8">
        <v>10</v>
      </c>
    </row>
    <row r="9" spans="2:25">
      <c r="I9" s="8"/>
      <c r="J9" s="7" t="s">
        <v>98</v>
      </c>
      <c r="K9" s="8">
        <v>4</v>
      </c>
      <c r="L9" s="8">
        <v>3</v>
      </c>
      <c r="M9" s="8">
        <v>7</v>
      </c>
      <c r="R9" s="7" t="s">
        <v>66</v>
      </c>
      <c r="S9" s="8">
        <v>2</v>
      </c>
      <c r="U9" s="7" t="s">
        <v>49</v>
      </c>
      <c r="V9" s="8">
        <v>9</v>
      </c>
    </row>
    <row r="10" spans="2:25">
      <c r="I10" s="8"/>
      <c r="J10" s="7" t="s">
        <v>68</v>
      </c>
      <c r="K10" s="8">
        <v>4</v>
      </c>
      <c r="L10" s="8">
        <v>5</v>
      </c>
      <c r="M10" s="8">
        <v>9</v>
      </c>
      <c r="O10" s="7" t="s">
        <v>44</v>
      </c>
      <c r="P10">
        <f>IFERROR(GETPIVOTDATA("Full Name",$O$4,"Work Location","Branch Office"),"0")</f>
        <v>5</v>
      </c>
      <c r="R10" s="7" t="s">
        <v>215</v>
      </c>
      <c r="S10" s="8">
        <v>7</v>
      </c>
      <c r="U10" s="7" t="s">
        <v>215</v>
      </c>
      <c r="V10" s="8">
        <v>50</v>
      </c>
    </row>
    <row r="11" spans="2:25">
      <c r="B11" s="7" t="s">
        <v>63</v>
      </c>
      <c r="C11">
        <f>IFERROR(GETPIVOTDATA("Full Name",$B$4,"Employment Status","Contract"),"0")</f>
        <v>1</v>
      </c>
      <c r="J11" s="7" t="s">
        <v>215</v>
      </c>
      <c r="K11" s="8">
        <v>26</v>
      </c>
      <c r="L11" s="8">
        <v>24</v>
      </c>
      <c r="M11" s="8">
        <v>50</v>
      </c>
      <c r="O11" s="7" t="s">
        <v>30</v>
      </c>
      <c r="P11">
        <f>IFERROR(GETPIVOTDATA("Full Name",$O$4,"Work Location","Head Office"),"0")</f>
        <v>1</v>
      </c>
    </row>
    <row r="12" spans="2:25">
      <c r="B12" s="7" t="s">
        <v>29</v>
      </c>
      <c r="C12">
        <f>IFERROR(GETPIVOTDATA("Full Name",$B$4,"Employment Status","Full-Time"),"0")</f>
        <v>2</v>
      </c>
      <c r="F12" s="7" t="s">
        <v>121</v>
      </c>
      <c r="G12" s="11" t="str">
        <f>IFERROR(GETPIVOTDATA("Salary",$F$4,"Job Title","Analyst"),"0")</f>
        <v>0</v>
      </c>
      <c r="H12" t="str">
        <f>IFERROR(GETPIVOTDATA("Sum of Leave Taken",$F$4,"Job Title","Analyst"),"0")</f>
        <v>0</v>
      </c>
      <c r="O12" s="7" t="s">
        <v>54</v>
      </c>
      <c r="P12">
        <f>IFERROR(GETPIVOTDATA("Full Name",$O$4,"Work Location","Remote"),"0")</f>
        <v>1</v>
      </c>
      <c r="R12" s="7" t="s">
        <v>75</v>
      </c>
      <c r="S12">
        <f>IFERROR(GETPIVOTDATA("Full Name",$R$4,"Skills","Communication"),"0")</f>
        <v>1</v>
      </c>
      <c r="U12" s="7" t="s">
        <v>39</v>
      </c>
      <c r="V12">
        <f>IFERROR(GETPIVOTDATA("Full Name",$U$4,"Region","Central"),"0")</f>
        <v>14</v>
      </c>
      <c r="X12" s="7" t="s">
        <v>26</v>
      </c>
      <c r="Y12" s="14" t="str">
        <f>IFERROR(GETPIVOTDATA("Performance Rating",$X$4,"Department","Finance"),"0")</f>
        <v>0</v>
      </c>
    </row>
    <row r="13" spans="2:25">
      <c r="B13" s="7" t="s">
        <v>111</v>
      </c>
      <c r="C13">
        <f>IFERROR(GETPIVOTDATA("Full Name",$B$4,"Employment Status","Part-Time"),"0")</f>
        <v>4</v>
      </c>
      <c r="F13" s="7" t="s">
        <v>40</v>
      </c>
      <c r="G13" s="11">
        <f>IFERROR(GETPIVOTDATA("Salary",$F$4,"Job Title","Designer"),"0")</f>
        <v>91091</v>
      </c>
      <c r="H13">
        <f>IFERROR(GETPIVOTDATA("Sum of Leave Taken",$F$4,"Job Title","Designer"),"0")</f>
        <v>19</v>
      </c>
      <c r="J13" s="7" t="s">
        <v>23</v>
      </c>
      <c r="K13">
        <f>IFERROR(GETPIVOTDATA("Full Name",$J$4,"Age range","18-25"),"0")</f>
        <v>9</v>
      </c>
      <c r="O13" s="7" t="s">
        <v>217</v>
      </c>
      <c r="P13">
        <f>IFERROR(GETPIVOTDATA("Full Name",$O$4),"0")</f>
        <v>7</v>
      </c>
      <c r="R13" s="7" t="s">
        <v>34</v>
      </c>
      <c r="S13">
        <f>IFERROR(GETPIVOTDATA("Full Name",$R$4,"Skills","Design"),"0")</f>
        <v>1</v>
      </c>
      <c r="U13" s="7" t="s">
        <v>24</v>
      </c>
      <c r="V13">
        <f>IFERROR(GETPIVOTDATA("Full Name",$U$4,"Region","East"),"0")</f>
        <v>10</v>
      </c>
      <c r="X13" s="7" t="s">
        <v>41</v>
      </c>
      <c r="Y13" s="14" t="str">
        <f>IFERROR(GETPIVOTDATA("Performance Rating",$X$4,"Department","HR"),"0")</f>
        <v>0</v>
      </c>
    </row>
    <row r="14" spans="2:25">
      <c r="B14" s="7" t="s">
        <v>217</v>
      </c>
      <c r="C14">
        <f>IFERROR(GETPIVOTDATA("Full Name",$B$4),"0")</f>
        <v>7</v>
      </c>
      <c r="F14" s="7" t="s">
        <v>72</v>
      </c>
      <c r="G14" s="11">
        <f>IFERROR(GETPIVOTDATA("Salary",$F$4,"Job Title","Developer"),"0")</f>
        <v>193637</v>
      </c>
      <c r="H14">
        <f>IFERROR(GETPIVOTDATA("Sum of Leave Taken",$F$4,"Job Title","Developer"),"0")</f>
        <v>33</v>
      </c>
      <c r="J14" s="7" t="s">
        <v>38</v>
      </c>
      <c r="K14">
        <f>IFERROR(GETPIVOTDATA("Full Name",$J$4,"Age range","26-35"),"0")</f>
        <v>13</v>
      </c>
      <c r="R14" s="7" t="s">
        <v>96</v>
      </c>
      <c r="S14">
        <f>IFERROR(GETPIVOTDATA("Full Name",$R$4,"Skills","Excel"),"0")</f>
        <v>2</v>
      </c>
      <c r="U14" s="7" t="s">
        <v>102</v>
      </c>
      <c r="V14">
        <f>IFERROR(GETPIVOTDATA("Full Name",$U$4,"Region","North"),"0")</f>
        <v>7</v>
      </c>
      <c r="X14" s="7" t="s">
        <v>81</v>
      </c>
      <c r="Y14" s="14" t="str">
        <f>IFERROR(GETPIVOTDATA("Performance Rating",$X$4,"Department","IT"),"0")</f>
        <v>0</v>
      </c>
    </row>
    <row r="15" spans="2:25">
      <c r="F15" s="7" t="s">
        <v>50</v>
      </c>
      <c r="G15" s="11">
        <f>IFERROR(GETPIVOTDATA("Salary",$F$4,"Job Title","HR Specialist"),"0")</f>
        <v>234126</v>
      </c>
      <c r="H15">
        <f>IFERROR(GETPIVOTDATA("Sum of Leave Taken",$F$4,"Job Title","HR Specialist"),"0")</f>
        <v>17</v>
      </c>
      <c r="J15" s="7" t="s">
        <v>59</v>
      </c>
      <c r="K15">
        <f>IFERROR(GETPIVOTDATA("Full Name",$J$4,"Age range","36-45"),"0")</f>
        <v>12</v>
      </c>
      <c r="O15" s="12">
        <f>SUM(P10)/SUM($P$10:$P$12)</f>
        <v>0.7142857142857143</v>
      </c>
      <c r="P15" s="10">
        <f>1-O15</f>
        <v>0.2857142857142857</v>
      </c>
      <c r="R15" s="7" t="s">
        <v>56</v>
      </c>
      <c r="S15">
        <f>IFERROR(GETPIVOTDATA("Full Name",$R$4,"Skills","Management"),"0")</f>
        <v>1</v>
      </c>
      <c r="U15" s="7" t="s">
        <v>80</v>
      </c>
      <c r="V15">
        <f>IFERROR(GETPIVOTDATA("Full Name",$U$4,"Region","South"),"0")</f>
        <v>10</v>
      </c>
      <c r="X15" s="7" t="s">
        <v>51</v>
      </c>
      <c r="Y15" s="14">
        <f>IFERROR(GETPIVOTDATA("Performance Rating",$X$4,"Department","Marketing"),"0")</f>
        <v>2.3636363636363638</v>
      </c>
    </row>
    <row r="16" spans="2:25">
      <c r="F16" s="7" t="s">
        <v>25</v>
      </c>
      <c r="G16" s="11" t="str">
        <f>IFERROR(GETPIVOTDATA("Salary",$F$4,"Job Title","Manager"),"0")</f>
        <v>0</v>
      </c>
      <c r="H16" t="str">
        <f>IFERROR(GETPIVOTDATA("Sum of Leave Taken",$F$4,"Job Title","Manager"),"0")</f>
        <v>0</v>
      </c>
      <c r="J16" s="7" t="s">
        <v>98</v>
      </c>
      <c r="K16">
        <f>IFERROR(GETPIVOTDATA("Full Name",$J$4,"Age range","46-55"),"0")</f>
        <v>7</v>
      </c>
      <c r="O16" s="12">
        <f>SUM(P11)/SUM($P$10:$P$12)</f>
        <v>0.14285714285714285</v>
      </c>
      <c r="P16" s="10">
        <f>1-O16</f>
        <v>0.85714285714285721</v>
      </c>
      <c r="R16" s="7" t="s">
        <v>66</v>
      </c>
      <c r="S16">
        <f>IFERROR(GETPIVOTDATA("Full Name",$R$4,"Skills","Python"),"0")</f>
        <v>2</v>
      </c>
      <c r="U16" s="7" t="s">
        <v>49</v>
      </c>
      <c r="V16">
        <f>IFERROR(GETPIVOTDATA("Full Name",$U$4,"Region","West"),"0")</f>
        <v>9</v>
      </c>
      <c r="X16" s="7" t="s">
        <v>60</v>
      </c>
      <c r="Y16" s="14" t="str">
        <f>IFERROR(GETPIVOTDATA("Performance Rating",$X$4,"Department","Operations"),"0")</f>
        <v>0</v>
      </c>
    </row>
    <row r="17" spans="6:25">
      <c r="F17" s="7" t="s">
        <v>217</v>
      </c>
      <c r="G17" s="11">
        <f>IFERROR(GETPIVOTDATA("Salary",$F$4),"0")</f>
        <v>518854</v>
      </c>
      <c r="H17">
        <f>IFERROR(GETPIVOTDATA("Sum of Leave Taken",$F$4),"0")</f>
        <v>69</v>
      </c>
      <c r="J17" s="7" t="s">
        <v>68</v>
      </c>
      <c r="K17">
        <f>IFERROR(GETPIVOTDATA("Full Name",$J$4,"Age range","56 &lt;"),"0")</f>
        <v>9</v>
      </c>
      <c r="O17" s="12">
        <f>SUM(P12)/SUM($P$10:$P$12)</f>
        <v>0.14285714285714285</v>
      </c>
      <c r="P17" s="10">
        <f>1-O17</f>
        <v>0.85714285714285721</v>
      </c>
      <c r="R17" s="7" t="s">
        <v>217</v>
      </c>
      <c r="S17">
        <f>IFERROR(GETPIVOTDATA("Full Name",$R$4),"0")</f>
        <v>7</v>
      </c>
      <c r="U17" s="7" t="s">
        <v>217</v>
      </c>
      <c r="V17">
        <f>SUM(V12:V16)</f>
        <v>50</v>
      </c>
      <c r="Y17" s="15">
        <f>AVERAGE(Y12:Y16)</f>
        <v>2.3636363636363638</v>
      </c>
    </row>
    <row r="18" spans="6:25">
      <c r="J18" s="7" t="s">
        <v>217</v>
      </c>
      <c r="K18">
        <f>IFERROR(GETPIVOTDATA("Full Name",$J$4),"0")</f>
        <v>50</v>
      </c>
    </row>
    <row r="20" spans="6:25">
      <c r="J20" s="7" t="s">
        <v>37</v>
      </c>
      <c r="K20">
        <f>IFERROR(GETPIVOTDATA("Full Name",$J$4,"Gender","Male"),"0")</f>
        <v>24</v>
      </c>
      <c r="L20" s="12">
        <f>SUM(K20)/SUM($K$20:$K$21)</f>
        <v>0.48</v>
      </c>
      <c r="M20" s="13">
        <f>1-L20</f>
        <v>0.52</v>
      </c>
    </row>
    <row r="21" spans="6:25">
      <c r="J21" s="7" t="s">
        <v>22</v>
      </c>
      <c r="K21">
        <f>IFERROR(GETPIVOTDATA("Full Name",$J$4,"Gender","Female"),"0")</f>
        <v>26</v>
      </c>
      <c r="L21" s="12">
        <f>SUM(K21)/SUM($K$20:$K$21)</f>
        <v>0.52</v>
      </c>
      <c r="M21" s="13">
        <f>1-L21</f>
        <v>0.48</v>
      </c>
    </row>
    <row r="22" spans="6:25">
      <c r="J22" s="7" t="s">
        <v>217</v>
      </c>
      <c r="K22">
        <f>IFERROR(GETPIVOTDATA("Full Name",$J$4),"0")</f>
        <v>50</v>
      </c>
    </row>
  </sheetData>
  <mergeCells count="8">
    <mergeCell ref="U3:V3"/>
    <mergeCell ref="X3:Y3"/>
    <mergeCell ref="R3:S3"/>
    <mergeCell ref="F3:H3"/>
    <mergeCell ref="B3:C3"/>
    <mergeCell ref="J3:K3"/>
    <mergeCell ref="L3:M3"/>
    <mergeCell ref="O3:P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Yasser</dc:creator>
  <cp:lastModifiedBy>Devendra Chaurasia</cp:lastModifiedBy>
  <dcterms:created xsi:type="dcterms:W3CDTF">2024-12-11T17:14:33Z</dcterms:created>
  <dcterms:modified xsi:type="dcterms:W3CDTF">2025-09-09T18:28:09Z</dcterms:modified>
</cp:coreProperties>
</file>