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16cf94abd0ef06e/Desktop/Documents/"/>
    </mc:Choice>
  </mc:AlternateContent>
  <xr:revisionPtr revIDLastSave="0" documentId="13_ncr:1000001_{F7D9AA0F-09A6-EC4F-9A0E-69D671A1612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ATA" sheetId="1" r:id="rId1"/>
    <sheet name="MASTER" sheetId="2" r:id="rId2"/>
    <sheet name="AAYA" sheetId="16" r:id="rId3"/>
    <sheet name="RICE" sheetId="4" r:id="rId4"/>
    <sheet name="EXP" sheetId="3" r:id="rId5"/>
    <sheet name="RAGI MALT" sheetId="13" state="hidden" r:id="rId6"/>
    <sheet name="C.V" sheetId="14" state="hidden" r:id="rId7"/>
    <sheet name="RAGI MONTH" sheetId="15" r:id="rId8"/>
    <sheet name="N EGG" sheetId="12" r:id="rId9"/>
    <sheet name="EGG" sheetId="5" r:id="rId10"/>
    <sheet name="CHIKKI" sheetId="6" r:id="rId11"/>
    <sheet name="FORT 1" sheetId="7" state="hidden" r:id="rId12"/>
    <sheet name="NEW EGG" sheetId="11" state="hidden" r:id="rId13"/>
    <sheet name="NEW CHIKKI" sheetId="9" r:id="rId14"/>
    <sheet name="FORT 2" sheetId="8" state="hidden" r:id="rId15"/>
    <sheet name="CON" sheetId="10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6" l="1"/>
  <c r="AF3" i="16"/>
  <c r="I3" i="16"/>
  <c r="R50" i="2"/>
  <c r="T51" i="14"/>
  <c r="H6" i="2"/>
  <c r="F8" i="16"/>
  <c r="AB1" i="16"/>
  <c r="Z1" i="16"/>
  <c r="C15" i="16"/>
  <c r="K5" i="16"/>
  <c r="AA7" i="16"/>
  <c r="V6" i="16"/>
  <c r="P8" i="16"/>
  <c r="K14" i="16"/>
  <c r="A6" i="16"/>
  <c r="G2" i="16"/>
  <c r="I3" i="10"/>
  <c r="I4" i="10"/>
  <c r="H5" i="3"/>
  <c r="F3" i="4"/>
  <c r="D38" i="1"/>
  <c r="O5" i="1"/>
  <c r="O6" i="1"/>
  <c r="O7" i="1"/>
  <c r="H11" i="3"/>
  <c r="O8" i="1"/>
  <c r="E11" i="7"/>
  <c r="F11" i="7"/>
  <c r="O9" i="1"/>
  <c r="O10" i="1"/>
  <c r="O11" i="1"/>
  <c r="E14" i="7"/>
  <c r="F14" i="7"/>
  <c r="O12" i="1"/>
  <c r="H16" i="3"/>
  <c r="O13" i="1"/>
  <c r="O14" i="1"/>
  <c r="O15" i="1"/>
  <c r="E18" i="7"/>
  <c r="F18" i="7"/>
  <c r="O16" i="1"/>
  <c r="H20" i="3"/>
  <c r="O17" i="1"/>
  <c r="O18" i="1"/>
  <c r="O19" i="1"/>
  <c r="H23" i="3"/>
  <c r="O20" i="1"/>
  <c r="H24" i="3"/>
  <c r="O21" i="1"/>
  <c r="O22" i="1"/>
  <c r="O23" i="1"/>
  <c r="I23" i="5"/>
  <c r="O24" i="1"/>
  <c r="E12" i="8"/>
  <c r="F12" i="8"/>
  <c r="O25" i="1"/>
  <c r="O26" i="1"/>
  <c r="O27" i="1"/>
  <c r="I27" i="5"/>
  <c r="O28" i="1"/>
  <c r="I28" i="5"/>
  <c r="O29" i="1"/>
  <c r="O30" i="1"/>
  <c r="O31" i="1"/>
  <c r="O32" i="1"/>
  <c r="E20" i="8"/>
  <c r="F20" i="8"/>
  <c r="O33" i="1"/>
  <c r="O34" i="1"/>
  <c r="O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AH7" i="1"/>
  <c r="AH11" i="1"/>
  <c r="AH15" i="1"/>
  <c r="AH19" i="1"/>
  <c r="P31" i="2"/>
  <c r="F20" i="6"/>
  <c r="Q31" i="14"/>
  <c r="AH23" i="1"/>
  <c r="P38" i="2"/>
  <c r="F27" i="6"/>
  <c r="Q38" i="14"/>
  <c r="AH28" i="1"/>
  <c r="AH30" i="1"/>
  <c r="AH31" i="1"/>
  <c r="AH34" i="1"/>
  <c r="AG8" i="1"/>
  <c r="AG16" i="1"/>
  <c r="AG20" i="1"/>
  <c r="AG23" i="1"/>
  <c r="AG25" i="1"/>
  <c r="O38" i="2"/>
  <c r="O39" i="2"/>
  <c r="F28" i="5"/>
  <c r="P39" i="14"/>
  <c r="O42" i="2"/>
  <c r="F31" i="5"/>
  <c r="O43" i="2"/>
  <c r="F32" i="5"/>
  <c r="O44" i="2"/>
  <c r="AG34" i="1"/>
  <c r="AE5" i="1"/>
  <c r="AF5" i="1"/>
  <c r="AH5" i="1"/>
  <c r="AE6" i="1"/>
  <c r="AF6" i="1"/>
  <c r="AH6" i="1"/>
  <c r="AE7" i="1"/>
  <c r="AF7" i="1"/>
  <c r="AE8" i="1"/>
  <c r="AF8" i="1"/>
  <c r="AE9" i="1"/>
  <c r="AF9" i="1"/>
  <c r="AH9" i="1"/>
  <c r="AE10" i="1"/>
  <c r="AF10" i="1"/>
  <c r="AH10" i="1"/>
  <c r="AE11" i="1"/>
  <c r="AF11" i="1"/>
  <c r="AE12" i="1"/>
  <c r="AF12" i="1"/>
  <c r="AE13" i="1"/>
  <c r="AF13" i="1"/>
  <c r="AH13" i="1"/>
  <c r="AE14" i="1"/>
  <c r="AF14" i="1"/>
  <c r="AH14" i="1"/>
  <c r="AE15" i="1"/>
  <c r="AF15" i="1"/>
  <c r="AE16" i="1"/>
  <c r="AF16" i="1"/>
  <c r="AE17" i="1"/>
  <c r="AF17" i="1"/>
  <c r="AH17" i="1"/>
  <c r="AE18" i="1"/>
  <c r="AF18" i="1"/>
  <c r="AH18" i="1"/>
  <c r="AE19" i="1"/>
  <c r="AF19" i="1"/>
  <c r="AE20" i="1"/>
  <c r="AF20" i="1"/>
  <c r="AE21" i="1"/>
  <c r="AF21" i="1"/>
  <c r="AH21" i="1"/>
  <c r="AE22" i="1"/>
  <c r="AF22" i="1"/>
  <c r="AH22" i="1"/>
  <c r="AE23" i="1"/>
  <c r="AF23" i="1"/>
  <c r="AE24" i="1"/>
  <c r="AF24" i="1"/>
  <c r="AE25" i="1"/>
  <c r="AF25" i="1"/>
  <c r="AH25" i="1"/>
  <c r="AE26" i="1"/>
  <c r="AF26" i="1"/>
  <c r="AH26" i="1"/>
  <c r="AE27" i="1"/>
  <c r="AF27" i="1"/>
  <c r="AG27" i="1"/>
  <c r="AE28" i="1"/>
  <c r="AF28" i="1"/>
  <c r="AE29" i="1"/>
  <c r="AF29" i="1"/>
  <c r="AG29" i="1"/>
  <c r="AH29" i="1"/>
  <c r="AE30" i="1"/>
  <c r="AF30" i="1"/>
  <c r="AE31" i="1"/>
  <c r="AF31" i="1"/>
  <c r="AE32" i="1"/>
  <c r="AF32" i="1"/>
  <c r="AE33" i="1"/>
  <c r="AF33" i="1"/>
  <c r="AH33" i="1"/>
  <c r="AE34" i="1"/>
  <c r="AF34" i="1"/>
  <c r="AF4" i="1"/>
  <c r="AE4" i="1"/>
  <c r="F27" i="5"/>
  <c r="P38" i="14"/>
  <c r="P42" i="14"/>
  <c r="AG4" i="1"/>
  <c r="K7" i="12"/>
  <c r="H4" i="1"/>
  <c r="H5" i="1"/>
  <c r="H11" i="1"/>
  <c r="H14" i="1"/>
  <c r="K3" i="12" a="1"/>
  <c r="K3" i="12"/>
  <c r="H6" i="1"/>
  <c r="H7" i="1"/>
  <c r="H8" i="1"/>
  <c r="H9" i="1"/>
  <c r="H10" i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E52" i="2"/>
  <c r="J52" i="2"/>
  <c r="L52" i="2"/>
  <c r="N52" i="2"/>
  <c r="Q52" i="2"/>
  <c r="R52" i="2"/>
  <c r="B9" i="10"/>
  <c r="E10" i="9"/>
  <c r="H9" i="10"/>
  <c r="F6" i="13"/>
  <c r="F37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V5" i="2"/>
  <c r="AA35" i="1"/>
  <c r="V6" i="2"/>
  <c r="AD4" i="1"/>
  <c r="D6" i="13"/>
  <c r="AD5" i="1"/>
  <c r="D7" i="13"/>
  <c r="I7" i="13"/>
  <c r="S16" i="14"/>
  <c r="AD6" i="1"/>
  <c r="D8" i="13"/>
  <c r="AD7" i="1"/>
  <c r="D9" i="13"/>
  <c r="I9" i="13"/>
  <c r="AD8" i="1"/>
  <c r="D10" i="13"/>
  <c r="AD9" i="1"/>
  <c r="D11" i="13"/>
  <c r="AD10" i="1"/>
  <c r="D12" i="13"/>
  <c r="N12" i="13"/>
  <c r="AD11" i="1"/>
  <c r="D13" i="13"/>
  <c r="AD12" i="1"/>
  <c r="D14" i="13"/>
  <c r="AD13" i="1"/>
  <c r="D15" i="13"/>
  <c r="AD14" i="1"/>
  <c r="D16" i="13"/>
  <c r="I16" i="13"/>
  <c r="S25" i="14"/>
  <c r="AD15" i="1"/>
  <c r="D17" i="13"/>
  <c r="AD16" i="1"/>
  <c r="D18" i="13"/>
  <c r="I18" i="13"/>
  <c r="S27" i="14"/>
  <c r="AD17" i="1"/>
  <c r="D19" i="13"/>
  <c r="N19" i="13"/>
  <c r="T28" i="14"/>
  <c r="AD18" i="1"/>
  <c r="D20" i="13"/>
  <c r="I20" i="13"/>
  <c r="S29" i="14"/>
  <c r="AD19" i="1"/>
  <c r="D21" i="13"/>
  <c r="N21" i="13"/>
  <c r="T30" i="14"/>
  <c r="AD20" i="1"/>
  <c r="D22" i="13"/>
  <c r="N22" i="13"/>
  <c r="AD21" i="1"/>
  <c r="D23" i="13"/>
  <c r="AD22" i="1"/>
  <c r="D24" i="13"/>
  <c r="I24" i="13"/>
  <c r="S33" i="14"/>
  <c r="AD23" i="1"/>
  <c r="D25" i="13"/>
  <c r="AD24" i="1"/>
  <c r="D26" i="13"/>
  <c r="AD25" i="1"/>
  <c r="D27" i="13"/>
  <c r="AD26" i="1"/>
  <c r="D28" i="13"/>
  <c r="AD27" i="1"/>
  <c r="D29" i="13"/>
  <c r="I29" i="13"/>
  <c r="S38" i="14"/>
  <c r="AD28" i="1"/>
  <c r="D30" i="13"/>
  <c r="AD29" i="1"/>
  <c r="D31" i="13"/>
  <c r="I31" i="13"/>
  <c r="S40" i="14"/>
  <c r="AD30" i="1"/>
  <c r="D32" i="13"/>
  <c r="AD31" i="1"/>
  <c r="D33" i="13"/>
  <c r="I33" i="13"/>
  <c r="S42" i="14"/>
  <c r="AD32" i="1"/>
  <c r="D34" i="13"/>
  <c r="I34" i="13"/>
  <c r="S43" i="14"/>
  <c r="AD33" i="1"/>
  <c r="D35" i="13"/>
  <c r="AD34" i="1"/>
  <c r="D36" i="13"/>
  <c r="B16" i="2"/>
  <c r="B16" i="14"/>
  <c r="B17" i="2"/>
  <c r="B17" i="14"/>
  <c r="B18" i="2"/>
  <c r="B9" i="13"/>
  <c r="B19" i="2"/>
  <c r="B20" i="2"/>
  <c r="B11" i="13"/>
  <c r="B21" i="2"/>
  <c r="B22" i="2"/>
  <c r="B13" i="13"/>
  <c r="B23" i="2"/>
  <c r="B14" i="13"/>
  <c r="B24" i="2"/>
  <c r="B26" i="2"/>
  <c r="B25" i="2"/>
  <c r="B25" i="14"/>
  <c r="B27" i="2"/>
  <c r="B28" i="2"/>
  <c r="B19" i="13"/>
  <c r="B29" i="2"/>
  <c r="B29" i="14"/>
  <c r="B30" i="2"/>
  <c r="B21" i="13"/>
  <c r="B31" i="2"/>
  <c r="B22" i="13"/>
  <c r="B32" i="2"/>
  <c r="B23" i="13"/>
  <c r="B33" i="2"/>
  <c r="B34" i="2"/>
  <c r="B25" i="13"/>
  <c r="B35" i="2"/>
  <c r="B26" i="13"/>
  <c r="B36" i="2"/>
  <c r="B37" i="2"/>
  <c r="B28" i="13"/>
  <c r="B38" i="2"/>
  <c r="B29" i="13"/>
  <c r="B39" i="2"/>
  <c r="B30" i="13"/>
  <c r="B40" i="2"/>
  <c r="B31" i="13"/>
  <c r="B41" i="2"/>
  <c r="B42" i="2"/>
  <c r="B33" i="13"/>
  <c r="B43" i="2"/>
  <c r="B44" i="2"/>
  <c r="B35" i="13"/>
  <c r="L18" i="13"/>
  <c r="K6" i="13"/>
  <c r="L6" i="13"/>
  <c r="M6" i="13"/>
  <c r="L7" i="13"/>
  <c r="L8" i="13"/>
  <c r="L9" i="13"/>
  <c r="L10" i="13"/>
  <c r="L11" i="13"/>
  <c r="L12" i="13"/>
  <c r="L13" i="13"/>
  <c r="L14" i="13"/>
  <c r="L15" i="13"/>
  <c r="L16" i="13"/>
  <c r="L17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F3" i="12"/>
  <c r="M1" i="15"/>
  <c r="F15" i="2"/>
  <c r="G15" i="2"/>
  <c r="H15" i="2"/>
  <c r="F16" i="2"/>
  <c r="G16" i="2"/>
  <c r="H16" i="2"/>
  <c r="F17" i="2"/>
  <c r="G17" i="2"/>
  <c r="H17" i="2"/>
  <c r="F18" i="2"/>
  <c r="G18" i="2"/>
  <c r="H18" i="2"/>
  <c r="I18" i="2"/>
  <c r="J18" i="2"/>
  <c r="K18" i="2"/>
  <c r="L18" i="2"/>
  <c r="F19" i="2"/>
  <c r="G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F28" i="2"/>
  <c r="G28" i="2"/>
  <c r="H28" i="2"/>
  <c r="F29" i="2"/>
  <c r="G29" i="2"/>
  <c r="H29" i="2"/>
  <c r="I29" i="2"/>
  <c r="J29" i="2"/>
  <c r="K29" i="2"/>
  <c r="M29" i="2"/>
  <c r="L29" i="2"/>
  <c r="K29" i="14"/>
  <c r="F30" i="2"/>
  <c r="G30" i="2"/>
  <c r="H30" i="2"/>
  <c r="F31" i="2"/>
  <c r="G31" i="2"/>
  <c r="H31" i="2"/>
  <c r="I31" i="2"/>
  <c r="J31" i="2"/>
  <c r="K31" i="2"/>
  <c r="F32" i="2"/>
  <c r="G32" i="2"/>
  <c r="H32" i="2"/>
  <c r="I32" i="2"/>
  <c r="J32" i="2"/>
  <c r="K32" i="2"/>
  <c r="F33" i="2"/>
  <c r="G33" i="2"/>
  <c r="H33" i="2"/>
  <c r="I33" i="2"/>
  <c r="J33" i="2"/>
  <c r="K33" i="2"/>
  <c r="L33" i="2"/>
  <c r="F34" i="2"/>
  <c r="G34" i="2"/>
  <c r="H34" i="2"/>
  <c r="F35" i="2"/>
  <c r="G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I40" i="2"/>
  <c r="J40" i="2"/>
  <c r="K40" i="2"/>
  <c r="L40" i="2"/>
  <c r="F41" i="2"/>
  <c r="G41" i="2"/>
  <c r="H41" i="2"/>
  <c r="F42" i="2"/>
  <c r="G42" i="2"/>
  <c r="H42" i="2"/>
  <c r="I42" i="2"/>
  <c r="J42" i="2"/>
  <c r="K42" i="2"/>
  <c r="L42" i="2"/>
  <c r="F43" i="2"/>
  <c r="G43" i="2"/>
  <c r="F44" i="2"/>
  <c r="G44" i="2"/>
  <c r="H44" i="2"/>
  <c r="F45" i="2"/>
  <c r="G45" i="2"/>
  <c r="H45" i="2"/>
  <c r="I45" i="2"/>
  <c r="J45" i="2"/>
  <c r="K45" i="2"/>
  <c r="L45" i="2"/>
  <c r="I11" i="3"/>
  <c r="J11" i="3"/>
  <c r="K11" i="3"/>
  <c r="J10" i="4"/>
  <c r="K10" i="4"/>
  <c r="O18" i="14"/>
  <c r="I12" i="3"/>
  <c r="J12" i="3"/>
  <c r="K12" i="3"/>
  <c r="G11" i="7"/>
  <c r="I13" i="3"/>
  <c r="J13" i="3"/>
  <c r="K13" i="3"/>
  <c r="I14" i="3"/>
  <c r="J14" i="3"/>
  <c r="K14" i="3"/>
  <c r="J10" i="5"/>
  <c r="I15" i="3"/>
  <c r="J15" i="3"/>
  <c r="I16" i="3"/>
  <c r="J16" i="3"/>
  <c r="K16" i="3"/>
  <c r="I17" i="3"/>
  <c r="J17" i="3"/>
  <c r="K17" i="3"/>
  <c r="I18" i="3"/>
  <c r="J18" i="3"/>
  <c r="K18" i="3"/>
  <c r="I19" i="3"/>
  <c r="J19" i="3"/>
  <c r="J8" i="3"/>
  <c r="J9" i="3"/>
  <c r="J10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I20" i="3"/>
  <c r="K20" i="3"/>
  <c r="I21" i="3"/>
  <c r="I22" i="3"/>
  <c r="I23" i="3"/>
  <c r="K23" i="3"/>
  <c r="J22" i="4"/>
  <c r="K22" i="4"/>
  <c r="O30" i="14"/>
  <c r="I24" i="3"/>
  <c r="K24" i="3"/>
  <c r="J20" i="6"/>
  <c r="I25" i="3"/>
  <c r="K25" i="3"/>
  <c r="I26" i="3"/>
  <c r="K26" i="3"/>
  <c r="J25" i="4"/>
  <c r="K25" i="4"/>
  <c r="O33" i="14"/>
  <c r="I27" i="3"/>
  <c r="K27" i="3"/>
  <c r="I28" i="3"/>
  <c r="K28" i="3"/>
  <c r="I29" i="3"/>
  <c r="K29" i="3"/>
  <c r="I30" i="3"/>
  <c r="I31" i="3"/>
  <c r="K31" i="3"/>
  <c r="I32" i="3"/>
  <c r="K32" i="3"/>
  <c r="J31" i="4"/>
  <c r="K31" i="4"/>
  <c r="O39" i="14"/>
  <c r="I33" i="3"/>
  <c r="K33" i="3"/>
  <c r="I34" i="3"/>
  <c r="K34" i="3"/>
  <c r="J33" i="4"/>
  <c r="K33" i="4"/>
  <c r="O41" i="14"/>
  <c r="I35" i="3"/>
  <c r="K35" i="3"/>
  <c r="J34" i="4"/>
  <c r="K34" i="4"/>
  <c r="O42" i="14"/>
  <c r="I36" i="3"/>
  <c r="K36" i="3"/>
  <c r="G20" i="8"/>
  <c r="H20" i="8"/>
  <c r="I37" i="3"/>
  <c r="K37" i="3"/>
  <c r="G21" i="8"/>
  <c r="I38" i="3"/>
  <c r="K38" i="3"/>
  <c r="B15" i="2"/>
  <c r="B15" i="14"/>
  <c r="T3" i="14"/>
  <c r="S3" i="2"/>
  <c r="M18" i="2"/>
  <c r="I19" i="2"/>
  <c r="J19" i="2"/>
  <c r="K19" i="2"/>
  <c r="R19" i="2"/>
  <c r="I20" i="2"/>
  <c r="J20" i="2"/>
  <c r="I21" i="2"/>
  <c r="J21" i="2"/>
  <c r="K21" i="2"/>
  <c r="I22" i="2"/>
  <c r="J22" i="2"/>
  <c r="K22" i="2"/>
  <c r="M22" i="2"/>
  <c r="I23" i="2"/>
  <c r="J23" i="2"/>
  <c r="I24" i="2"/>
  <c r="J24" i="2"/>
  <c r="K24" i="2"/>
  <c r="M24" i="2"/>
  <c r="I25" i="2"/>
  <c r="J25" i="2"/>
  <c r="K25" i="2"/>
  <c r="R25" i="2"/>
  <c r="I26" i="2"/>
  <c r="J26" i="2"/>
  <c r="J15" i="2"/>
  <c r="I15" i="2"/>
  <c r="K15" i="2"/>
  <c r="J16" i="2"/>
  <c r="J17" i="2"/>
  <c r="J27" i="2"/>
  <c r="J28" i="2"/>
  <c r="I28" i="2"/>
  <c r="K28" i="2"/>
  <c r="J30" i="2"/>
  <c r="J34" i="2"/>
  <c r="J35" i="2"/>
  <c r="J36" i="2"/>
  <c r="J37" i="2"/>
  <c r="J38" i="2"/>
  <c r="J39" i="2"/>
  <c r="I39" i="2"/>
  <c r="K39" i="2"/>
  <c r="J41" i="2"/>
  <c r="J43" i="2"/>
  <c r="J44" i="2"/>
  <c r="I27" i="2"/>
  <c r="K27" i="2"/>
  <c r="I30" i="2"/>
  <c r="M32" i="2"/>
  <c r="M33" i="2"/>
  <c r="I34" i="2"/>
  <c r="I16" i="2"/>
  <c r="I17" i="2"/>
  <c r="I35" i="2"/>
  <c r="I36" i="2"/>
  <c r="I37" i="2"/>
  <c r="I38" i="2"/>
  <c r="I41" i="2"/>
  <c r="I43" i="2"/>
  <c r="I44" i="2"/>
  <c r="I46" i="2"/>
  <c r="K36" i="2"/>
  <c r="K37" i="2"/>
  <c r="M37" i="2"/>
  <c r="K41" i="2"/>
  <c r="K44" i="2"/>
  <c r="M44" i="2"/>
  <c r="M45" i="2"/>
  <c r="AB35" i="1"/>
  <c r="X6" i="14"/>
  <c r="O4" i="15"/>
  <c r="J4" i="15"/>
  <c r="B4" i="15"/>
  <c r="R51" i="2"/>
  <c r="T52" i="14"/>
  <c r="R52" i="14"/>
  <c r="R53" i="14"/>
  <c r="O52" i="14"/>
  <c r="O53" i="14"/>
  <c r="M52" i="14"/>
  <c r="M53" i="14"/>
  <c r="K52" i="14"/>
  <c r="K53" i="14"/>
  <c r="R51" i="14"/>
  <c r="O51" i="14"/>
  <c r="M51" i="14"/>
  <c r="K51" i="14"/>
  <c r="F52" i="14"/>
  <c r="F53" i="14"/>
  <c r="F51" i="14"/>
  <c r="X5" i="14"/>
  <c r="W6" i="14"/>
  <c r="W5" i="14"/>
  <c r="W7" i="14"/>
  <c r="U5" i="14"/>
  <c r="M35" i="1"/>
  <c r="U6" i="14"/>
  <c r="U7" i="14"/>
  <c r="T5" i="14"/>
  <c r="S5" i="14"/>
  <c r="B19" i="14"/>
  <c r="B31" i="14"/>
  <c r="B32" i="14"/>
  <c r="B35" i="14"/>
  <c r="B39" i="14"/>
  <c r="B40" i="14"/>
  <c r="B45" i="2"/>
  <c r="B45" i="14"/>
  <c r="F35" i="3"/>
  <c r="L35" i="3"/>
  <c r="U42" i="14"/>
  <c r="F36" i="3"/>
  <c r="L36" i="3"/>
  <c r="F37" i="3"/>
  <c r="L37" i="3"/>
  <c r="U44" i="14"/>
  <c r="F38" i="3"/>
  <c r="L38" i="3"/>
  <c r="U43" i="14"/>
  <c r="U45" i="14"/>
  <c r="P44" i="2"/>
  <c r="F33" i="6"/>
  <c r="Q44" i="14"/>
  <c r="F33" i="5"/>
  <c r="P44" i="14"/>
  <c r="I44" i="14"/>
  <c r="H35" i="3"/>
  <c r="I31" i="6"/>
  <c r="H38" i="3"/>
  <c r="G45" i="14"/>
  <c r="AC34" i="1"/>
  <c r="E38" i="3"/>
  <c r="W5" i="2"/>
  <c r="W6" i="2"/>
  <c r="V35" i="1"/>
  <c r="L3" i="13"/>
  <c r="C9" i="3"/>
  <c r="C8" i="3"/>
  <c r="C3" i="13"/>
  <c r="I9" i="10"/>
  <c r="L35" i="1"/>
  <c r="D14" i="9"/>
  <c r="D17" i="9"/>
  <c r="P12" i="9" a="1"/>
  <c r="P12" i="9"/>
  <c r="N12" i="9" a="1"/>
  <c r="N12" i="9"/>
  <c r="O12" i="9"/>
  <c r="J7" i="12" a="1"/>
  <c r="J7" i="12"/>
  <c r="J6" i="12" a="1"/>
  <c r="J6" i="12"/>
  <c r="J5" i="12" a="1"/>
  <c r="J5" i="12"/>
  <c r="J4" i="12" a="1"/>
  <c r="J4" i="12"/>
  <c r="I4" i="12" a="1"/>
  <c r="I4" i="12"/>
  <c r="J3" i="12" a="1"/>
  <c r="J3" i="12"/>
  <c r="J35" i="1"/>
  <c r="N35" i="1"/>
  <c r="I4" i="5"/>
  <c r="E9" i="7"/>
  <c r="F9" i="7"/>
  <c r="H13" i="3"/>
  <c r="G20" i="14"/>
  <c r="I12" i="5"/>
  <c r="I13" i="5"/>
  <c r="I16" i="5"/>
  <c r="I18" i="5"/>
  <c r="E9" i="8"/>
  <c r="F9" i="8"/>
  <c r="E10" i="8"/>
  <c r="F10" i="8"/>
  <c r="E13" i="8"/>
  <c r="F13" i="8"/>
  <c r="H34" i="3"/>
  <c r="G41" i="14"/>
  <c r="I20" i="5"/>
  <c r="I31" i="5"/>
  <c r="I32" i="5"/>
  <c r="I34" i="5"/>
  <c r="P26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7" i="1"/>
  <c r="P28" i="1"/>
  <c r="P29" i="1"/>
  <c r="P30" i="1"/>
  <c r="P31" i="1"/>
  <c r="P32" i="1"/>
  <c r="P33" i="1"/>
  <c r="P34" i="1"/>
  <c r="O36" i="2"/>
  <c r="F25" i="5"/>
  <c r="P36" i="14"/>
  <c r="O40" i="2"/>
  <c r="F29" i="5"/>
  <c r="P40" i="14"/>
  <c r="O27" i="2"/>
  <c r="F16" i="5"/>
  <c r="P27" i="14"/>
  <c r="P37" i="2"/>
  <c r="F26" i="6"/>
  <c r="Q37" i="14"/>
  <c r="P16" i="2"/>
  <c r="F5" i="6"/>
  <c r="Q16" i="14"/>
  <c r="P20" i="2"/>
  <c r="F9" i="6"/>
  <c r="Q20" i="14"/>
  <c r="P22" i="2"/>
  <c r="F11" i="6"/>
  <c r="Q22" i="14"/>
  <c r="P24" i="2"/>
  <c r="P25" i="2"/>
  <c r="F14" i="6"/>
  <c r="Q25" i="14"/>
  <c r="P28" i="2"/>
  <c r="F17" i="6"/>
  <c r="Q28" i="14"/>
  <c r="P29" i="2"/>
  <c r="F18" i="6"/>
  <c r="Q29" i="14"/>
  <c r="P33" i="2"/>
  <c r="F22" i="6"/>
  <c r="Q33" i="14"/>
  <c r="P36" i="2"/>
  <c r="F25" i="6"/>
  <c r="Q36" i="14"/>
  <c r="P40" i="2"/>
  <c r="F29" i="6"/>
  <c r="Q40" i="14"/>
  <c r="P41" i="2"/>
  <c r="F30" i="6"/>
  <c r="Q41" i="14"/>
  <c r="P18" i="2"/>
  <c r="F7" i="6"/>
  <c r="Q18" i="14"/>
  <c r="P21" i="2"/>
  <c r="F10" i="6"/>
  <c r="Q21" i="14"/>
  <c r="I35" i="1"/>
  <c r="S6" i="14"/>
  <c r="S7" i="14"/>
  <c r="N11" i="9" a="1"/>
  <c r="N11" i="9"/>
  <c r="P11" i="9" a="1"/>
  <c r="P11" i="9"/>
  <c r="K6" i="12" a="1"/>
  <c r="K6" i="12"/>
  <c r="K5" i="12" a="1"/>
  <c r="K5" i="12"/>
  <c r="K4" i="12" a="1"/>
  <c r="K4" i="12"/>
  <c r="I7" i="12" a="1"/>
  <c r="I7" i="12"/>
  <c r="I6" i="12" a="1"/>
  <c r="I6" i="12"/>
  <c r="I5" i="12" a="1"/>
  <c r="I5" i="12"/>
  <c r="I3" i="12" a="1"/>
  <c r="I3" i="12"/>
  <c r="P36" i="1"/>
  <c r="P37" i="1"/>
  <c r="P38" i="1"/>
  <c r="P39" i="1"/>
  <c r="L11" i="9"/>
  <c r="U16" i="2"/>
  <c r="A5" i="6"/>
  <c r="U17" i="2"/>
  <c r="A6" i="6"/>
  <c r="U18" i="2"/>
  <c r="A7" i="6"/>
  <c r="U19" i="2"/>
  <c r="U20" i="2"/>
  <c r="A9" i="6"/>
  <c r="U21" i="2"/>
  <c r="A10" i="6"/>
  <c r="U22" i="2"/>
  <c r="A11" i="6"/>
  <c r="U23" i="2"/>
  <c r="A12" i="6"/>
  <c r="U24" i="2"/>
  <c r="A13" i="6"/>
  <c r="U25" i="2"/>
  <c r="U26" i="2"/>
  <c r="A15" i="6"/>
  <c r="U27" i="2"/>
  <c r="U28" i="2"/>
  <c r="A17" i="6"/>
  <c r="U29" i="2"/>
  <c r="A18" i="6"/>
  <c r="U30" i="2"/>
  <c r="A19" i="6"/>
  <c r="U31" i="2"/>
  <c r="U32" i="2"/>
  <c r="A21" i="6"/>
  <c r="U33" i="2"/>
  <c r="A22" i="6"/>
  <c r="U34" i="2"/>
  <c r="A23" i="6"/>
  <c r="U35" i="2"/>
  <c r="U36" i="2"/>
  <c r="A25" i="6"/>
  <c r="U37" i="2"/>
  <c r="A26" i="6"/>
  <c r="U38" i="2"/>
  <c r="A27" i="6"/>
  <c r="U39" i="2"/>
  <c r="U40" i="2"/>
  <c r="A29" i="6"/>
  <c r="U41" i="2"/>
  <c r="A30" i="6"/>
  <c r="U42" i="2"/>
  <c r="A31" i="6"/>
  <c r="U43" i="2"/>
  <c r="A32" i="6"/>
  <c r="U44" i="2"/>
  <c r="A33" i="6"/>
  <c r="U45" i="2"/>
  <c r="A34" i="6"/>
  <c r="U15" i="2"/>
  <c r="A4" i="6"/>
  <c r="S16" i="2"/>
  <c r="A5" i="5"/>
  <c r="S17" i="2"/>
  <c r="A6" i="5"/>
  <c r="S18" i="2"/>
  <c r="A7" i="5"/>
  <c r="S19" i="2"/>
  <c r="A8" i="5"/>
  <c r="S20" i="2"/>
  <c r="A9" i="5"/>
  <c r="S21" i="2"/>
  <c r="A10" i="5"/>
  <c r="S22" i="2"/>
  <c r="A11" i="5"/>
  <c r="S23" i="2"/>
  <c r="A12" i="5"/>
  <c r="S24" i="2"/>
  <c r="A13" i="5"/>
  <c r="S25" i="2"/>
  <c r="A14" i="5"/>
  <c r="S26" i="2"/>
  <c r="A15" i="5"/>
  <c r="S27" i="2"/>
  <c r="A16" i="5"/>
  <c r="S28" i="2"/>
  <c r="A17" i="5"/>
  <c r="S29" i="2"/>
  <c r="A18" i="5"/>
  <c r="S30" i="2"/>
  <c r="A19" i="5"/>
  <c r="S31" i="2"/>
  <c r="A20" i="5"/>
  <c r="S32" i="2"/>
  <c r="A21" i="5"/>
  <c r="S33" i="2"/>
  <c r="A22" i="5"/>
  <c r="S34" i="2"/>
  <c r="A23" i="5"/>
  <c r="S35" i="2"/>
  <c r="A24" i="5"/>
  <c r="S36" i="2"/>
  <c r="A25" i="5"/>
  <c r="S37" i="2"/>
  <c r="A26" i="5"/>
  <c r="S38" i="2"/>
  <c r="A27" i="5"/>
  <c r="S39" i="2"/>
  <c r="A28" i="5"/>
  <c r="S40" i="2"/>
  <c r="A29" i="5"/>
  <c r="S41" i="2"/>
  <c r="A30" i="5"/>
  <c r="S42" i="2"/>
  <c r="A31" i="5"/>
  <c r="S43" i="2"/>
  <c r="A32" i="5"/>
  <c r="S44" i="2"/>
  <c r="A33" i="5"/>
  <c r="S45" i="2"/>
  <c r="A34" i="5"/>
  <c r="S15" i="2"/>
  <c r="A4" i="5"/>
  <c r="H3" i="12"/>
  <c r="W16" i="2"/>
  <c r="H5" i="5"/>
  <c r="W17" i="2"/>
  <c r="H6" i="5"/>
  <c r="W18" i="2"/>
  <c r="H7" i="5"/>
  <c r="W19" i="2"/>
  <c r="H8" i="5"/>
  <c r="W20" i="2"/>
  <c r="H9" i="5"/>
  <c r="W21" i="2"/>
  <c r="W15" i="2"/>
  <c r="W22" i="2"/>
  <c r="H11" i="5"/>
  <c r="W23" i="2"/>
  <c r="H12" i="5"/>
  <c r="W24" i="2"/>
  <c r="W25" i="2"/>
  <c r="H14" i="5"/>
  <c r="W26" i="2"/>
  <c r="H15" i="5"/>
  <c r="W27" i="2"/>
  <c r="H16" i="5"/>
  <c r="W28" i="2"/>
  <c r="W29" i="2"/>
  <c r="W30" i="2"/>
  <c r="W31" i="2"/>
  <c r="H20" i="5"/>
  <c r="W32" i="2"/>
  <c r="W33" i="2"/>
  <c r="H22" i="5"/>
  <c r="W34" i="2"/>
  <c r="H23" i="5"/>
  <c r="W35" i="2"/>
  <c r="H24" i="5"/>
  <c r="W36" i="2"/>
  <c r="W37" i="2"/>
  <c r="W38" i="2"/>
  <c r="H27" i="5"/>
  <c r="W39" i="2"/>
  <c r="H28" i="5"/>
  <c r="W40" i="2"/>
  <c r="W41" i="2"/>
  <c r="W42" i="2"/>
  <c r="W43" i="2"/>
  <c r="H32" i="5"/>
  <c r="W44" i="2"/>
  <c r="H33" i="5"/>
  <c r="W45" i="2"/>
  <c r="H34" i="5"/>
  <c r="N7" i="12"/>
  <c r="H4" i="5"/>
  <c r="T5" i="2"/>
  <c r="N15" i="2"/>
  <c r="N16" i="2"/>
  <c r="N17" i="2"/>
  <c r="D9" i="4"/>
  <c r="N18" i="2"/>
  <c r="N19" i="2"/>
  <c r="D11" i="4"/>
  <c r="N20" i="2"/>
  <c r="D12" i="4"/>
  <c r="N21" i="2"/>
  <c r="D13" i="4"/>
  <c r="N22" i="2"/>
  <c r="N23" i="2"/>
  <c r="D15" i="4"/>
  <c r="N24" i="2"/>
  <c r="D16" i="4"/>
  <c r="N25" i="2"/>
  <c r="D17" i="4"/>
  <c r="N26" i="2"/>
  <c r="N27" i="2"/>
  <c r="D19" i="4"/>
  <c r="N28" i="2"/>
  <c r="D20" i="4"/>
  <c r="N29" i="2"/>
  <c r="D21" i="4"/>
  <c r="N30" i="2"/>
  <c r="N31" i="2"/>
  <c r="D23" i="4"/>
  <c r="N32" i="2"/>
  <c r="D24" i="4"/>
  <c r="N33" i="2"/>
  <c r="D25" i="4"/>
  <c r="N34" i="2"/>
  <c r="D26" i="4"/>
  <c r="N35" i="2"/>
  <c r="D27" i="4"/>
  <c r="N36" i="2"/>
  <c r="D28" i="4"/>
  <c r="N37" i="2"/>
  <c r="D29" i="4"/>
  <c r="N38" i="2"/>
  <c r="N39" i="2"/>
  <c r="D31" i="4"/>
  <c r="N40" i="2"/>
  <c r="D32" i="4"/>
  <c r="N41" i="2"/>
  <c r="D33" i="4"/>
  <c r="N42" i="2"/>
  <c r="N43" i="2"/>
  <c r="N44" i="2"/>
  <c r="D36" i="4"/>
  <c r="N45" i="2"/>
  <c r="D37" i="4"/>
  <c r="C7" i="4"/>
  <c r="S5" i="2"/>
  <c r="C4" i="6"/>
  <c r="R5" i="2"/>
  <c r="C4" i="5"/>
  <c r="C35" i="5"/>
  <c r="D8" i="4"/>
  <c r="D10" i="4"/>
  <c r="D18" i="4"/>
  <c r="D22" i="4"/>
  <c r="D34" i="4"/>
  <c r="D35" i="4"/>
  <c r="D14" i="4"/>
  <c r="D30" i="4"/>
  <c r="A14" i="6"/>
  <c r="K16" i="2"/>
  <c r="M16" i="2"/>
  <c r="K17" i="2"/>
  <c r="V16" i="2"/>
  <c r="B5" i="6"/>
  <c r="D5" i="6"/>
  <c r="V17" i="2"/>
  <c r="B6" i="6"/>
  <c r="D6" i="6"/>
  <c r="V18" i="2"/>
  <c r="B7" i="6"/>
  <c r="D7" i="6"/>
  <c r="V19" i="2"/>
  <c r="B8" i="6"/>
  <c r="D8" i="6"/>
  <c r="V20" i="2"/>
  <c r="B9" i="6"/>
  <c r="D9" i="6"/>
  <c r="V21" i="2"/>
  <c r="B10" i="6"/>
  <c r="D10" i="6"/>
  <c r="V22" i="2"/>
  <c r="B11" i="6"/>
  <c r="D11" i="6"/>
  <c r="V23" i="2"/>
  <c r="B12" i="6"/>
  <c r="D12" i="6"/>
  <c r="V24" i="2"/>
  <c r="B13" i="6"/>
  <c r="D13" i="6"/>
  <c r="V25" i="2"/>
  <c r="B14" i="6"/>
  <c r="D14" i="6"/>
  <c r="V26" i="2"/>
  <c r="B15" i="6"/>
  <c r="D15" i="6"/>
  <c r="V27" i="2"/>
  <c r="B16" i="6"/>
  <c r="D16" i="6"/>
  <c r="V28" i="2"/>
  <c r="B17" i="6"/>
  <c r="D17" i="6"/>
  <c r="V29" i="2"/>
  <c r="V15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S6" i="2"/>
  <c r="B21" i="6"/>
  <c r="D21" i="6"/>
  <c r="B26" i="6"/>
  <c r="D26" i="6"/>
  <c r="B30" i="6"/>
  <c r="D30" i="6"/>
  <c r="B34" i="6"/>
  <c r="D34" i="6"/>
  <c r="B22" i="6"/>
  <c r="D22" i="6"/>
  <c r="B31" i="6"/>
  <c r="D31" i="6"/>
  <c r="B19" i="6"/>
  <c r="D19" i="6"/>
  <c r="B20" i="6"/>
  <c r="D20" i="6"/>
  <c r="B23" i="6"/>
  <c r="D23" i="6"/>
  <c r="B24" i="6"/>
  <c r="D24" i="6"/>
  <c r="B25" i="6"/>
  <c r="D25" i="6"/>
  <c r="B27" i="6"/>
  <c r="D27" i="6"/>
  <c r="B28" i="6"/>
  <c r="D28" i="6"/>
  <c r="B29" i="6"/>
  <c r="D29" i="6"/>
  <c r="B32" i="6"/>
  <c r="D32" i="6"/>
  <c r="B33" i="6"/>
  <c r="D33" i="6"/>
  <c r="T35" i="2"/>
  <c r="B24" i="5"/>
  <c r="D24" i="5"/>
  <c r="T36" i="2"/>
  <c r="B25" i="5"/>
  <c r="D25" i="5"/>
  <c r="T37" i="2"/>
  <c r="B26" i="5"/>
  <c r="D26" i="5"/>
  <c r="T38" i="2"/>
  <c r="B27" i="5"/>
  <c r="D27" i="5"/>
  <c r="T39" i="2"/>
  <c r="B28" i="5"/>
  <c r="D28" i="5"/>
  <c r="T40" i="2"/>
  <c r="B29" i="5"/>
  <c r="D29" i="5"/>
  <c r="T41" i="2"/>
  <c r="B30" i="5"/>
  <c r="D30" i="5"/>
  <c r="T42" i="2"/>
  <c r="B31" i="5"/>
  <c r="D31" i="5"/>
  <c r="T43" i="2"/>
  <c r="B32" i="5"/>
  <c r="D32" i="5"/>
  <c r="T44" i="2"/>
  <c r="B33" i="5"/>
  <c r="D33" i="5"/>
  <c r="T45" i="2"/>
  <c r="B34" i="5"/>
  <c r="D34" i="5"/>
  <c r="T16" i="2"/>
  <c r="B5" i="5"/>
  <c r="D5" i="5"/>
  <c r="T17" i="2"/>
  <c r="B6" i="5"/>
  <c r="D6" i="5"/>
  <c r="T18" i="2"/>
  <c r="B7" i="5"/>
  <c r="D7" i="5"/>
  <c r="T19" i="2"/>
  <c r="B8" i="5"/>
  <c r="D8" i="5"/>
  <c r="T20" i="2"/>
  <c r="B9" i="5"/>
  <c r="D9" i="5"/>
  <c r="T21" i="2"/>
  <c r="B10" i="5"/>
  <c r="D10" i="5"/>
  <c r="T22" i="2"/>
  <c r="B11" i="5"/>
  <c r="D11" i="5"/>
  <c r="T23" i="2"/>
  <c r="B12" i="5"/>
  <c r="D12" i="5"/>
  <c r="T24" i="2"/>
  <c r="B13" i="5"/>
  <c r="D13" i="5"/>
  <c r="T25" i="2"/>
  <c r="B14" i="5"/>
  <c r="D14" i="5"/>
  <c r="T26" i="2"/>
  <c r="B15" i="5"/>
  <c r="D15" i="5"/>
  <c r="T27" i="2"/>
  <c r="B16" i="5"/>
  <c r="D16" i="5"/>
  <c r="T28" i="2"/>
  <c r="B17" i="5"/>
  <c r="D17" i="5"/>
  <c r="T29" i="2"/>
  <c r="B18" i="5"/>
  <c r="D18" i="5"/>
  <c r="T30" i="2"/>
  <c r="B19" i="5"/>
  <c r="T31" i="2"/>
  <c r="B20" i="5"/>
  <c r="D20" i="5"/>
  <c r="T32" i="2"/>
  <c r="B21" i="5"/>
  <c r="D21" i="5"/>
  <c r="T33" i="2"/>
  <c r="B22" i="5"/>
  <c r="D22" i="5"/>
  <c r="T34" i="2"/>
  <c r="B23" i="5"/>
  <c r="D23" i="5"/>
  <c r="T15" i="2"/>
  <c r="B4" i="5"/>
  <c r="I9" i="3"/>
  <c r="I10" i="3"/>
  <c r="K10" i="3"/>
  <c r="G9" i="7"/>
  <c r="I8" i="3"/>
  <c r="K8" i="3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E12" i="9"/>
  <c r="H12" i="9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J11" i="9"/>
  <c r="H10" i="9"/>
  <c r="K11" i="9"/>
  <c r="M11" i="9"/>
  <c r="E12" i="7"/>
  <c r="F12" i="7"/>
  <c r="AC4" i="1"/>
  <c r="E8" i="3"/>
  <c r="C6" i="13"/>
  <c r="C16" i="2"/>
  <c r="D16" i="2"/>
  <c r="E16" i="2"/>
  <c r="C17" i="2"/>
  <c r="D17" i="2"/>
  <c r="E17" i="2"/>
  <c r="C18" i="2"/>
  <c r="D18" i="2"/>
  <c r="C19" i="2"/>
  <c r="D19" i="2"/>
  <c r="E19" i="2"/>
  <c r="C20" i="2"/>
  <c r="D20" i="2"/>
  <c r="E20" i="2"/>
  <c r="C21" i="2"/>
  <c r="D21" i="2"/>
  <c r="C22" i="2"/>
  <c r="D22" i="2"/>
  <c r="E22" i="2"/>
  <c r="C23" i="2"/>
  <c r="D23" i="2"/>
  <c r="E23" i="2"/>
  <c r="C24" i="2"/>
  <c r="D24" i="2"/>
  <c r="C25" i="2"/>
  <c r="D25" i="2"/>
  <c r="E25" i="2"/>
  <c r="C26" i="2"/>
  <c r="D26" i="2"/>
  <c r="E26" i="2"/>
  <c r="C27" i="2"/>
  <c r="D27" i="2"/>
  <c r="C28" i="2"/>
  <c r="D28" i="2"/>
  <c r="C29" i="2"/>
  <c r="D29" i="2"/>
  <c r="E29" i="2"/>
  <c r="C30" i="2"/>
  <c r="D30" i="2"/>
  <c r="C31" i="2"/>
  <c r="D31" i="2"/>
  <c r="E31" i="2"/>
  <c r="C32" i="2"/>
  <c r="D32" i="2"/>
  <c r="C33" i="2"/>
  <c r="D33" i="2"/>
  <c r="E33" i="2"/>
  <c r="C34" i="2"/>
  <c r="D34" i="2"/>
  <c r="C35" i="2"/>
  <c r="D35" i="2"/>
  <c r="C36" i="2"/>
  <c r="D36" i="2"/>
  <c r="C37" i="2"/>
  <c r="D37" i="2"/>
  <c r="E37" i="2"/>
  <c r="C38" i="2"/>
  <c r="D38" i="2"/>
  <c r="C39" i="2"/>
  <c r="D39" i="2"/>
  <c r="E39" i="2"/>
  <c r="C40" i="2"/>
  <c r="D40" i="2"/>
  <c r="E40" i="2"/>
  <c r="C41" i="2"/>
  <c r="D41" i="2"/>
  <c r="E41" i="2"/>
  <c r="C42" i="2"/>
  <c r="D42" i="2"/>
  <c r="C43" i="2"/>
  <c r="D43" i="2"/>
  <c r="C44" i="2"/>
  <c r="D44" i="2"/>
  <c r="C45" i="2"/>
  <c r="D45" i="2"/>
  <c r="D15" i="2"/>
  <c r="C15" i="2"/>
  <c r="AC12" i="1"/>
  <c r="C15" i="7"/>
  <c r="D15" i="7"/>
  <c r="AC16" i="1"/>
  <c r="C19" i="7"/>
  <c r="D19" i="7"/>
  <c r="F27" i="3"/>
  <c r="L27" i="3"/>
  <c r="F28" i="3"/>
  <c r="L28" i="3"/>
  <c r="U35" i="14"/>
  <c r="F29" i="3"/>
  <c r="L29" i="3"/>
  <c r="U36" i="14"/>
  <c r="F30" i="3"/>
  <c r="F31" i="3"/>
  <c r="L31" i="3"/>
  <c r="F32" i="3"/>
  <c r="L32" i="3"/>
  <c r="U39" i="14"/>
  <c r="F33" i="3"/>
  <c r="L33" i="3"/>
  <c r="U40" i="14"/>
  <c r="F34" i="3"/>
  <c r="L34" i="3"/>
  <c r="F9" i="3"/>
  <c r="L9" i="3"/>
  <c r="U16" i="14"/>
  <c r="F13" i="3"/>
  <c r="L13" i="3"/>
  <c r="U20" i="14"/>
  <c r="AC20" i="1"/>
  <c r="H23" i="4"/>
  <c r="AC24" i="1"/>
  <c r="E28" i="3"/>
  <c r="E35" i="14"/>
  <c r="AC28" i="1"/>
  <c r="C16" i="8"/>
  <c r="D16" i="8"/>
  <c r="AC5" i="1"/>
  <c r="C8" i="7"/>
  <c r="D8" i="7"/>
  <c r="AC6" i="1"/>
  <c r="H9" i="4"/>
  <c r="AC7" i="1"/>
  <c r="H10" i="4"/>
  <c r="AC8" i="1"/>
  <c r="C11" i="7"/>
  <c r="D11" i="7"/>
  <c r="AC9" i="1"/>
  <c r="E13" i="3"/>
  <c r="AC10" i="1"/>
  <c r="E14" i="3"/>
  <c r="E21" i="14"/>
  <c r="AC11" i="1"/>
  <c r="H14" i="4"/>
  <c r="AC13" i="1"/>
  <c r="C16" i="7"/>
  <c r="D16" i="7"/>
  <c r="AC14" i="1"/>
  <c r="H17" i="4"/>
  <c r="AC15" i="1"/>
  <c r="C18" i="7"/>
  <c r="D18" i="7"/>
  <c r="AC17" i="1"/>
  <c r="AC18" i="1"/>
  <c r="AC19" i="1"/>
  <c r="E23" i="3"/>
  <c r="AC21" i="1"/>
  <c r="AC22" i="1"/>
  <c r="E26" i="3"/>
  <c r="C24" i="13"/>
  <c r="AC23" i="1"/>
  <c r="C11" i="8"/>
  <c r="D11" i="8"/>
  <c r="AC25" i="1"/>
  <c r="E29" i="3"/>
  <c r="C27" i="13"/>
  <c r="AC26" i="1"/>
  <c r="C14" i="8"/>
  <c r="D14" i="8"/>
  <c r="AC27" i="1"/>
  <c r="E31" i="3"/>
  <c r="AC29" i="1"/>
  <c r="C17" i="8"/>
  <c r="AC30" i="1"/>
  <c r="C18" i="8"/>
  <c r="D18" i="8"/>
  <c r="E34" i="3"/>
  <c r="C32" i="13"/>
  <c r="AC31" i="1"/>
  <c r="H34" i="4"/>
  <c r="AC32" i="1"/>
  <c r="H35" i="4"/>
  <c r="E36" i="3"/>
  <c r="E43" i="14"/>
  <c r="AC33" i="1"/>
  <c r="C21" i="8"/>
  <c r="D21" i="8"/>
  <c r="AC36" i="1"/>
  <c r="AC37" i="1"/>
  <c r="AC38" i="1"/>
  <c r="AC39" i="1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D8" i="3"/>
  <c r="F8" i="3"/>
  <c r="L8" i="3"/>
  <c r="U15" i="14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F10" i="3"/>
  <c r="L10" i="3"/>
  <c r="U17" i="14"/>
  <c r="F11" i="3"/>
  <c r="L11" i="3"/>
  <c r="F12" i="3"/>
  <c r="L12" i="3"/>
  <c r="U19" i="14"/>
  <c r="F14" i="3"/>
  <c r="L14" i="3"/>
  <c r="F15" i="3"/>
  <c r="L15" i="3"/>
  <c r="U22" i="14"/>
  <c r="F16" i="3"/>
  <c r="L16" i="3"/>
  <c r="U23" i="14"/>
  <c r="F17" i="3"/>
  <c r="L17" i="3"/>
  <c r="U24" i="14"/>
  <c r="F18" i="3"/>
  <c r="L18" i="3"/>
  <c r="U25" i="14"/>
  <c r="F19" i="3"/>
  <c r="L19" i="3"/>
  <c r="F20" i="3"/>
  <c r="L20" i="3"/>
  <c r="U27" i="14"/>
  <c r="F21" i="3"/>
  <c r="L21" i="3"/>
  <c r="U28" i="14"/>
  <c r="F22" i="3"/>
  <c r="L22" i="3"/>
  <c r="U29" i="14"/>
  <c r="F23" i="3"/>
  <c r="L23" i="3"/>
  <c r="F24" i="3"/>
  <c r="L24" i="3"/>
  <c r="U31" i="14"/>
  <c r="F25" i="3"/>
  <c r="L25" i="3"/>
  <c r="U32" i="14"/>
  <c r="F26" i="3"/>
  <c r="L26" i="3"/>
  <c r="M26" i="3"/>
  <c r="W33" i="14"/>
  <c r="G8" i="3"/>
  <c r="F4" i="12"/>
  <c r="G4" i="12"/>
  <c r="P11" i="11"/>
  <c r="D3" i="12"/>
  <c r="B3" i="12"/>
  <c r="C3" i="12"/>
  <c r="N12" i="11"/>
  <c r="O12" i="11"/>
  <c r="N11" i="11"/>
  <c r="O11" i="11"/>
  <c r="F7" i="12"/>
  <c r="G7" i="12"/>
  <c r="F6" i="12"/>
  <c r="G6" i="12"/>
  <c r="F5" i="12"/>
  <c r="G5" i="12"/>
  <c r="L11" i="11"/>
  <c r="Q12" i="11"/>
  <c r="P12" i="11"/>
  <c r="Q11" i="11"/>
  <c r="C10" i="11"/>
  <c r="D10" i="11"/>
  <c r="W5" i="1"/>
  <c r="X5" i="1"/>
  <c r="Y5" i="1"/>
  <c r="Z5" i="1"/>
  <c r="W6" i="1"/>
  <c r="X6" i="1"/>
  <c r="Y6" i="1"/>
  <c r="Z6" i="1"/>
  <c r="W7" i="1"/>
  <c r="X7" i="1"/>
  <c r="Y7" i="1"/>
  <c r="Z7" i="1"/>
  <c r="W8" i="1"/>
  <c r="X8" i="1"/>
  <c r="Y8" i="1"/>
  <c r="Z8" i="1"/>
  <c r="W9" i="1"/>
  <c r="X9" i="1"/>
  <c r="Y9" i="1"/>
  <c r="Z9" i="1"/>
  <c r="W10" i="1"/>
  <c r="X10" i="1"/>
  <c r="Y10" i="1"/>
  <c r="Z10" i="1"/>
  <c r="W11" i="1"/>
  <c r="X11" i="1"/>
  <c r="Y11" i="1"/>
  <c r="Z11" i="1"/>
  <c r="W12" i="1"/>
  <c r="X12" i="1"/>
  <c r="Y12" i="1"/>
  <c r="Z12" i="1"/>
  <c r="W13" i="1"/>
  <c r="X13" i="1"/>
  <c r="Y13" i="1"/>
  <c r="Z13" i="1"/>
  <c r="W14" i="1"/>
  <c r="X14" i="1"/>
  <c r="Y14" i="1"/>
  <c r="Z14" i="1"/>
  <c r="W15" i="1"/>
  <c r="X15" i="1"/>
  <c r="Y15" i="1"/>
  <c r="Z15" i="1"/>
  <c r="W16" i="1"/>
  <c r="X16" i="1"/>
  <c r="Y16" i="1"/>
  <c r="Z16" i="1"/>
  <c r="W17" i="1"/>
  <c r="X17" i="1"/>
  <c r="Y17" i="1"/>
  <c r="Z17" i="1"/>
  <c r="W18" i="1"/>
  <c r="X18" i="1"/>
  <c r="Y18" i="1"/>
  <c r="Z18" i="1"/>
  <c r="W19" i="1"/>
  <c r="X19" i="1"/>
  <c r="Y19" i="1"/>
  <c r="Z19" i="1"/>
  <c r="W20" i="1"/>
  <c r="X20" i="1"/>
  <c r="Y20" i="1"/>
  <c r="Z20" i="1"/>
  <c r="W21" i="1"/>
  <c r="X21" i="1"/>
  <c r="Y21" i="1"/>
  <c r="Z21" i="1"/>
  <c r="Z4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W4" i="1"/>
  <c r="W29" i="1"/>
  <c r="W30" i="1"/>
  <c r="W31" i="1"/>
  <c r="W32" i="1"/>
  <c r="W33" i="1"/>
  <c r="W34" i="1"/>
  <c r="X28" i="1"/>
  <c r="Y28" i="1"/>
  <c r="X29" i="1"/>
  <c r="Y29" i="1"/>
  <c r="X30" i="1"/>
  <c r="Y30" i="1"/>
  <c r="X31" i="1"/>
  <c r="Y31" i="1"/>
  <c r="B21" i="3"/>
  <c r="E17" i="5"/>
  <c r="B20" i="4"/>
  <c r="B16" i="3"/>
  <c r="B15" i="4"/>
  <c r="B14" i="3"/>
  <c r="B13" i="7"/>
  <c r="B11" i="3"/>
  <c r="B10" i="7"/>
  <c r="B9" i="3"/>
  <c r="E5" i="5"/>
  <c r="B8" i="4"/>
  <c r="D7" i="4"/>
  <c r="F7" i="4"/>
  <c r="J7" i="4"/>
  <c r="K7" i="4"/>
  <c r="C8" i="4"/>
  <c r="F8" i="4"/>
  <c r="H10" i="5"/>
  <c r="H13" i="5"/>
  <c r="H17" i="5"/>
  <c r="H18" i="5"/>
  <c r="H19" i="5"/>
  <c r="H21" i="5"/>
  <c r="H25" i="5"/>
  <c r="H26" i="5"/>
  <c r="H29" i="5"/>
  <c r="H30" i="5"/>
  <c r="H31" i="5"/>
  <c r="N6" i="12"/>
  <c r="X32" i="1"/>
  <c r="X4" i="1"/>
  <c r="X33" i="1"/>
  <c r="X34" i="1"/>
  <c r="Y32" i="1"/>
  <c r="Y33" i="1"/>
  <c r="Y34" i="1"/>
  <c r="Y4" i="1"/>
  <c r="J11" i="11"/>
  <c r="E10" i="11"/>
  <c r="H10" i="11"/>
  <c r="K11" i="11"/>
  <c r="M11" i="11"/>
  <c r="F3" i="10"/>
  <c r="D10" i="9"/>
  <c r="C10" i="9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J3" i="8"/>
  <c r="E2" i="8"/>
  <c r="J3" i="7"/>
  <c r="E2" i="7"/>
  <c r="B36" i="3"/>
  <c r="E32" i="6"/>
  <c r="C1" i="6"/>
  <c r="C1" i="5"/>
  <c r="L2" i="4"/>
  <c r="F1" i="4"/>
  <c r="M3" i="3"/>
  <c r="B10" i="11"/>
  <c r="L2" i="3"/>
  <c r="E2" i="3"/>
  <c r="Q46" i="2"/>
  <c r="E5" i="6"/>
  <c r="H5" i="2"/>
  <c r="H4" i="2"/>
  <c r="T34" i="1"/>
  <c r="H34" i="6"/>
  <c r="S34" i="1"/>
  <c r="T33" i="1"/>
  <c r="N37" i="3"/>
  <c r="S33" i="1"/>
  <c r="T32" i="1"/>
  <c r="H32" i="6"/>
  <c r="N36" i="3"/>
  <c r="S32" i="1"/>
  <c r="T31" i="1"/>
  <c r="N35" i="3"/>
  <c r="S31" i="1"/>
  <c r="T30" i="1"/>
  <c r="H30" i="6"/>
  <c r="S30" i="1"/>
  <c r="T29" i="1"/>
  <c r="H29" i="6"/>
  <c r="S29" i="1"/>
  <c r="T28" i="1"/>
  <c r="N32" i="3"/>
  <c r="H28" i="6"/>
  <c r="S28" i="1"/>
  <c r="T27" i="1"/>
  <c r="H27" i="6"/>
  <c r="S27" i="1"/>
  <c r="T26" i="1"/>
  <c r="H26" i="6"/>
  <c r="S26" i="1"/>
  <c r="T25" i="1"/>
  <c r="H25" i="6"/>
  <c r="S25" i="1"/>
  <c r="T24" i="1"/>
  <c r="H24" i="6"/>
  <c r="S24" i="1"/>
  <c r="T23" i="1"/>
  <c r="H23" i="6"/>
  <c r="N27" i="3"/>
  <c r="S23" i="1"/>
  <c r="T22" i="1"/>
  <c r="N26" i="3"/>
  <c r="S22" i="1"/>
  <c r="T21" i="1"/>
  <c r="H21" i="6"/>
  <c r="S21" i="1"/>
  <c r="T20" i="1"/>
  <c r="H20" i="6"/>
  <c r="N24" i="3"/>
  <c r="S20" i="1"/>
  <c r="T19" i="1"/>
  <c r="N23" i="3"/>
  <c r="S19" i="1"/>
  <c r="T18" i="1"/>
  <c r="S18" i="1"/>
  <c r="T17" i="1"/>
  <c r="N21" i="3"/>
  <c r="S17" i="1"/>
  <c r="T16" i="1"/>
  <c r="H16" i="6"/>
  <c r="S16" i="1"/>
  <c r="T15" i="1"/>
  <c r="S15" i="1"/>
  <c r="T14" i="1"/>
  <c r="N18" i="3"/>
  <c r="S14" i="1"/>
  <c r="T13" i="1"/>
  <c r="N17" i="3"/>
  <c r="S13" i="1"/>
  <c r="T12" i="1"/>
  <c r="H12" i="6"/>
  <c r="S12" i="1"/>
  <c r="T11" i="1"/>
  <c r="N15" i="3"/>
  <c r="S11" i="1"/>
  <c r="T10" i="1"/>
  <c r="N14" i="3"/>
  <c r="S10" i="1"/>
  <c r="T9" i="1"/>
  <c r="N13" i="3"/>
  <c r="S9" i="1"/>
  <c r="T8" i="1"/>
  <c r="N12" i="3"/>
  <c r="S8" i="1"/>
  <c r="T7" i="1"/>
  <c r="H7" i="6"/>
  <c r="S7" i="1"/>
  <c r="S4" i="1"/>
  <c r="S5" i="1"/>
  <c r="S6" i="1"/>
  <c r="T6" i="1"/>
  <c r="N10" i="3"/>
  <c r="T5" i="1"/>
  <c r="N9" i="3"/>
  <c r="T4" i="1"/>
  <c r="C35" i="1"/>
  <c r="B35" i="1"/>
  <c r="B10" i="9"/>
  <c r="R11" i="11"/>
  <c r="C19" i="8"/>
  <c r="D19" i="8"/>
  <c r="A28" i="6"/>
  <c r="A24" i="6"/>
  <c r="A16" i="6"/>
  <c r="A8" i="6"/>
  <c r="A20" i="6"/>
  <c r="E30" i="2"/>
  <c r="H21" i="8"/>
  <c r="I34" i="6"/>
  <c r="E22" i="8"/>
  <c r="F22" i="8"/>
  <c r="H19" i="3"/>
  <c r="C10" i="7"/>
  <c r="D10" i="7"/>
  <c r="D17" i="8"/>
  <c r="E17" i="7"/>
  <c r="F17" i="7"/>
  <c r="H10" i="3"/>
  <c r="F14" i="11"/>
  <c r="F17" i="11"/>
  <c r="H32" i="4"/>
  <c r="H13" i="4"/>
  <c r="C13" i="7"/>
  <c r="D13" i="7"/>
  <c r="R22" i="2"/>
  <c r="E13" i="7"/>
  <c r="F13" i="7"/>
  <c r="E34" i="2"/>
  <c r="N11" i="3"/>
  <c r="H27" i="3"/>
  <c r="G34" i="14"/>
  <c r="E27" i="3"/>
  <c r="E34" i="14"/>
  <c r="E22" i="3"/>
  <c r="C21" i="7"/>
  <c r="D21" i="7"/>
  <c r="H21" i="4"/>
  <c r="H19" i="4"/>
  <c r="E19" i="8"/>
  <c r="F19" i="8"/>
  <c r="E24" i="2"/>
  <c r="E25" i="3"/>
  <c r="E32" i="14"/>
  <c r="C9" i="8"/>
  <c r="D9" i="8"/>
  <c r="H24" i="4"/>
  <c r="C12" i="7"/>
  <c r="D12" i="7"/>
  <c r="H12" i="4"/>
  <c r="E9" i="3"/>
  <c r="H8" i="4"/>
  <c r="H17" i="3"/>
  <c r="I13" i="6"/>
  <c r="E16" i="7"/>
  <c r="F16" i="7"/>
  <c r="H16" i="4"/>
  <c r="H36" i="4"/>
  <c r="H27" i="4"/>
  <c r="E21" i="8"/>
  <c r="F21" i="8"/>
  <c r="E16" i="8"/>
  <c r="F16" i="8"/>
  <c r="E32" i="2"/>
  <c r="P30" i="2"/>
  <c r="F19" i="6"/>
  <c r="E8" i="8"/>
  <c r="F8" i="8"/>
  <c r="C4" i="10"/>
  <c r="G3" i="3"/>
  <c r="H22" i="3"/>
  <c r="I18" i="6"/>
  <c r="E21" i="7"/>
  <c r="F21" i="7"/>
  <c r="G17" i="7"/>
  <c r="H17" i="7"/>
  <c r="R37" i="2"/>
  <c r="J33" i="5"/>
  <c r="J33" i="6"/>
  <c r="R45" i="2"/>
  <c r="G16" i="8"/>
  <c r="H16" i="8"/>
  <c r="G18" i="8"/>
  <c r="H18" i="8"/>
  <c r="G19" i="8"/>
  <c r="H19" i="8"/>
  <c r="R24" i="2"/>
  <c r="G13" i="7"/>
  <c r="H13" i="7"/>
  <c r="J10" i="6"/>
  <c r="J28" i="6"/>
  <c r="J28" i="5"/>
  <c r="J30" i="6"/>
  <c r="J31" i="5"/>
  <c r="G7" i="8"/>
  <c r="H7" i="8"/>
  <c r="J19" i="6"/>
  <c r="J19" i="5"/>
  <c r="J16" i="5"/>
  <c r="J16" i="6"/>
  <c r="G10" i="7"/>
  <c r="H10" i="7"/>
  <c r="J7" i="5"/>
  <c r="J7" i="6"/>
  <c r="G11" i="8"/>
  <c r="H11" i="8"/>
  <c r="J23" i="5"/>
  <c r="R32" i="2"/>
  <c r="P32" i="2"/>
  <c r="F21" i="6"/>
  <c r="Q32" i="14"/>
  <c r="B18" i="6"/>
  <c r="D18" i="6"/>
  <c r="O19" i="2"/>
  <c r="F8" i="5"/>
  <c r="P19" i="14"/>
  <c r="H9" i="3"/>
  <c r="G16" i="14"/>
  <c r="H9" i="7"/>
  <c r="M15" i="2"/>
  <c r="H29" i="4"/>
  <c r="H33" i="4"/>
  <c r="E30" i="3"/>
  <c r="C20" i="8"/>
  <c r="D20" i="8"/>
  <c r="C12" i="13"/>
  <c r="C23" i="13"/>
  <c r="C26" i="13"/>
  <c r="D19" i="5"/>
  <c r="I19" i="14"/>
  <c r="E10" i="13"/>
  <c r="J8" i="5"/>
  <c r="H11" i="7"/>
  <c r="M12" i="3"/>
  <c r="W19" i="14"/>
  <c r="I35" i="14"/>
  <c r="J24" i="6"/>
  <c r="J24" i="5"/>
  <c r="E24" i="13"/>
  <c r="I33" i="14"/>
  <c r="I8" i="5"/>
  <c r="J9" i="5"/>
  <c r="J22" i="6"/>
  <c r="E7" i="7"/>
  <c r="F7" i="7"/>
  <c r="I5" i="6"/>
  <c r="E31" i="13"/>
  <c r="M33" i="3"/>
  <c r="W40" i="14"/>
  <c r="E25" i="13"/>
  <c r="J22" i="5"/>
  <c r="H8" i="3"/>
  <c r="G15" i="14"/>
  <c r="I30" i="14"/>
  <c r="E21" i="13"/>
  <c r="I18" i="14"/>
  <c r="E9" i="13"/>
  <c r="I41" i="14"/>
  <c r="E32" i="13"/>
  <c r="E30" i="13"/>
  <c r="I27" i="14"/>
  <c r="E18" i="13"/>
  <c r="I25" i="14"/>
  <c r="E16" i="13"/>
  <c r="M18" i="3"/>
  <c r="W25" i="14"/>
  <c r="I21" i="14"/>
  <c r="G10" i="8"/>
  <c r="H10" i="8"/>
  <c r="R33" i="2"/>
  <c r="I38" i="14"/>
  <c r="E29" i="13"/>
  <c r="I20" i="14"/>
  <c r="E23" i="13"/>
  <c r="M28" i="3"/>
  <c r="W35" i="14"/>
  <c r="I23" i="14"/>
  <c r="E15" i="7"/>
  <c r="F15" i="7"/>
  <c r="J12" i="5"/>
  <c r="R16" i="2"/>
  <c r="I5" i="5"/>
  <c r="B8" i="3"/>
  <c r="E4" i="6"/>
  <c r="B7" i="7"/>
  <c r="C1" i="7"/>
  <c r="B33" i="3"/>
  <c r="E29" i="6"/>
  <c r="E29" i="5"/>
  <c r="B24" i="3"/>
  <c r="B23" i="4"/>
  <c r="B28" i="3"/>
  <c r="E24" i="6"/>
  <c r="B17" i="3"/>
  <c r="B16" i="4"/>
  <c r="B31" i="3"/>
  <c r="E27" i="5"/>
  <c r="B20" i="7"/>
  <c r="B37" i="3"/>
  <c r="E33" i="5"/>
  <c r="B23" i="3"/>
  <c r="E19" i="6"/>
  <c r="E19" i="5"/>
  <c r="B19" i="3"/>
  <c r="E15" i="6"/>
  <c r="B18" i="3"/>
  <c r="E14" i="5"/>
  <c r="E14" i="6"/>
  <c r="B25" i="3"/>
  <c r="E21" i="6"/>
  <c r="B34" i="3"/>
  <c r="E30" i="6"/>
  <c r="B32" i="3"/>
  <c r="E28" i="6"/>
  <c r="B20" i="3"/>
  <c r="E16" i="6"/>
  <c r="E27" i="6"/>
  <c r="B18" i="4"/>
  <c r="B32" i="4"/>
  <c r="H30" i="3"/>
  <c r="I26" i="6"/>
  <c r="L30" i="3"/>
  <c r="L37" i="2"/>
  <c r="P45" i="2"/>
  <c r="F34" i="6"/>
  <c r="Q45" i="14"/>
  <c r="C22" i="8"/>
  <c r="D22" i="8"/>
  <c r="E37" i="14"/>
  <c r="C28" i="13"/>
  <c r="U37" i="14"/>
  <c r="I4" i="6"/>
  <c r="E33" i="6"/>
  <c r="B36" i="4"/>
  <c r="K9" i="3"/>
  <c r="J8" i="4"/>
  <c r="K8" i="4"/>
  <c r="J11" i="4"/>
  <c r="K11" i="4"/>
  <c r="O19" i="14"/>
  <c r="J12" i="4"/>
  <c r="K12" i="4"/>
  <c r="O20" i="14"/>
  <c r="J13" i="4"/>
  <c r="K13" i="4"/>
  <c r="O21" i="14"/>
  <c r="E12" i="6"/>
  <c r="P17" i="2"/>
  <c r="F6" i="6"/>
  <c r="Q17" i="14"/>
  <c r="E13" i="5"/>
  <c r="E15" i="2"/>
  <c r="H7" i="4"/>
  <c r="C7" i="7"/>
  <c r="D7" i="7"/>
  <c r="G3" i="12"/>
  <c r="E19" i="3"/>
  <c r="C17" i="13"/>
  <c r="T53" i="14"/>
  <c r="H11" i="4"/>
  <c r="E16" i="14"/>
  <c r="C7" i="13"/>
  <c r="E33" i="14"/>
  <c r="E21" i="2"/>
  <c r="C15" i="8"/>
  <c r="D15" i="8"/>
  <c r="E36" i="14"/>
  <c r="C17" i="7"/>
  <c r="D17" i="7"/>
  <c r="C9" i="7"/>
  <c r="D9" i="7"/>
  <c r="E10" i="3"/>
  <c r="E18" i="3"/>
  <c r="C16" i="13"/>
  <c r="E32" i="3"/>
  <c r="C30" i="13"/>
  <c r="E21" i="3"/>
  <c r="C20" i="7"/>
  <c r="D20" i="7"/>
  <c r="H20" i="4"/>
  <c r="E44" i="2"/>
  <c r="H22" i="4"/>
  <c r="C12" i="8"/>
  <c r="D12" i="8"/>
  <c r="E17" i="3"/>
  <c r="H26" i="4"/>
  <c r="K26" i="2"/>
  <c r="L26" i="2"/>
  <c r="I15" i="5"/>
  <c r="U26" i="14"/>
  <c r="W7" i="2"/>
  <c r="X7" i="14"/>
  <c r="G7" i="7"/>
  <c r="H7" i="7"/>
  <c r="J4" i="6"/>
  <c r="M13" i="3"/>
  <c r="W20" i="14"/>
  <c r="E14" i="13"/>
  <c r="G12" i="7"/>
  <c r="H12" i="7"/>
  <c r="J9" i="6"/>
  <c r="E11" i="13"/>
  <c r="M19" i="2"/>
  <c r="J8" i="6"/>
  <c r="L15" i="2"/>
  <c r="K15" i="14"/>
  <c r="R15" i="2"/>
  <c r="J6" i="5"/>
  <c r="E12" i="13"/>
  <c r="L22" i="2"/>
  <c r="L37" i="13"/>
  <c r="P4" i="15"/>
  <c r="Q4" i="15"/>
  <c r="E26" i="14"/>
  <c r="E12" i="11"/>
  <c r="H12" i="11"/>
  <c r="E17" i="14"/>
  <c r="C8" i="13"/>
  <c r="C19" i="13"/>
  <c r="E28" i="14"/>
  <c r="E24" i="14"/>
  <c r="C15" i="13"/>
  <c r="E25" i="14"/>
  <c r="J7" i="7"/>
  <c r="K22" i="14"/>
  <c r="J14" i="7"/>
  <c r="K14" i="9"/>
  <c r="K17" i="9"/>
  <c r="F4" i="15"/>
  <c r="K14" i="11"/>
  <c r="K17" i="11"/>
  <c r="B32" i="13"/>
  <c r="B41" i="14"/>
  <c r="B24" i="13"/>
  <c r="B33" i="14"/>
  <c r="B17" i="13"/>
  <c r="B26" i="14"/>
  <c r="B12" i="13"/>
  <c r="B21" i="14"/>
  <c r="B8" i="13"/>
  <c r="B16" i="7"/>
  <c r="B18" i="7"/>
  <c r="B26" i="3"/>
  <c r="E22" i="5"/>
  <c r="H14" i="6"/>
  <c r="B8" i="7"/>
  <c r="B10" i="13"/>
  <c r="B12" i="3"/>
  <c r="B11" i="7"/>
  <c r="T31" i="14"/>
  <c r="I17" i="13"/>
  <c r="S26" i="14"/>
  <c r="N17" i="13"/>
  <c r="T26" i="14"/>
  <c r="E15" i="5"/>
  <c r="N20" i="3"/>
  <c r="N30" i="3"/>
  <c r="B10" i="3"/>
  <c r="B9" i="4"/>
  <c r="B23" i="14"/>
  <c r="B38" i="14"/>
  <c r="B34" i="14"/>
  <c r="B30" i="14"/>
  <c r="B22" i="14"/>
  <c r="B18" i="14"/>
  <c r="B6" i="13"/>
  <c r="P3" i="13"/>
  <c r="H6" i="13"/>
  <c r="K37" i="13"/>
  <c r="M37" i="13"/>
  <c r="H37" i="13"/>
  <c r="V7" i="2"/>
  <c r="K4" i="15"/>
  <c r="L4" i="15"/>
  <c r="T46" i="2"/>
  <c r="R6" i="2"/>
  <c r="W46" i="2"/>
  <c r="R11" i="2"/>
  <c r="L7" i="4"/>
  <c r="E6" i="13"/>
  <c r="K20" i="2"/>
  <c r="K23" i="2"/>
  <c r="K30" i="2"/>
  <c r="K34" i="2"/>
  <c r="R34" i="2"/>
  <c r="K38" i="2"/>
  <c r="J28" i="4"/>
  <c r="K28" i="4"/>
  <c r="O36" i="14"/>
  <c r="I36" i="14"/>
  <c r="G13" i="8"/>
  <c r="H13" i="8"/>
  <c r="J25" i="6"/>
  <c r="E27" i="13"/>
  <c r="J25" i="5"/>
  <c r="M29" i="3"/>
  <c r="W36" i="14"/>
  <c r="N16" i="13"/>
  <c r="T25" i="14"/>
  <c r="I13" i="13"/>
  <c r="S22" i="14"/>
  <c r="N13" i="13"/>
  <c r="T22" i="14"/>
  <c r="R18" i="2"/>
  <c r="J4" i="5"/>
  <c r="K37" i="14"/>
  <c r="J14" i="8"/>
  <c r="H25" i="3"/>
  <c r="G32" i="14"/>
  <c r="U41" i="14"/>
  <c r="M34" i="3"/>
  <c r="W41" i="14"/>
  <c r="I30" i="5"/>
  <c r="E18" i="8"/>
  <c r="F18" i="8"/>
  <c r="I25" i="5"/>
  <c r="H29" i="3"/>
  <c r="I17" i="5"/>
  <c r="E20" i="7"/>
  <c r="F20" i="7"/>
  <c r="H21" i="3"/>
  <c r="I17" i="6"/>
  <c r="I21" i="13"/>
  <c r="S30" i="14"/>
  <c r="I15" i="14"/>
  <c r="M17" i="2"/>
  <c r="R17" i="2"/>
  <c r="I21" i="5"/>
  <c r="M21" i="2"/>
  <c r="R21" i="2"/>
  <c r="M8" i="3"/>
  <c r="U30" i="14"/>
  <c r="M23" i="3"/>
  <c r="W30" i="14"/>
  <c r="U18" i="14"/>
  <c r="M11" i="3"/>
  <c r="W18" i="14"/>
  <c r="U38" i="14"/>
  <c r="M31" i="3"/>
  <c r="W38" i="14"/>
  <c r="J6" i="6"/>
  <c r="I17" i="14"/>
  <c r="J9" i="4"/>
  <c r="K9" i="4"/>
  <c r="O17" i="14"/>
  <c r="E8" i="13"/>
  <c r="M42" i="2"/>
  <c r="R42" i="2"/>
  <c r="M36" i="2"/>
  <c r="R36" i="2"/>
  <c r="L36" i="2"/>
  <c r="J23" i="4"/>
  <c r="K23" i="4"/>
  <c r="O31" i="14"/>
  <c r="M24" i="3"/>
  <c r="W31" i="14"/>
  <c r="I31" i="14"/>
  <c r="G8" i="8"/>
  <c r="H8" i="8"/>
  <c r="E22" i="13"/>
  <c r="J20" i="5"/>
  <c r="K19" i="3"/>
  <c r="J15" i="6"/>
  <c r="G15" i="7"/>
  <c r="H15" i="7"/>
  <c r="J12" i="6"/>
  <c r="J15" i="4"/>
  <c r="K15" i="4"/>
  <c r="O23" i="14"/>
  <c r="M16" i="3"/>
  <c r="W23" i="14"/>
  <c r="H26" i="3"/>
  <c r="G33" i="14"/>
  <c r="I22" i="5"/>
  <c r="I26" i="5"/>
  <c r="E14" i="8"/>
  <c r="F14" i="8"/>
  <c r="R44" i="2"/>
  <c r="M31" i="2"/>
  <c r="R31" i="2"/>
  <c r="I43" i="14"/>
  <c r="M35" i="3"/>
  <c r="W42" i="14"/>
  <c r="I42" i="14"/>
  <c r="E33" i="13"/>
  <c r="J31" i="6"/>
  <c r="J32" i="4"/>
  <c r="K32" i="4"/>
  <c r="O40" i="14"/>
  <c r="J29" i="5"/>
  <c r="I40" i="14"/>
  <c r="M32" i="3"/>
  <c r="W39" i="14"/>
  <c r="I39" i="14"/>
  <c r="J26" i="4"/>
  <c r="K26" i="4"/>
  <c r="O34" i="14"/>
  <c r="J23" i="6"/>
  <c r="I34" i="14"/>
  <c r="J24" i="4"/>
  <c r="K24" i="4"/>
  <c r="O32" i="14"/>
  <c r="J21" i="5"/>
  <c r="I32" i="14"/>
  <c r="J19" i="4"/>
  <c r="K19" i="4"/>
  <c r="O27" i="14"/>
  <c r="G19" i="7"/>
  <c r="H19" i="7"/>
  <c r="M20" i="3"/>
  <c r="W27" i="14"/>
  <c r="J17" i="4"/>
  <c r="K17" i="4"/>
  <c r="O25" i="14"/>
  <c r="J14" i="5"/>
  <c r="J14" i="6"/>
  <c r="I9" i="5"/>
  <c r="I14" i="5"/>
  <c r="E8" i="7"/>
  <c r="F8" i="7"/>
  <c r="J36" i="4"/>
  <c r="K36" i="4"/>
  <c r="O44" i="14"/>
  <c r="M37" i="3"/>
  <c r="W44" i="14"/>
  <c r="E35" i="13"/>
  <c r="L38" i="2"/>
  <c r="H35" i="2"/>
  <c r="L21" i="2"/>
  <c r="H18" i="3"/>
  <c r="I14" i="6"/>
  <c r="L17" i="2"/>
  <c r="I23" i="13"/>
  <c r="S32" i="14"/>
  <c r="N23" i="13"/>
  <c r="T32" i="14"/>
  <c r="R29" i="2"/>
  <c r="K30" i="3"/>
  <c r="I37" i="14"/>
  <c r="H19" i="2"/>
  <c r="N33" i="13"/>
  <c r="T42" i="14"/>
  <c r="T21" i="14"/>
  <c r="I12" i="13"/>
  <c r="S21" i="14"/>
  <c r="S18" i="14"/>
  <c r="N9" i="13"/>
  <c r="T18" i="14"/>
  <c r="L44" i="2"/>
  <c r="K44" i="14"/>
  <c r="I27" i="13"/>
  <c r="S36" i="14"/>
  <c r="N27" i="13"/>
  <c r="T36" i="14"/>
  <c r="K22" i="3"/>
  <c r="G21" i="7"/>
  <c r="H21" i="7"/>
  <c r="K15" i="3"/>
  <c r="J14" i="4"/>
  <c r="K14" i="4"/>
  <c r="O22" i="14"/>
  <c r="H43" i="2"/>
  <c r="H27" i="2"/>
  <c r="L27" i="2"/>
  <c r="B38" i="3"/>
  <c r="B36" i="13"/>
  <c r="B9" i="7"/>
  <c r="E6" i="5"/>
  <c r="E6" i="6"/>
  <c r="E8" i="6"/>
  <c r="E8" i="5"/>
  <c r="I22" i="14"/>
  <c r="G14" i="7"/>
  <c r="H14" i="7"/>
  <c r="E13" i="13"/>
  <c r="M15" i="3"/>
  <c r="W22" i="14"/>
  <c r="J21" i="4"/>
  <c r="K21" i="4"/>
  <c r="O29" i="14"/>
  <c r="M22" i="3"/>
  <c r="W29" i="14"/>
  <c r="I29" i="14"/>
  <c r="J29" i="4"/>
  <c r="K29" i="4"/>
  <c r="O37" i="14"/>
  <c r="G14" i="8"/>
  <c r="H14" i="8"/>
  <c r="J26" i="5"/>
  <c r="M30" i="3"/>
  <c r="W37" i="14"/>
  <c r="E28" i="13"/>
  <c r="J9" i="7"/>
  <c r="K17" i="14"/>
  <c r="I22" i="6"/>
  <c r="J15" i="5"/>
  <c r="I26" i="14"/>
  <c r="M30" i="2"/>
  <c r="L30" i="2"/>
  <c r="J7" i="8"/>
  <c r="R30" i="2"/>
  <c r="J21" i="8"/>
  <c r="G25" i="14"/>
  <c r="K38" i="14"/>
  <c r="J15" i="8"/>
  <c r="M23" i="2"/>
  <c r="L23" i="2"/>
  <c r="R23" i="2"/>
  <c r="R20" i="2"/>
  <c r="R38" i="2"/>
  <c r="G28" i="14"/>
  <c r="G36" i="14"/>
  <c r="I25" i="6"/>
  <c r="M20" i="2"/>
  <c r="L20" i="2"/>
  <c r="J12" i="7"/>
  <c r="M38" i="2"/>
  <c r="L19" i="2"/>
  <c r="L34" i="2"/>
  <c r="J11" i="8"/>
  <c r="J13" i="7"/>
  <c r="K21" i="14"/>
  <c r="K36" i="14"/>
  <c r="J13" i="8"/>
  <c r="I21" i="6"/>
  <c r="O15" i="14"/>
  <c r="E34" i="6"/>
  <c r="E34" i="5"/>
  <c r="B37" i="4"/>
  <c r="K20" i="14"/>
  <c r="K23" i="14"/>
  <c r="J15" i="7"/>
  <c r="K34" i="14"/>
  <c r="K30" i="14"/>
  <c r="K19" i="14"/>
  <c r="J11" i="7"/>
  <c r="E45" i="2"/>
  <c r="E20" i="14"/>
  <c r="C11" i="13"/>
  <c r="C29" i="13"/>
  <c r="E38" i="14"/>
  <c r="E30" i="14"/>
  <c r="C21" i="13"/>
  <c r="C10" i="8"/>
  <c r="D10" i="8"/>
  <c r="H30" i="4"/>
  <c r="E12" i="3"/>
  <c r="H18" i="4"/>
  <c r="E20" i="3"/>
  <c r="C18" i="13"/>
  <c r="E24" i="3"/>
  <c r="E37" i="3"/>
  <c r="C13" i="8"/>
  <c r="D13" i="8"/>
  <c r="C14" i="7"/>
  <c r="D14" i="7"/>
  <c r="E35" i="2"/>
  <c r="E39" i="14"/>
  <c r="C34" i="13"/>
  <c r="H31" i="4"/>
  <c r="C8" i="8"/>
  <c r="D8" i="8"/>
  <c r="H28" i="4"/>
  <c r="E35" i="3"/>
  <c r="C7" i="8"/>
  <c r="D7" i="8"/>
  <c r="E42" i="2"/>
  <c r="E36" i="2"/>
  <c r="E27" i="2"/>
  <c r="E41" i="14"/>
  <c r="C25" i="13"/>
  <c r="H25" i="4"/>
  <c r="E15" i="3"/>
  <c r="E43" i="2"/>
  <c r="E28" i="2"/>
  <c r="E45" i="14"/>
  <c r="C36" i="13"/>
  <c r="M38" i="3"/>
  <c r="W45" i="14"/>
  <c r="J34" i="5"/>
  <c r="I45" i="14"/>
  <c r="E36" i="13"/>
  <c r="G22" i="8"/>
  <c r="H22" i="8"/>
  <c r="J37" i="4"/>
  <c r="K37" i="4"/>
  <c r="O45" i="14"/>
  <c r="J34" i="6"/>
  <c r="J22" i="8"/>
  <c r="K45" i="14"/>
  <c r="O45" i="2"/>
  <c r="F34" i="5"/>
  <c r="P45" i="14"/>
  <c r="I39" i="3"/>
  <c r="H37" i="4"/>
  <c r="T51" i="2"/>
  <c r="S7" i="2"/>
  <c r="S9" i="2"/>
  <c r="T50" i="2"/>
  <c r="R7" i="2"/>
  <c r="R9" i="2"/>
  <c r="N3" i="12"/>
  <c r="I8" i="12"/>
  <c r="L3" i="12"/>
  <c r="N5" i="12"/>
  <c r="N4" i="12"/>
  <c r="B35" i="5"/>
  <c r="D4" i="5"/>
  <c r="D35" i="5"/>
  <c r="O11" i="9"/>
  <c r="F14" i="9"/>
  <c r="F17" i="9"/>
  <c r="Q11" i="9"/>
  <c r="G29" i="14"/>
  <c r="I9" i="6"/>
  <c r="N46" i="2"/>
  <c r="T6" i="2"/>
  <c r="T6" i="14"/>
  <c r="T7" i="14"/>
  <c r="B4" i="6"/>
  <c r="D4" i="6"/>
  <c r="D35" i="6"/>
  <c r="D14" i="11"/>
  <c r="D17" i="11"/>
  <c r="AC35" i="1"/>
  <c r="E15" i="14"/>
  <c r="J17" i="8"/>
  <c r="K40" i="14"/>
  <c r="J18" i="7"/>
  <c r="K26" i="14"/>
  <c r="O16" i="14"/>
  <c r="K42" i="14"/>
  <c r="J19" i="8"/>
  <c r="K33" i="14"/>
  <c r="J10" i="8"/>
  <c r="J10" i="7"/>
  <c r="K18" i="14"/>
  <c r="J19" i="7"/>
  <c r="K27" i="14"/>
  <c r="G37" i="14"/>
  <c r="H33" i="3"/>
  <c r="E17" i="8"/>
  <c r="F17" i="8"/>
  <c r="I7" i="5"/>
  <c r="J16" i="4"/>
  <c r="K16" i="4"/>
  <c r="O24" i="14"/>
  <c r="G16" i="7"/>
  <c r="H16" i="7"/>
  <c r="J13" i="6"/>
  <c r="G18" i="7"/>
  <c r="H18" i="7"/>
  <c r="J18" i="5"/>
  <c r="J11" i="5"/>
  <c r="M36" i="3"/>
  <c r="W43" i="14"/>
  <c r="U33" i="14"/>
  <c r="J21" i="7"/>
  <c r="F39" i="3"/>
  <c r="J46" i="2"/>
  <c r="G8" i="7"/>
  <c r="H8" i="7"/>
  <c r="R26" i="2"/>
  <c r="E15" i="13"/>
  <c r="I15" i="6"/>
  <c r="G26" i="14"/>
  <c r="H37" i="3"/>
  <c r="G44" i="14"/>
  <c r="I33" i="5"/>
  <c r="M27" i="2"/>
  <c r="R27" i="2"/>
  <c r="L39" i="2"/>
  <c r="M39" i="2"/>
  <c r="R39" i="2"/>
  <c r="R28" i="2"/>
  <c r="M28" i="2"/>
  <c r="J29" i="6"/>
  <c r="G17" i="8"/>
  <c r="H17" i="8"/>
  <c r="U34" i="14"/>
  <c r="M27" i="3"/>
  <c r="W34" i="14"/>
  <c r="R40" i="2"/>
  <c r="M40" i="2"/>
  <c r="M25" i="2"/>
  <c r="L25" i="2"/>
  <c r="M34" i="2"/>
  <c r="E20" i="13"/>
  <c r="J11" i="6"/>
  <c r="W15" i="14"/>
  <c r="E17" i="13"/>
  <c r="J26" i="6"/>
  <c r="J18" i="6"/>
  <c r="J32" i="6"/>
  <c r="J5" i="6"/>
  <c r="M10" i="3"/>
  <c r="W17" i="14"/>
  <c r="O2" i="1"/>
  <c r="N34" i="13"/>
  <c r="T43" i="14"/>
  <c r="E7" i="13"/>
  <c r="J5" i="5"/>
  <c r="J13" i="5"/>
  <c r="I24" i="14"/>
  <c r="U21" i="14"/>
  <c r="M14" i="3"/>
  <c r="W21" i="14"/>
  <c r="E16" i="3"/>
  <c r="H15" i="4"/>
  <c r="P2" i="1"/>
  <c r="I19" i="5"/>
  <c r="H14" i="3"/>
  <c r="E7" i="8"/>
  <c r="F7" i="8"/>
  <c r="G9" i="8"/>
  <c r="H9" i="8"/>
  <c r="J21" i="6"/>
  <c r="M25" i="3"/>
  <c r="W32" i="14"/>
  <c r="P15" i="2"/>
  <c r="P19" i="2"/>
  <c r="P23" i="2"/>
  <c r="P26" i="2"/>
  <c r="P27" i="2"/>
  <c r="P34" i="2"/>
  <c r="P35" i="2"/>
  <c r="P39" i="2"/>
  <c r="P42" i="2"/>
  <c r="P43" i="2"/>
  <c r="S10" i="2"/>
  <c r="AH4" i="1"/>
  <c r="J18" i="4"/>
  <c r="K18" i="4"/>
  <c r="O26" i="14"/>
  <c r="M19" i="3"/>
  <c r="W26" i="14"/>
  <c r="E34" i="13"/>
  <c r="J35" i="4"/>
  <c r="K35" i="4"/>
  <c r="O43" i="14"/>
  <c r="M17" i="3"/>
  <c r="W24" i="14"/>
  <c r="M9" i="3"/>
  <c r="W16" i="14"/>
  <c r="N24" i="13"/>
  <c r="T33" i="14"/>
  <c r="I16" i="14"/>
  <c r="M26" i="2"/>
  <c r="J32" i="5"/>
  <c r="E29" i="14"/>
  <c r="C20" i="13"/>
  <c r="G17" i="14"/>
  <c r="I6" i="6"/>
  <c r="G39" i="3"/>
  <c r="P35" i="1"/>
  <c r="I29" i="5"/>
  <c r="M41" i="2"/>
  <c r="R41" i="2"/>
  <c r="L41" i="2"/>
  <c r="J30" i="4"/>
  <c r="K30" i="4"/>
  <c r="O38" i="14"/>
  <c r="J27" i="5"/>
  <c r="J27" i="6"/>
  <c r="G15" i="8"/>
  <c r="H15" i="8"/>
  <c r="J27" i="4"/>
  <c r="K27" i="4"/>
  <c r="O35" i="14"/>
  <c r="E26" i="13"/>
  <c r="G12" i="8"/>
  <c r="H12" i="8"/>
  <c r="E33" i="3"/>
  <c r="E11" i="3"/>
  <c r="E18" i="2"/>
  <c r="I6" i="5"/>
  <c r="J30" i="5"/>
  <c r="K21" i="3"/>
  <c r="L32" i="2"/>
  <c r="L31" i="2"/>
  <c r="E38" i="2"/>
  <c r="K43" i="2"/>
  <c r="L28" i="2"/>
  <c r="I10" i="5"/>
  <c r="K35" i="2"/>
  <c r="L35" i="2"/>
  <c r="L16" i="2"/>
  <c r="N18" i="13"/>
  <c r="T27" i="14"/>
  <c r="O34" i="2"/>
  <c r="F23" i="5"/>
  <c r="P34" i="14"/>
  <c r="AG31" i="1"/>
  <c r="I36" i="13"/>
  <c r="S45" i="14"/>
  <c r="N36" i="13"/>
  <c r="T45" i="14"/>
  <c r="N38" i="3"/>
  <c r="B30" i="4"/>
  <c r="AG14" i="1"/>
  <c r="O25" i="2"/>
  <c r="F14" i="5"/>
  <c r="P25" i="14"/>
  <c r="F24" i="6"/>
  <c r="Q35" i="14"/>
  <c r="AH24" i="1"/>
  <c r="F12" i="6"/>
  <c r="Q23" i="14"/>
  <c r="AH12" i="1"/>
  <c r="AH8" i="1"/>
  <c r="B25" i="4"/>
  <c r="N25" i="3"/>
  <c r="B13" i="4"/>
  <c r="T35" i="1"/>
  <c r="H31" i="6"/>
  <c r="N20" i="13"/>
  <c r="T29" i="14"/>
  <c r="B27" i="13"/>
  <c r="B36" i="14"/>
  <c r="B18" i="13"/>
  <c r="B27" i="14"/>
  <c r="O41" i="2"/>
  <c r="F30" i="5"/>
  <c r="P41" i="14"/>
  <c r="AG30" i="1"/>
  <c r="F32" i="6"/>
  <c r="Q43" i="14"/>
  <c r="AH32" i="1"/>
  <c r="F16" i="6"/>
  <c r="Q27" i="14"/>
  <c r="AH16" i="1"/>
  <c r="B11" i="4"/>
  <c r="B35" i="4"/>
  <c r="H11" i="6"/>
  <c r="H9" i="6"/>
  <c r="B29" i="3"/>
  <c r="E32" i="5"/>
  <c r="B34" i="13"/>
  <c r="B43" i="14"/>
  <c r="B27" i="3"/>
  <c r="B26" i="4"/>
  <c r="H17" i="6"/>
  <c r="B19" i="4"/>
  <c r="E16" i="5"/>
  <c r="E21" i="5"/>
  <c r="N29" i="3"/>
  <c r="AH20" i="1"/>
  <c r="B44" i="14"/>
  <c r="B28" i="14"/>
  <c r="B16" i="13"/>
  <c r="B7" i="13"/>
  <c r="AG33" i="1"/>
  <c r="C1" i="8"/>
  <c r="F8" i="6"/>
  <c r="Q19" i="14"/>
  <c r="B7" i="4"/>
  <c r="E4" i="5"/>
  <c r="O15" i="2"/>
  <c r="F4" i="5"/>
  <c r="K16" i="14"/>
  <c r="J8" i="7"/>
  <c r="D39" i="1"/>
  <c r="AH27" i="1"/>
  <c r="F28" i="6"/>
  <c r="Q39" i="14"/>
  <c r="F15" i="6"/>
  <c r="Q26" i="14"/>
  <c r="R35" i="1"/>
  <c r="F23" i="6"/>
  <c r="Q34" i="14"/>
  <c r="F13" i="6"/>
  <c r="F31" i="6"/>
  <c r="Q42" i="14"/>
  <c r="O35" i="2"/>
  <c r="F24" i="5"/>
  <c r="P35" i="14"/>
  <c r="AG24" i="1"/>
  <c r="O23" i="2"/>
  <c r="F12" i="5"/>
  <c r="P23" i="14"/>
  <c r="AG12" i="1"/>
  <c r="AG32" i="1"/>
  <c r="AG28" i="1"/>
  <c r="O30" i="2"/>
  <c r="F19" i="5"/>
  <c r="P30" i="14"/>
  <c r="E39" i="1"/>
  <c r="AG19" i="1"/>
  <c r="O26" i="2"/>
  <c r="F15" i="5"/>
  <c r="P26" i="14"/>
  <c r="AG15" i="1"/>
  <c r="O22" i="2"/>
  <c r="F11" i="5"/>
  <c r="AG11" i="1"/>
  <c r="O18" i="2"/>
  <c r="F7" i="5"/>
  <c r="P18" i="14"/>
  <c r="AG7" i="1"/>
  <c r="O31" i="2"/>
  <c r="F20" i="5"/>
  <c r="P31" i="14"/>
  <c r="O37" i="2"/>
  <c r="F26" i="5"/>
  <c r="AG26" i="1"/>
  <c r="O33" i="2"/>
  <c r="F22" i="5"/>
  <c r="P33" i="14"/>
  <c r="AG22" i="1"/>
  <c r="O29" i="2"/>
  <c r="F18" i="5"/>
  <c r="AG18" i="1"/>
  <c r="O21" i="2"/>
  <c r="F10" i="5"/>
  <c r="P21" i="14"/>
  <c r="AG10" i="1"/>
  <c r="O17" i="2"/>
  <c r="F6" i="5"/>
  <c r="P17" i="14"/>
  <c r="AG6" i="1"/>
  <c r="O32" i="2"/>
  <c r="F21" i="5"/>
  <c r="P32" i="14"/>
  <c r="AG21" i="1"/>
  <c r="O28" i="2"/>
  <c r="F17" i="5"/>
  <c r="P28" i="14"/>
  <c r="AG17" i="1"/>
  <c r="O24" i="2"/>
  <c r="F13" i="5"/>
  <c r="P24" i="14"/>
  <c r="AG13" i="1"/>
  <c r="O20" i="2"/>
  <c r="F9" i="5"/>
  <c r="P20" i="14"/>
  <c r="AG9" i="1"/>
  <c r="Q35" i="1"/>
  <c r="O16" i="2"/>
  <c r="F5" i="5"/>
  <c r="P16" i="14"/>
  <c r="E38" i="1"/>
  <c r="S11" i="11"/>
  <c r="T11" i="11"/>
  <c r="AG5" i="1"/>
  <c r="H35" i="5"/>
  <c r="S9" i="14"/>
  <c r="L24" i="2"/>
  <c r="H9" i="2"/>
  <c r="H46" i="2"/>
  <c r="I15" i="13"/>
  <c r="S24" i="14"/>
  <c r="N15" i="13"/>
  <c r="G24" i="14"/>
  <c r="E31" i="14"/>
  <c r="C22" i="13"/>
  <c r="E27" i="14"/>
  <c r="C13" i="13"/>
  <c r="E22" i="14"/>
  <c r="E42" i="14"/>
  <c r="C33" i="13"/>
  <c r="E44" i="14"/>
  <c r="C35" i="13"/>
  <c r="E19" i="14"/>
  <c r="C10" i="13"/>
  <c r="T52" i="2"/>
  <c r="T7" i="2"/>
  <c r="T9" i="2"/>
  <c r="M35" i="2"/>
  <c r="M43" i="2"/>
  <c r="T10" i="2"/>
  <c r="J12" i="8"/>
  <c r="K35" i="14"/>
  <c r="J20" i="7"/>
  <c r="K28" i="14"/>
  <c r="C9" i="13"/>
  <c r="E18" i="14"/>
  <c r="E23" i="14"/>
  <c r="C14" i="13"/>
  <c r="J16" i="8"/>
  <c r="K39" i="14"/>
  <c r="I33" i="6"/>
  <c r="R35" i="2"/>
  <c r="R43" i="2"/>
  <c r="R46" i="2"/>
  <c r="L43" i="2"/>
  <c r="J8" i="8"/>
  <c r="K31" i="14"/>
  <c r="E40" i="14"/>
  <c r="C31" i="13"/>
  <c r="K41" i="14"/>
  <c r="J18" i="8"/>
  <c r="I10" i="6"/>
  <c r="G21" i="14"/>
  <c r="K32" i="14"/>
  <c r="J9" i="8"/>
  <c r="J17" i="7"/>
  <c r="K25" i="14"/>
  <c r="G40" i="14"/>
  <c r="I29" i="6"/>
  <c r="M21" i="3"/>
  <c r="W28" i="14"/>
  <c r="J17" i="6"/>
  <c r="G20" i="7"/>
  <c r="H20" i="7"/>
  <c r="I28" i="14"/>
  <c r="J17" i="5"/>
  <c r="J35" i="5"/>
  <c r="E19" i="13"/>
  <c r="E37" i="13"/>
  <c r="J20" i="4"/>
  <c r="K20" i="4"/>
  <c r="O28" i="14"/>
  <c r="M46" i="2"/>
  <c r="U52" i="2"/>
  <c r="V52" i="2"/>
  <c r="K39" i="3"/>
  <c r="J38" i="4"/>
  <c r="K38" i="4"/>
  <c r="U8" i="14"/>
  <c r="U11" i="14"/>
  <c r="K46" i="2"/>
  <c r="D9" i="10"/>
  <c r="E23" i="5"/>
  <c r="B28" i="4"/>
  <c r="E25" i="5"/>
  <c r="E25" i="6"/>
  <c r="B35" i="3"/>
  <c r="E31" i="6"/>
  <c r="B30" i="3"/>
  <c r="E26" i="6"/>
  <c r="E23" i="6"/>
  <c r="E22" i="6"/>
  <c r="E20" i="6"/>
  <c r="B22" i="3"/>
  <c r="E18" i="6"/>
  <c r="E17" i="6"/>
  <c r="E13" i="6"/>
  <c r="B15" i="3"/>
  <c r="E11" i="6"/>
  <c r="E10" i="6"/>
  <c r="B13" i="3"/>
  <c r="E9" i="6"/>
  <c r="E7" i="6"/>
  <c r="F4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Q24" i="14"/>
  <c r="P46" i="2"/>
  <c r="U51" i="2"/>
  <c r="V51" i="2"/>
  <c r="AD39" i="1"/>
  <c r="S12" i="11"/>
  <c r="T24" i="14"/>
  <c r="E9" i="10"/>
  <c r="AB2" i="1"/>
  <c r="I9" i="14"/>
  <c r="K24" i="14"/>
  <c r="L46" i="2"/>
  <c r="J16" i="7"/>
  <c r="H10" i="2"/>
  <c r="J20" i="8"/>
  <c r="K43" i="14"/>
  <c r="F9" i="10"/>
  <c r="M39" i="3"/>
  <c r="B34" i="4"/>
  <c r="B33" i="4"/>
  <c r="B31" i="4"/>
  <c r="B29" i="4"/>
  <c r="B27" i="4"/>
  <c r="B24" i="4"/>
  <c r="B22" i="4"/>
  <c r="B21" i="4"/>
  <c r="B17" i="4"/>
  <c r="B14" i="4"/>
  <c r="B12" i="4"/>
  <c r="B10" i="4"/>
  <c r="C9" i="4"/>
  <c r="F9" i="4"/>
  <c r="C10" i="4"/>
  <c r="F10" i="4"/>
  <c r="C11" i="4"/>
  <c r="F11" i="4"/>
  <c r="C12" i="4"/>
  <c r="F12" i="4"/>
  <c r="C13" i="4"/>
  <c r="F13" i="4"/>
  <c r="C14" i="4"/>
  <c r="F14" i="4"/>
  <c r="C15" i="4"/>
  <c r="F15" i="4"/>
  <c r="C16" i="4"/>
  <c r="F16" i="4"/>
  <c r="C17" i="4"/>
  <c r="F17" i="4"/>
  <c r="C18" i="4"/>
  <c r="F18" i="4"/>
  <c r="C19" i="4"/>
  <c r="F19" i="4"/>
  <c r="C20" i="4"/>
  <c r="F20" i="4"/>
  <c r="C21" i="4"/>
  <c r="F21" i="4"/>
  <c r="C22" i="4"/>
  <c r="F22" i="4"/>
  <c r="C23" i="4"/>
  <c r="F23" i="4"/>
  <c r="C24" i="4"/>
  <c r="F24" i="4"/>
  <c r="C25" i="4"/>
  <c r="F25" i="4"/>
  <c r="C26" i="4"/>
  <c r="F26" i="4"/>
  <c r="C27" i="4"/>
  <c r="F27" i="4"/>
  <c r="C28" i="4"/>
  <c r="F28" i="4"/>
  <c r="C29" i="4"/>
  <c r="F29" i="4"/>
  <c r="C30" i="4"/>
  <c r="F30" i="4"/>
  <c r="C31" i="4"/>
  <c r="F31" i="4"/>
  <c r="C32" i="4"/>
  <c r="F32" i="4"/>
  <c r="C33" i="4"/>
  <c r="F33" i="4"/>
  <c r="C34" i="4"/>
  <c r="F34" i="4"/>
  <c r="C35" i="4"/>
  <c r="F35" i="4"/>
  <c r="C36" i="4"/>
  <c r="F36" i="4"/>
  <c r="C37" i="4"/>
  <c r="F3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E31" i="5"/>
  <c r="E30" i="5"/>
  <c r="E28" i="5"/>
  <c r="E26" i="5"/>
  <c r="E24" i="5"/>
  <c r="E20" i="5"/>
  <c r="E18" i="5"/>
  <c r="E12" i="5"/>
  <c r="E11" i="5"/>
  <c r="E10" i="5"/>
  <c r="E9" i="5"/>
  <c r="E7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B20" i="13"/>
  <c r="B15" i="13"/>
  <c r="I6" i="13"/>
  <c r="J6" i="13"/>
  <c r="J7" i="13"/>
  <c r="I8" i="13"/>
  <c r="J8" i="13"/>
  <c r="J9" i="13"/>
  <c r="I10" i="13"/>
  <c r="J10" i="13"/>
  <c r="I11" i="13"/>
  <c r="J11" i="13"/>
  <c r="J12" i="13"/>
  <c r="J13" i="13"/>
  <c r="I14" i="13"/>
  <c r="J14" i="13"/>
  <c r="J15" i="13"/>
  <c r="J16" i="13"/>
  <c r="J17" i="13"/>
  <c r="J18" i="13"/>
  <c r="I19" i="13"/>
  <c r="J19" i="13"/>
  <c r="J20" i="13"/>
  <c r="J21" i="13"/>
  <c r="I22" i="13"/>
  <c r="J22" i="13"/>
  <c r="J23" i="13"/>
  <c r="J24" i="13"/>
  <c r="I25" i="13"/>
  <c r="J25" i="13"/>
  <c r="I26" i="13"/>
  <c r="J26" i="13"/>
  <c r="J27" i="13"/>
  <c r="I28" i="13"/>
  <c r="J28" i="13"/>
  <c r="J29" i="13"/>
  <c r="I30" i="13"/>
  <c r="J30" i="13"/>
  <c r="J31" i="13"/>
  <c r="I32" i="13"/>
  <c r="J32" i="13"/>
  <c r="J33" i="13"/>
  <c r="J34" i="13"/>
  <c r="I35" i="13"/>
  <c r="J35" i="13"/>
  <c r="J36" i="13"/>
  <c r="N7" i="13"/>
  <c r="N6" i="13"/>
  <c r="O6" i="13"/>
  <c r="O7" i="13"/>
  <c r="N8" i="13"/>
  <c r="O8" i="13"/>
  <c r="O9" i="13"/>
  <c r="N10" i="13"/>
  <c r="O10" i="13"/>
  <c r="N11" i="13"/>
  <c r="O11" i="13"/>
  <c r="O12" i="13"/>
  <c r="O13" i="13"/>
  <c r="N14" i="13"/>
  <c r="O14" i="13"/>
  <c r="O15" i="13"/>
  <c r="O16" i="13"/>
  <c r="O17" i="13"/>
  <c r="O18" i="13"/>
  <c r="O19" i="13"/>
  <c r="O20" i="13"/>
  <c r="O21" i="13"/>
  <c r="O22" i="13"/>
  <c r="O23" i="13"/>
  <c r="O24" i="13"/>
  <c r="N25" i="13"/>
  <c r="O25" i="13"/>
  <c r="N26" i="13"/>
  <c r="O26" i="13"/>
  <c r="O27" i="13"/>
  <c r="N28" i="13"/>
  <c r="O28" i="13"/>
  <c r="N29" i="13"/>
  <c r="O29" i="13"/>
  <c r="N30" i="13"/>
  <c r="O30" i="13"/>
  <c r="N31" i="13"/>
  <c r="O31" i="13"/>
  <c r="N32" i="13"/>
  <c r="O32" i="13"/>
  <c r="O33" i="13"/>
  <c r="O34" i="13"/>
  <c r="N35" i="13"/>
  <c r="O35" i="13"/>
  <c r="O36" i="13"/>
  <c r="G31" i="14"/>
  <c r="I20" i="6"/>
  <c r="I16" i="6"/>
  <c r="G27" i="14"/>
  <c r="G30" i="14"/>
  <c r="I19" i="6"/>
  <c r="I7" i="6"/>
  <c r="G18" i="14"/>
  <c r="I12" i="6"/>
  <c r="G23" i="14"/>
  <c r="O35" i="1"/>
  <c r="E19" i="7"/>
  <c r="F19" i="7"/>
  <c r="H32" i="3"/>
  <c r="H15" i="3"/>
  <c r="I11" i="5"/>
  <c r="H36" i="3"/>
  <c r="I30" i="6"/>
  <c r="H28" i="3"/>
  <c r="I23" i="6"/>
  <c r="H12" i="3"/>
  <c r="E11" i="8"/>
  <c r="F11" i="8"/>
  <c r="E10" i="7"/>
  <c r="F10" i="7"/>
  <c r="G42" i="14"/>
  <c r="I24" i="5"/>
  <c r="I35" i="5"/>
  <c r="H31" i="3"/>
  <c r="E15" i="8"/>
  <c r="F15" i="8"/>
  <c r="S39" i="14"/>
  <c r="T39" i="14"/>
  <c r="S17" i="14"/>
  <c r="T17" i="14"/>
  <c r="T44" i="14"/>
  <c r="S44" i="14"/>
  <c r="T35" i="14"/>
  <c r="S35" i="14"/>
  <c r="T20" i="14"/>
  <c r="S20" i="14"/>
  <c r="S37" i="14"/>
  <c r="T37" i="14"/>
  <c r="T23" i="14"/>
  <c r="S23" i="14"/>
  <c r="B20" i="14"/>
  <c r="N16" i="3"/>
  <c r="H19" i="6"/>
  <c r="U35" i="1"/>
  <c r="S28" i="14"/>
  <c r="S31" i="14"/>
  <c r="H5" i="6"/>
  <c r="Y35" i="1"/>
  <c r="J12" i="11"/>
  <c r="K12" i="11"/>
  <c r="D37" i="13"/>
  <c r="G4" i="15"/>
  <c r="B12" i="7"/>
  <c r="N34" i="3"/>
  <c r="H6" i="6"/>
  <c r="T40" i="14"/>
  <c r="B42" i="14"/>
  <c r="B37" i="14"/>
  <c r="N31" i="3"/>
  <c r="N28" i="3"/>
  <c r="W35" i="1"/>
  <c r="X35" i="1"/>
  <c r="H18" i="6"/>
  <c r="N22" i="3"/>
  <c r="B15" i="7"/>
  <c r="T16" i="14"/>
  <c r="T38" i="14"/>
  <c r="H8" i="6"/>
  <c r="B17" i="7"/>
  <c r="H22" i="6"/>
  <c r="N19" i="3"/>
  <c r="H15" i="6"/>
  <c r="J12" i="9"/>
  <c r="K12" i="9"/>
  <c r="T34" i="14"/>
  <c r="S34" i="14"/>
  <c r="S19" i="14"/>
  <c r="T19" i="14"/>
  <c r="N33" i="3"/>
  <c r="B19" i="7"/>
  <c r="H33" i="6"/>
  <c r="S35" i="1"/>
  <c r="B24" i="14"/>
  <c r="T41" i="14"/>
  <c r="S41" i="14"/>
  <c r="H10" i="6"/>
  <c r="H13" i="6"/>
  <c r="Z35" i="1"/>
  <c r="N8" i="3"/>
  <c r="H4" i="6"/>
  <c r="L1" i="4"/>
  <c r="M6" i="12"/>
  <c r="P37" i="14"/>
  <c r="F35" i="5"/>
  <c r="S8" i="14"/>
  <c r="S11" i="14"/>
  <c r="M3" i="12"/>
  <c r="O3" i="12"/>
  <c r="H4" i="12"/>
  <c r="L4" i="12"/>
  <c r="P15" i="14"/>
  <c r="M5" i="12"/>
  <c r="P29" i="14"/>
  <c r="M7" i="12"/>
  <c r="P43" i="14"/>
  <c r="P22" i="14"/>
  <c r="M4" i="12"/>
  <c r="Q30" i="14"/>
  <c r="R12" i="9"/>
  <c r="O46" i="2"/>
  <c r="U50" i="2"/>
  <c r="V50" i="2"/>
  <c r="R10" i="2"/>
  <c r="I8" i="6"/>
  <c r="G19" i="14"/>
  <c r="G43" i="14"/>
  <c r="I32" i="6"/>
  <c r="G38" i="14"/>
  <c r="I27" i="6"/>
  <c r="H39" i="3"/>
  <c r="AA2" i="1"/>
  <c r="G35" i="14"/>
  <c r="I24" i="6"/>
  <c r="G22" i="14"/>
  <c r="I11" i="6"/>
  <c r="G39" i="14"/>
  <c r="I28" i="6"/>
  <c r="W2" i="1"/>
  <c r="B21" i="7"/>
  <c r="B14" i="7"/>
  <c r="S15" i="14"/>
  <c r="V10" i="2"/>
  <c r="I37" i="13"/>
  <c r="O14" i="9"/>
  <c r="O17" i="9"/>
  <c r="O14" i="11"/>
  <c r="T15" i="14"/>
  <c r="X10" i="14"/>
  <c r="N37" i="13"/>
  <c r="W10" i="2"/>
  <c r="Q15" i="14"/>
  <c r="F35" i="6"/>
  <c r="T8" i="14"/>
  <c r="T11" i="14"/>
  <c r="T10" i="14"/>
  <c r="R11" i="9"/>
  <c r="S11" i="9"/>
  <c r="L12" i="9"/>
  <c r="S10" i="14"/>
  <c r="O4" i="12"/>
  <c r="H5" i="12"/>
  <c r="L5" i="12"/>
  <c r="O5" i="12"/>
  <c r="H6" i="12"/>
  <c r="L6" i="12"/>
  <c r="O6" i="12"/>
  <c r="H7" i="12"/>
  <c r="L7" i="12"/>
  <c r="O7" i="12"/>
  <c r="X2" i="1"/>
  <c r="M7" i="13"/>
  <c r="Q1" i="9"/>
  <c r="H7" i="13"/>
  <c r="R4" i="15"/>
  <c r="S4" i="15"/>
  <c r="X8" i="14"/>
  <c r="X11" i="14"/>
  <c r="W8" i="14"/>
  <c r="W11" i="14"/>
  <c r="M4" i="15"/>
  <c r="N4" i="15"/>
  <c r="R1" i="11"/>
  <c r="O17" i="11"/>
  <c r="U10" i="14"/>
  <c r="W10" i="14"/>
  <c r="Y2" i="1"/>
  <c r="Q12" i="9"/>
  <c r="S12" i="9"/>
  <c r="M12" i="9"/>
  <c r="H8" i="13"/>
  <c r="M8" i="13"/>
  <c r="L12" i="11"/>
  <c r="M9" i="13"/>
  <c r="H9" i="13"/>
  <c r="Z2" i="1"/>
  <c r="M12" i="11"/>
  <c r="R12" i="11"/>
  <c r="T12" i="11"/>
  <c r="M10" i="13"/>
  <c r="H10" i="13"/>
  <c r="H11" i="13"/>
  <c r="M11" i="13"/>
  <c r="M12" i="13"/>
  <c r="H12" i="13"/>
  <c r="M13" i="13"/>
  <c r="H13" i="13"/>
  <c r="H14" i="13"/>
  <c r="M14" i="13"/>
  <c r="M15" i="13"/>
  <c r="H15" i="13"/>
  <c r="H16" i="13"/>
  <c r="M16" i="13"/>
  <c r="M17" i="13"/>
  <c r="H17" i="13"/>
  <c r="H18" i="13"/>
  <c r="M18" i="13"/>
  <c r="H19" i="13"/>
  <c r="M19" i="13"/>
  <c r="M20" i="13"/>
  <c r="H20" i="13"/>
  <c r="M21" i="13"/>
  <c r="H21" i="13"/>
  <c r="H22" i="13"/>
  <c r="M22" i="13"/>
  <c r="M23" i="13"/>
  <c r="H23" i="13"/>
  <c r="H24" i="13"/>
  <c r="M24" i="13"/>
  <c r="M25" i="13"/>
  <c r="H25" i="13"/>
  <c r="H26" i="13"/>
  <c r="M26" i="13"/>
  <c r="M27" i="13"/>
  <c r="H27" i="13"/>
  <c r="H28" i="13"/>
  <c r="M28" i="13"/>
  <c r="M29" i="13"/>
  <c r="H29" i="13"/>
  <c r="H30" i="13"/>
  <c r="M30" i="13"/>
  <c r="M31" i="13"/>
  <c r="H31" i="13"/>
  <c r="H32" i="13"/>
  <c r="M32" i="13"/>
  <c r="M33" i="13"/>
  <c r="H33" i="13"/>
  <c r="H34" i="13"/>
  <c r="M34" i="13"/>
  <c r="M35" i="13"/>
  <c r="M36" i="13"/>
  <c r="H35" i="13"/>
  <c r="H3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<sst xmlns="http://schemas.openxmlformats.org/spreadsheetml/2006/main" count="509" uniqueCount="304">
  <si>
    <t>DATE</t>
  </si>
  <si>
    <t>ENROLLMENT</t>
  </si>
  <si>
    <t>PRESENT</t>
  </si>
  <si>
    <t>MEAL TAKEN</t>
  </si>
  <si>
    <t>EGG SERVED</t>
  </si>
  <si>
    <t>CHIKKI SERVED</t>
  </si>
  <si>
    <t>CALENDAR</t>
  </si>
  <si>
    <t>EGG RECIVED DATE</t>
  </si>
  <si>
    <t>RECIVED EGGS</t>
  </si>
  <si>
    <t>RECEIVED CHIKKI</t>
  </si>
  <si>
    <t>RECEIVED RICE</t>
  </si>
  <si>
    <t>RECEIVED DATE</t>
  </si>
  <si>
    <t>RICE O.B</t>
  </si>
  <si>
    <t>DAMAGE EGGS</t>
  </si>
  <si>
    <t>CHIKKI O.B</t>
  </si>
  <si>
    <t>CALENDER</t>
  </si>
  <si>
    <t>BOYS</t>
  </si>
  <si>
    <t>GIRLS</t>
  </si>
  <si>
    <t>TOTAL</t>
  </si>
  <si>
    <t>egg estmitaion</t>
  </si>
  <si>
    <t>SCHOOL NAME</t>
  </si>
  <si>
    <t>DISE CODE</t>
  </si>
  <si>
    <t>CASH VOUCHER I-V</t>
  </si>
  <si>
    <t>DAY WISE CASH VOUCHER FOR SERVING OF JAGANANNA GORUMUDDA</t>
  </si>
  <si>
    <t xml:space="preserve">                      ANAKAPALLI  VILLAGE,  ANAKAPALLI  MANDAL . (for the month of :        </t>
  </si>
  <si>
    <t>MONTH REPORT</t>
  </si>
  <si>
    <t>EGGS</t>
  </si>
  <si>
    <t>CHIKKI</t>
  </si>
  <si>
    <t>RICE</t>
  </si>
  <si>
    <t xml:space="preserve"> NAME OF THE  SCHOOL</t>
  </si>
  <si>
    <t>OPENING BALANCE</t>
  </si>
  <si>
    <t xml:space="preserve"> IMPLEMENTING AGENCY NAME </t>
  </si>
  <si>
    <t>RECEIVED(TOTAL)</t>
  </si>
  <si>
    <t>BANK NAME</t>
  </si>
  <si>
    <r>
      <rPr>
        <b/>
        <sz val="8"/>
        <color rgb="FF000000"/>
        <rFont val="Century Gothic"/>
      </rPr>
      <t xml:space="preserve">TOTAL </t>
    </r>
    <r>
      <rPr>
        <b/>
        <sz val="8"/>
        <color rgb="FF000000"/>
        <rFont val="Arial"/>
      </rPr>
      <t>(O.B.+Received)</t>
    </r>
  </si>
  <si>
    <t>BANK ACCOUNT NO</t>
  </si>
  <si>
    <t>BORROWING(-bal)</t>
  </si>
  <si>
    <t>WORKING DAYS</t>
  </si>
  <si>
    <t xml:space="preserve">REMAINING NET TOTAL </t>
  </si>
  <si>
    <t>AVERAGE MEALS TAKEN</t>
  </si>
  <si>
    <t>CLOSING BALANCE</t>
  </si>
  <si>
    <t>NUMBER OF COOK CUM HELPERS</t>
  </si>
  <si>
    <t>DAMAGED</t>
  </si>
  <si>
    <t>S.NO</t>
  </si>
  <si>
    <t>ENROLL</t>
  </si>
  <si>
    <t>PRESENT BOYS</t>
  </si>
  <si>
    <t>PRESENT GIRLS</t>
  </si>
  <si>
    <t>TOTAL PRESENT</t>
  </si>
  <si>
    <t>MEAL BOYS</t>
  </si>
  <si>
    <t>MEAL GIRLS</t>
  </si>
  <si>
    <t>TOTAL MEAL TAKEN</t>
  </si>
  <si>
    <t xml:space="preserve"> NOT TAKEN </t>
  </si>
  <si>
    <t>RICE USED</t>
  </si>
  <si>
    <t>RICE RECIVED</t>
  </si>
  <si>
    <t>EGGS USED</t>
  </si>
  <si>
    <t>CHIKKI USED</t>
  </si>
  <si>
    <t>AMOUNT PER CHILD</t>
  </si>
  <si>
    <t xml:space="preserve"> AMOUNT PER DAY</t>
  </si>
  <si>
    <t>CHIKKIRECIVED DATE</t>
  </si>
  <si>
    <t>RECIVED CHIKKIS</t>
  </si>
  <si>
    <t>DAMAGED EGGS</t>
  </si>
  <si>
    <t>DAY</t>
  </si>
  <si>
    <t>PASSED FOR RUPEES :</t>
  </si>
  <si>
    <t>CLASS</t>
  </si>
  <si>
    <t>II</t>
  </si>
  <si>
    <t>III</t>
  </si>
  <si>
    <t>IV</t>
  </si>
  <si>
    <t>V</t>
  </si>
  <si>
    <t>T.T</t>
  </si>
  <si>
    <t>USE</t>
  </si>
  <si>
    <t>BAL</t>
  </si>
  <si>
    <t>E</t>
  </si>
  <si>
    <t>C</t>
  </si>
  <si>
    <t>R</t>
  </si>
  <si>
    <t xml:space="preserve">SIGNATURE OF THE IMPLEMENTING AGENCY SIGNATURE OF THE HEAD MASTER </t>
  </si>
  <si>
    <t>SIGNATURE OF THE  MANDAL EDUCATIONAL OFFICER</t>
  </si>
  <si>
    <t>NOTE  : 1</t>
  </si>
  <si>
    <t>NOTE  : 2</t>
  </si>
  <si>
    <t>EXPENDITURE STATEMENT</t>
  </si>
  <si>
    <t>MONTH &amp; YEAR :                                01-12-2021</t>
  </si>
  <si>
    <t>1.NAME OF THE SCHOOL &amp; VILLAGE :</t>
  </si>
  <si>
    <t>2.MANAGEMENT (TICK THE CONCERNED) : GOVT/LOCAL BODY/AIDED</t>
  </si>
  <si>
    <t>3.NAME OF THE IMPLEMENTING AGENCY :</t>
  </si>
  <si>
    <t>s.no</t>
  </si>
  <si>
    <t>ATTENDANCE</t>
  </si>
  <si>
    <t>RATE</t>
  </si>
  <si>
    <t>EXPENDITURE</t>
  </si>
  <si>
    <r>
      <rPr>
        <b/>
        <sz val="12"/>
        <color rgb="FF000000"/>
        <rFont val="Arial"/>
      </rPr>
      <t xml:space="preserve"> </t>
    </r>
    <r>
      <rPr>
        <b/>
        <sz val="9"/>
        <color rgb="FF000000"/>
        <rFont val="Arial"/>
      </rPr>
      <t>MONTH&amp;YEAR</t>
    </r>
  </si>
  <si>
    <t>2.MANAGEMENT(TICK THE CONCERNED)     :                                                                                       GOVT/LOCAL BODY/AIDED</t>
  </si>
  <si>
    <t>GOVT/LOCAL BODY/AIDED</t>
  </si>
  <si>
    <t>RICE RELEASED DURING THE MONTH        (IN KGS)</t>
  </si>
  <si>
    <t>RICE LIFTED DURING THE MONTH                             (IN KGS)</t>
  </si>
  <si>
    <t>TOTAL STOCK OF RICE AVAILABLE IN SCHOOLS (IN KGS)</t>
  </si>
  <si>
    <t>TOTAL NO.OF CHILDREN DURING THE MONTH(1 TO 5 CLASSES)</t>
  </si>
  <si>
    <t>QUANTITY OF RICE UTILIZED DURING THE MONTH</t>
  </si>
  <si>
    <t>ENROLMENT</t>
  </si>
  <si>
    <t>NO.OF.MDM  BENEFICIERIES</t>
  </si>
  <si>
    <t>NO.OF MEALS TAKEN</t>
  </si>
  <si>
    <t>EGG REPORT</t>
  </si>
  <si>
    <t>TOTAL MEAL</t>
  </si>
  <si>
    <t>RECIVED DATE</t>
  </si>
  <si>
    <t>O.B</t>
  </si>
  <si>
    <t>TOTAL EGGS</t>
  </si>
  <si>
    <t>SERVED DATE</t>
  </si>
  <si>
    <t>NO OF SERVED EGGS</t>
  </si>
  <si>
    <t>BAL EGGS</t>
  </si>
  <si>
    <t>CHIKKI REPORT</t>
  </si>
  <si>
    <t>RECIVED CHIKKI</t>
  </si>
  <si>
    <t>TOTAL CHIKKIS</t>
  </si>
  <si>
    <t>NO OF SERVED CHIKKI</t>
  </si>
  <si>
    <t>BAL CHIKKI</t>
  </si>
  <si>
    <t>MONTH &amp; YEAR :                  NOV-01-2021</t>
  </si>
  <si>
    <r>
      <rPr>
        <sz val="11"/>
        <color rgb="FF000000"/>
        <rFont val="Calibri"/>
      </rPr>
      <t>1.NAME OF THE SCHOOL &amp; VILLAGE :</t>
    </r>
    <r>
      <rPr>
        <b/>
        <sz val="11"/>
        <color rgb="FF000000"/>
        <rFont val="Calibri"/>
      </rPr>
      <t xml:space="preserve"> </t>
    </r>
  </si>
  <si>
    <t>NO. PRESENT</t>
  </si>
  <si>
    <t>NO.MEAL TAKEN</t>
  </si>
  <si>
    <t>NOT MEAL TAKEN</t>
  </si>
  <si>
    <t>REMARKS</t>
  </si>
  <si>
    <t>1 TO 5</t>
  </si>
  <si>
    <t>HOSTEL</t>
  </si>
  <si>
    <t>OTHERS</t>
  </si>
  <si>
    <t>MONTH &amp; YEAR :.             16-12-2021</t>
  </si>
  <si>
    <t xml:space="preserve">1.NAME OF THE SCHOOL &amp; VILLAGE : </t>
  </si>
  <si>
    <t xml:space="preserve">STATEMENT SHOWING THE PARTICULARS OF REQUIREMENT , INDENT, DISTRIBUTION  AND UTILIZATION OF CHIKKIS DURING THE MONTH OF </t>
  </si>
  <si>
    <t>Sl.No</t>
  </si>
  <si>
    <t>Name of the Mandal</t>
  </si>
  <si>
    <t>Name of the School</t>
  </si>
  <si>
    <t>UDISE</t>
  </si>
  <si>
    <t>Enrollement</t>
  </si>
  <si>
    <t>SPELL</t>
  </si>
  <si>
    <t xml:space="preserve">No of days </t>
  </si>
  <si>
    <t xml:space="preserve">No of </t>
  </si>
  <si>
    <t xml:space="preserve">O.B </t>
  </si>
  <si>
    <t xml:space="preserve">No.of </t>
  </si>
  <si>
    <t xml:space="preserve">Quantity of </t>
  </si>
  <si>
    <t xml:space="preserve"> Date of Supply</t>
  </si>
  <si>
    <t xml:space="preserve">Total </t>
  </si>
  <si>
    <t>no of chikkies utilized</t>
  </si>
  <si>
    <t>Balance</t>
  </si>
  <si>
    <t xml:space="preserve">Eligible for </t>
  </si>
  <si>
    <t>Chikkies   supplied  by the Agency</t>
  </si>
  <si>
    <t xml:space="preserve">Chikkies </t>
  </si>
  <si>
    <t xml:space="preserve">Chikkies  </t>
  </si>
  <si>
    <t>Required</t>
  </si>
  <si>
    <t xml:space="preserve">Agency         </t>
  </si>
  <si>
    <t>Available</t>
  </si>
  <si>
    <t xml:space="preserve">( colum No.14 X </t>
  </si>
  <si>
    <t xml:space="preserve">Pry     </t>
  </si>
  <si>
    <t>UP       (VI-VIII)</t>
  </si>
  <si>
    <t>HS (IX&amp;X)</t>
  </si>
  <si>
    <t>Total</t>
  </si>
  <si>
    <t>25grms/1000)</t>
  </si>
  <si>
    <t xml:space="preserve">(I-V/ </t>
  </si>
  <si>
    <t>III-V)</t>
  </si>
  <si>
    <t>11(Col.8X Col.9)</t>
  </si>
  <si>
    <t>13(Col.11Col.12)</t>
  </si>
  <si>
    <t>17 (Cl.12+ Col.14)</t>
  </si>
  <si>
    <t>19(Col.17Col.18)</t>
  </si>
  <si>
    <t>1st spell      1 to 15 days</t>
  </si>
  <si>
    <t>2nd spell      16 to 30/31 days</t>
  </si>
  <si>
    <t>Good Quality Certificate</t>
  </si>
  <si>
    <t>this is to certify that No of</t>
  </si>
  <si>
    <t>chikkis and</t>
  </si>
  <si>
    <t>kgs quantity of chikkis are received for</t>
  </si>
  <si>
    <t>no of students during the month of</t>
  </si>
  <si>
    <t xml:space="preserve"> in Anakapalli district by the M/s Victory Bazar ,Ravulapalem, East Godavari District in Good condition .</t>
  </si>
  <si>
    <t>STOCK ENTRY</t>
  </si>
  <si>
    <t xml:space="preserve"> in Anakapalli district by the M/s Victory Bazar ,Ravulapalem, East Godavari District in Good condition .and same was enterred in stock register and distributed to the students under mid day meal</t>
  </si>
  <si>
    <t>Signature of the HM</t>
  </si>
  <si>
    <t>MID DAY MEAL CONSOLIDATED VOUCHER CLAIM FOR COOK CUM HELPER</t>
  </si>
  <si>
    <t>NAME OF THE MANDAL</t>
  </si>
  <si>
    <t>ANAKAPALLI</t>
  </si>
  <si>
    <t>MONTH</t>
  </si>
  <si>
    <t>NAME OF THE SCHOOL</t>
  </si>
  <si>
    <t>YEAR</t>
  </si>
  <si>
    <t>MDM OPETED (WITH OUT HOSTALARS</t>
  </si>
  <si>
    <t>NO. OF WORKING DAYS</t>
  </si>
  <si>
    <t>AVARAGE MEALS TAKEN</t>
  </si>
  <si>
    <t>NO. OF COOK CUM HELPERS</t>
  </si>
  <si>
    <t>AMOUNT</t>
  </si>
  <si>
    <t>SIGNATURE OF IMPLEMENTING AGENCY</t>
  </si>
  <si>
    <t>SIGNATURE OF THE H.M</t>
  </si>
  <si>
    <t>SIGNATURE OF THE MEO</t>
  </si>
  <si>
    <t xml:space="preserve">EGGS  </t>
  </si>
  <si>
    <t xml:space="preserve">EGGS Actual </t>
  </si>
  <si>
    <t xml:space="preserve">EGGSs Net </t>
  </si>
  <si>
    <t xml:space="preserve">EGGS supplied by the </t>
  </si>
  <si>
    <t>no of EGGS utilized</t>
  </si>
  <si>
    <t>NO OF EGGS  supplied  by the Agency</t>
  </si>
  <si>
    <t>Chikkies   supplied  by the Agency (colum no 14x25gr/1000</t>
  </si>
  <si>
    <t xml:space="preserve">EGGS STATUS REPORT </t>
  </si>
  <si>
    <t>S.NO.</t>
  </si>
  <si>
    <t>U-DISE CODE</t>
  </si>
  <si>
    <t>WEEK</t>
  </si>
  <si>
    <t>ROLL</t>
  </si>
  <si>
    <t>REQUIRED (Roll*5)</t>
  </si>
  <si>
    <t>RECEIVED</t>
  </si>
  <si>
    <t>COLOUR OF EGG</t>
  </si>
  <si>
    <t>Total available eggs</t>
  </si>
  <si>
    <t>UTILISED</t>
  </si>
  <si>
    <t>SPOILED</t>
  </si>
  <si>
    <t>BALANCE</t>
  </si>
  <si>
    <r>
      <t>1</t>
    </r>
    <r>
      <rPr>
        <vertAlign val="superscript"/>
        <sz val="12"/>
        <color indexed="8"/>
        <rFont val="Calibri"/>
        <family val="2"/>
      </rPr>
      <t>st</t>
    </r>
  </si>
  <si>
    <r>
      <t>2</t>
    </r>
    <r>
      <rPr>
        <vertAlign val="superscript"/>
        <sz val="12"/>
        <color indexed="8"/>
        <rFont val="Calibri"/>
        <family val="2"/>
      </rPr>
      <t>nd</t>
    </r>
    <r>
      <rPr>
        <sz val="12"/>
        <color indexed="8"/>
        <rFont val="Calibri"/>
        <family val="2"/>
      </rPr>
      <t xml:space="preserve"> </t>
    </r>
  </si>
  <si>
    <r>
      <t>3</t>
    </r>
    <r>
      <rPr>
        <vertAlign val="superscript"/>
        <sz val="12"/>
        <color indexed="8"/>
        <rFont val="Calibri"/>
        <family val="2"/>
      </rPr>
      <t>rd</t>
    </r>
  </si>
  <si>
    <r>
      <t>4</t>
    </r>
    <r>
      <rPr>
        <vertAlign val="superscript"/>
        <sz val="11"/>
        <color indexed="8"/>
        <rFont val="Calibri"/>
        <family val="2"/>
      </rPr>
      <t>th</t>
    </r>
  </si>
  <si>
    <r>
      <t>5</t>
    </r>
    <r>
      <rPr>
        <vertAlign val="superscript"/>
        <sz val="12"/>
        <color indexed="8"/>
        <rFont val="Calibri"/>
        <family val="2"/>
      </rPr>
      <t>th</t>
    </r>
  </si>
  <si>
    <t>SIGNATURE OF THE HM</t>
  </si>
  <si>
    <t>GVMC PRIMARY SCHOOL, GANDHINAGARAM</t>
  </si>
  <si>
    <t>egg</t>
  </si>
  <si>
    <t>EGG COLOR</t>
  </si>
  <si>
    <t>No of chikkis actual required</t>
  </si>
  <si>
    <t>No.of chikkis net required</t>
  </si>
  <si>
    <t>EGG O.B</t>
  </si>
  <si>
    <t>TOT PRE</t>
  </si>
  <si>
    <t>TOT MEAL</t>
  </si>
  <si>
    <t xml:space="preserve">EGG CALENDR </t>
  </si>
  <si>
    <t>CHIKKICALENDER</t>
  </si>
  <si>
    <t>MEAL AVERAGE</t>
  </si>
  <si>
    <t>COOK CUM HELPERS</t>
  </si>
  <si>
    <t>1.NAME OF THE SCHOOL&amp;VILLAGE        :</t>
  </si>
  <si>
    <t>3.NAME OF THE IMPLEMENTING AGENCY     :</t>
  </si>
  <si>
    <t>SIGNATURE OF THE M.E.O</t>
  </si>
  <si>
    <t>M.D.M      REGISTER</t>
  </si>
  <si>
    <t>O.B.</t>
  </si>
  <si>
    <t>UTILIZED</t>
  </si>
  <si>
    <t xml:space="preserve">O.B. </t>
  </si>
  <si>
    <t>H.M's SIGN</t>
  </si>
  <si>
    <t>RAGI POWDER</t>
  </si>
  <si>
    <t>JAGGERY POWDER</t>
  </si>
  <si>
    <t>SCHOOOL NAME</t>
  </si>
  <si>
    <t>RAGI O.B</t>
  </si>
  <si>
    <t>JAGGERY O.B</t>
  </si>
  <si>
    <t>PRE</t>
  </si>
  <si>
    <t>REC</t>
  </si>
  <si>
    <t>TOT</t>
  </si>
  <si>
    <t>MEALS</t>
  </si>
  <si>
    <t>RAGI MEALS</t>
  </si>
  <si>
    <t>OPTED CHILDREN AND RAGI POWDER AND JAGGERY POWDER ISSUE CONSOLIDATED DAILY REGISTER</t>
  </si>
  <si>
    <r>
      <rPr>
        <b/>
        <sz val="9"/>
        <color rgb="FFFF0000"/>
        <rFont val="Arial"/>
        <family val="2"/>
      </rPr>
      <t>MEL AVG</t>
    </r>
    <r>
      <rPr>
        <b/>
        <sz val="9"/>
        <color rgb="FF0070C0"/>
        <rFont val="Arial"/>
        <family val="2"/>
      </rPr>
      <t xml:space="preserve">  JAG REC</t>
    </r>
  </si>
  <si>
    <r>
      <rPr>
        <b/>
        <sz val="9"/>
        <color rgb="FFFF0000"/>
        <rFont val="Arial"/>
        <family val="2"/>
      </rPr>
      <t>PRE AVG</t>
    </r>
    <r>
      <rPr>
        <b/>
        <sz val="9"/>
        <color rgb="FF000000"/>
        <rFont val="Arial"/>
        <family val="2"/>
      </rPr>
      <t xml:space="preserve"> RAGI REC</t>
    </r>
  </si>
  <si>
    <r>
      <t xml:space="preserve">ENTER </t>
    </r>
    <r>
      <rPr>
        <b/>
        <sz val="11"/>
        <color rgb="FFFF0000"/>
        <rFont val="Arial"/>
        <family val="2"/>
        <scheme val="minor"/>
      </rPr>
      <t>O.B</t>
    </r>
    <r>
      <rPr>
        <b/>
        <sz val="10"/>
        <color rgb="FF000000"/>
        <rFont val="Arial"/>
        <family val="2"/>
        <scheme val="minor"/>
      </rPr>
      <t xml:space="preserve"> YELLOW CELLS</t>
    </r>
  </si>
  <si>
    <t>RAGI</t>
  </si>
  <si>
    <t>JAGGERY</t>
  </si>
  <si>
    <t>REQ  NEXT MONTH</t>
  </si>
  <si>
    <t>RAGI USED</t>
  </si>
  <si>
    <t>JAGGERY USED</t>
  </si>
  <si>
    <t>AMOUNT PER DAY</t>
  </si>
  <si>
    <t xml:space="preserve">IMPLEMENTING AGENCY </t>
  </si>
  <si>
    <t>EGG USED</t>
  </si>
  <si>
    <t>TOTAL (O.B.+Received)</t>
  </si>
  <si>
    <t xml:space="preserve">                      ANAKAPALLI  VILLAGE,  ANAKAPALLI  MANDAL . (fOr the mOnth Of :        </t>
  </si>
  <si>
    <t>SIGNATURE OF THE MANDAL EDUCATIONAL OFFICER</t>
  </si>
  <si>
    <t>SIGNATURE OF THE IMPLEMENTING AGENCY</t>
  </si>
  <si>
    <t>SIGNATURE OF THE HEAD MASTER</t>
  </si>
  <si>
    <t>RAGI MALT STATUS REPORT FOR THE MONTH</t>
  </si>
  <si>
    <t>NO OF STUDENTS TAKEN RAGI MALT</t>
  </si>
  <si>
    <t>RAGI POWDER (IN KGS)     1-5 CLASSES@10 GMS</t>
  </si>
  <si>
    <t>JAGERRY POWDER (IN KGS)     1-5 CLASSES@10 GMS</t>
  </si>
  <si>
    <t>OB</t>
  </si>
  <si>
    <t>USED</t>
  </si>
  <si>
    <r>
      <rPr>
        <b/>
        <sz val="10"/>
        <color rgb="FFFF0000"/>
        <rFont val="Arial"/>
        <family val="2"/>
        <scheme val="minor"/>
      </rPr>
      <t>1</t>
    </r>
    <r>
      <rPr>
        <b/>
        <sz val="10"/>
        <color rgb="FF000000"/>
        <rFont val="Arial"/>
        <family val="2"/>
        <scheme val="minor"/>
      </rPr>
      <t xml:space="preserve"> TO</t>
    </r>
    <r>
      <rPr>
        <b/>
        <sz val="10"/>
        <color rgb="FFFF0000"/>
        <rFont val="Arial"/>
        <family val="2"/>
        <scheme val="minor"/>
      </rPr>
      <t xml:space="preserve"> 5</t>
    </r>
  </si>
  <si>
    <t>EGG</t>
  </si>
  <si>
    <t xml:space="preserve"> </t>
  </si>
  <si>
    <t>MEAL</t>
  </si>
  <si>
    <t>CHIKI</t>
  </si>
  <si>
    <t xml:space="preserve">IMMS </t>
  </si>
  <si>
    <t>PINK</t>
  </si>
  <si>
    <t xml:space="preserve">GREEN </t>
  </si>
  <si>
    <t>DURGA AGENCY</t>
  </si>
  <si>
    <t xml:space="preserve">అను నేను </t>
  </si>
  <si>
    <t xml:space="preserve">శ్రీ </t>
  </si>
  <si>
    <t xml:space="preserve">ప్రధానోపాధ్యాయుడుగా </t>
  </si>
  <si>
    <t xml:space="preserve">పాఠశాల </t>
  </si>
  <si>
    <t xml:space="preserve">గ్రామం </t>
  </si>
  <si>
    <t xml:space="preserve">మండలం నందు పని చెయుచున్నాను . </t>
  </si>
  <si>
    <t xml:space="preserve">శ్రీమతి /కుమారి </t>
  </si>
  <si>
    <t xml:space="preserve">గ్రామస్తురాలైన వారిని ఆయగా  మా పాఠశాలలో తేదీ </t>
  </si>
  <si>
    <t xml:space="preserve">చేయుటకు గాను మా పాఠశాల TMF కమిటీ  వారు నియ మించి ఉన్నారు. శ్రీమతి /కుమారి </t>
  </si>
  <si>
    <t xml:space="preserve">ఆయా వారు తేదీ </t>
  </si>
  <si>
    <t xml:space="preserve">నుండి తేదీ </t>
  </si>
  <si>
    <t>వరకు ప్రతి దినము పాఠశాలకు హాజరుకాబడి ,</t>
  </si>
  <si>
    <t xml:space="preserve">విధానాలలో చూపించిన కాలపట్టిక ప్రకారం ఉదయం 8:00 గంటలకుమరియు 11 గంటలకు మధ్యాహ్నం 1.00 గంటలకు మరియు </t>
  </si>
  <si>
    <t>మధ్యాహ్నం 2:00 గంటలకు ఒకమారు పాఠశాలలో ఉన్న wc  యూరినల్  పంపు,</t>
  </si>
  <si>
    <t xml:space="preserve">మా పాఠశాలల్లో ఉన్న టాయిలెట్లను  ప్రభుత్వం వారు ముద్రించి సరఫరా చేసిన పారిశుద్ధ్య నిర్వహణ ప్రామాణిక  కార్యాచరణ </t>
  </si>
  <si>
    <t xml:space="preserve"> టాయిలెట్ల</t>
  </si>
  <si>
    <t xml:space="preserve">సీట్ కవర్లు,ఫ్లోర్ మ్యాప్ </t>
  </si>
  <si>
    <t>పబడిన  ఆయాలు ప్రతిదినము తేదీ</t>
  </si>
  <si>
    <t>నిర్వహించనున్నారని ధ్రువీకరిస్తూ  వారు పనిచేసిన పై కాలమునకు</t>
  </si>
  <si>
    <t xml:space="preserve">అనగా </t>
  </si>
  <si>
    <t xml:space="preserve">నెలకు రావలసిన గౌరవ వేతనం చెల్లించవలసిందిగా ధ్రువీకరిస్తున్నాము . </t>
  </si>
  <si>
    <t xml:space="preserve">ఇట్లు </t>
  </si>
  <si>
    <t>ప్రధానోపాధ్యాయుడు</t>
  </si>
  <si>
    <t>H.M NAME</t>
  </si>
  <si>
    <t>AAYA NAME</t>
  </si>
  <si>
    <t>MANDALAM</t>
  </si>
  <si>
    <t>INTI SOBHA RANI</t>
  </si>
  <si>
    <t xml:space="preserve"> VILLAGE</t>
  </si>
  <si>
    <t>ANAKAPLLI</t>
  </si>
  <si>
    <t>AAYA  VILLAGE</t>
  </si>
  <si>
    <t>LALITHA</t>
  </si>
  <si>
    <t>JOIN ING DATE OF AAYA</t>
  </si>
  <si>
    <t xml:space="preserve">మరియు వాష్  బేసిన్  శుభ్రం చేయుచున్నారు  మరియు వారు చేసిన పనిని ప్రధానోపాధ్యాయునిగా ప్రతిదినమూ IMMS  యాప్‌లో ఫొటో తీసి అప్‌లోడ్ చేస్తున్నాను కావున  ఇందుమూలంగా ధ్రువీకరించినది  ఏమనగా మా  పాఠశాలలో నియమి౦ పబడిన  ఆయాలు ప్రతిదినము </t>
  </si>
  <si>
    <t xml:space="preserve">న టాయిలెట్లను  లను శుభ్రం  </t>
  </si>
  <si>
    <t xml:space="preserve"> ఆయాల హాజరును ధ్రువీకరిస్తూ ఇచ్చిన ధృవీకరణ పత్రము నెల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</si>
</sst>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ddd"/>
    <numFmt numFmtId="166" formatCode="mmm/yyyy"/>
    <numFmt numFmtId="167" formatCode="0.0"/>
    <numFmt numFmtId="168" formatCode="[$-F800]dddd\,\ mmmm\ dd\,\ yyyy"/>
  </numFmts>
  <fonts count="16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rgb="FF00FF00"/>
      <name val="Arial"/>
    </font>
    <font>
      <b/>
      <sz val="10"/>
      <color rgb="FF002060"/>
      <name val="Arial"/>
    </font>
    <font>
      <sz val="10"/>
      <name val="Arial"/>
    </font>
    <font>
      <b/>
      <sz val="10"/>
      <color rgb="FFFFFF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7030A0"/>
      <name val="Arial"/>
    </font>
    <font>
      <b/>
      <sz val="9"/>
      <color rgb="FF002060"/>
      <name val="Arial"/>
    </font>
    <font>
      <b/>
      <sz val="9"/>
      <color rgb="FF7030A0"/>
      <name val="Arial"/>
    </font>
    <font>
      <b/>
      <sz val="9"/>
      <color rgb="FF083C92"/>
      <name val="Arial"/>
    </font>
    <font>
      <b/>
      <sz val="11"/>
      <color rgb="FF083C92"/>
      <name val="Arial"/>
    </font>
    <font>
      <sz val="10"/>
      <color rgb="FF000000"/>
      <name val="Arial"/>
    </font>
    <font>
      <b/>
      <sz val="11"/>
      <color rgb="FF002060"/>
      <name val="Arial"/>
    </font>
    <font>
      <b/>
      <sz val="11"/>
      <color rgb="FFFF0000"/>
      <name val="Arial"/>
    </font>
    <font>
      <b/>
      <sz val="10"/>
      <color rgb="FFCC0066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1"/>
      <color rgb="FF7030A0"/>
      <name val="Arial"/>
    </font>
    <font>
      <b/>
      <sz val="8"/>
      <color rgb="FF000000"/>
      <name val="Arial"/>
    </font>
    <font>
      <b/>
      <sz val="11"/>
      <name val="Arial"/>
    </font>
    <font>
      <b/>
      <sz val="10"/>
      <name val="Arial"/>
    </font>
    <font>
      <b/>
      <sz val="8"/>
      <color rgb="FF7030A0"/>
      <name val="Arial"/>
    </font>
    <font>
      <b/>
      <sz val="14"/>
      <color rgb="FF000000"/>
      <name val="Century Gothic"/>
    </font>
    <font>
      <b/>
      <sz val="13"/>
      <color rgb="FF000000"/>
      <name val="Arial"/>
    </font>
    <font>
      <b/>
      <sz val="10"/>
      <color rgb="FF000000"/>
      <name val="Century Gothic"/>
    </font>
    <font>
      <sz val="10"/>
      <name val="Arial"/>
    </font>
    <font>
      <b/>
      <sz val="9"/>
      <color rgb="FF000000"/>
      <name val="Century Gothic"/>
    </font>
    <font>
      <b/>
      <sz val="8"/>
      <color rgb="FF000000"/>
      <name val="Century Gothic"/>
    </font>
    <font>
      <sz val="11"/>
      <color rgb="FF000000"/>
      <name val="Arial"/>
    </font>
    <font>
      <b/>
      <sz val="12"/>
      <color rgb="FF000000"/>
      <name val="Arial"/>
    </font>
    <font>
      <b/>
      <sz val="9"/>
      <name val="Arial"/>
    </font>
    <font>
      <sz val="11"/>
      <color rgb="FFFF0000"/>
      <name val="Arial"/>
    </font>
    <font>
      <b/>
      <sz val="11"/>
      <color rgb="FF000000"/>
      <name val="Century Gothic"/>
    </font>
    <font>
      <b/>
      <sz val="10"/>
      <color rgb="FF002060"/>
      <name val="Century Gothic"/>
    </font>
    <font>
      <b/>
      <sz val="8"/>
      <color rgb="FFFF0000"/>
      <name val="Arial"/>
    </font>
    <font>
      <sz val="8"/>
      <color rgb="FF000000"/>
      <name val="Arial"/>
    </font>
    <font>
      <b/>
      <sz val="9"/>
      <color rgb="FFFF0000"/>
      <name val="Arial"/>
    </font>
    <font>
      <b/>
      <sz val="12"/>
      <color rgb="FFFF0000"/>
      <name val="Times New Roman"/>
    </font>
    <font>
      <b/>
      <sz val="10"/>
      <color rgb="FFFF0000"/>
      <name val="Times New Roman"/>
    </font>
    <font>
      <b/>
      <sz val="15"/>
      <color rgb="FFFF0000"/>
      <name val="Times New Roman"/>
    </font>
    <font>
      <b/>
      <sz val="10"/>
      <color rgb="FF002060"/>
      <name val="Times New Roman"/>
    </font>
    <font>
      <b/>
      <sz val="8"/>
      <color rgb="FFFF0000"/>
      <name val="Times New Roman"/>
    </font>
    <font>
      <b/>
      <sz val="9"/>
      <color rgb="FFFF0000"/>
      <name val="Times New Roman"/>
    </font>
    <font>
      <b/>
      <sz val="8"/>
      <color rgb="FF7030A0"/>
      <name val="Times New Roman"/>
    </font>
    <font>
      <b/>
      <sz val="10"/>
      <color rgb="FF7030A0"/>
      <name val="Times New Roman"/>
    </font>
    <font>
      <b/>
      <sz val="10"/>
      <color rgb="FF000000"/>
      <name val="Times New Roman"/>
    </font>
    <font>
      <b/>
      <sz val="9"/>
      <color rgb="FF000000"/>
      <name val="Overlock"/>
    </font>
    <font>
      <sz val="9"/>
      <name val="Arial"/>
    </font>
    <font>
      <sz val="10"/>
      <color rgb="FFFF0000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0"/>
      <name val="Arial"/>
    </font>
    <font>
      <b/>
      <u/>
      <sz val="10"/>
      <color rgb="FF000000"/>
      <name val="Calibri"/>
    </font>
    <font>
      <b/>
      <sz val="10"/>
      <color rgb="FF000000"/>
      <name val="Calibri"/>
    </font>
    <font>
      <b/>
      <sz val="11"/>
      <name val="Calibri"/>
    </font>
    <font>
      <b/>
      <sz val="11"/>
      <color rgb="FFFF0000"/>
      <name val="Calibri"/>
    </font>
    <font>
      <b/>
      <sz val="12"/>
      <color rgb="FFFF0000"/>
      <name val="Arial"/>
    </font>
    <font>
      <sz val="10"/>
      <name val="Arial"/>
    </font>
    <font>
      <b/>
      <sz val="12"/>
      <name val="Calibri"/>
    </font>
    <font>
      <sz val="11"/>
      <color rgb="FF000000"/>
      <name val="Calibri"/>
    </font>
    <font>
      <b/>
      <sz val="11"/>
      <color rgb="FF7030A0"/>
      <name val="Calibri"/>
    </font>
    <font>
      <sz val="11"/>
      <color rgb="FFFF0000"/>
      <name val="Calibri"/>
    </font>
    <font>
      <b/>
      <sz val="12"/>
      <color rgb="FF000000"/>
      <name val="Calibri"/>
    </font>
    <font>
      <b/>
      <sz val="11"/>
      <color rgb="FF002060"/>
      <name val="Calibri"/>
    </font>
    <font>
      <b/>
      <sz val="11"/>
      <name val="Calibri"/>
    </font>
    <font>
      <u/>
      <sz val="11"/>
      <color rgb="FF000000"/>
      <name val="Calibri"/>
    </font>
    <font>
      <sz val="10"/>
      <color rgb="FF000000"/>
      <name val="Cambria"/>
    </font>
    <font>
      <sz val="8"/>
      <color rgb="FF000000"/>
      <name val="Cambria"/>
    </font>
    <font>
      <b/>
      <sz val="8"/>
      <color rgb="FF000000"/>
      <name val="Cambria"/>
    </font>
    <font>
      <sz val="12"/>
      <color rgb="FF000000"/>
      <name val="Arial"/>
    </font>
    <font>
      <b/>
      <sz val="10"/>
      <color rgb="FF000000"/>
      <name val="Cambria"/>
    </font>
    <font>
      <sz val="9"/>
      <color rgb="FF000000"/>
      <name val="Cambria"/>
    </font>
    <font>
      <b/>
      <sz val="14"/>
      <color rgb="FFFF0000"/>
      <name val="Cambria"/>
    </font>
    <font>
      <b/>
      <sz val="8"/>
      <color rgb="FFFF0000"/>
      <name val="Cambria"/>
    </font>
    <font>
      <b/>
      <sz val="16"/>
      <color rgb="FFFF0000"/>
      <name val="Cambria"/>
    </font>
    <font>
      <b/>
      <sz val="14"/>
      <color rgb="FF000000"/>
      <name val="Cambria"/>
    </font>
    <font>
      <b/>
      <sz val="16"/>
      <color rgb="FF000000"/>
      <name val="Cambria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Arial"/>
      <family val="2"/>
      <scheme val="minor"/>
    </font>
    <font>
      <vertAlign val="superscript"/>
      <sz val="12"/>
      <color indexed="8"/>
      <name val="Calibri"/>
      <family val="2"/>
    </font>
    <font>
      <sz val="12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sz val="16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rgb="FF002060"/>
      <name val="Arial"/>
      <family val="2"/>
    </font>
    <font>
      <b/>
      <sz val="10"/>
      <name val="Arial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9"/>
      <color rgb="FFFFFF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theme="3"/>
      <name val="Arial"/>
      <family val="2"/>
    </font>
    <font>
      <b/>
      <sz val="8"/>
      <color rgb="FF002060"/>
      <name val="Arial"/>
      <family val="2"/>
    </font>
    <font>
      <sz val="11"/>
      <color rgb="FF000000"/>
      <name val="Arial"/>
      <scheme val="minor"/>
    </font>
    <font>
      <b/>
      <sz val="10"/>
      <color rgb="FF000000"/>
      <name val="Arial"/>
      <family val="2"/>
    </font>
    <font>
      <b/>
      <sz val="18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7030A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rgb="FF0070C0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  <font>
      <b/>
      <sz val="9"/>
      <color rgb="FF000000"/>
      <name val="Century Gothic"/>
      <family val="2"/>
    </font>
    <font>
      <b/>
      <sz val="8"/>
      <color rgb="FF000000"/>
      <name val="Arial"/>
      <family val="2"/>
    </font>
    <font>
      <b/>
      <sz val="8"/>
      <color rgb="FF000000"/>
      <name val="Century Gothic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9"/>
      <color rgb="FF7030A0"/>
      <name val="Arial"/>
      <family val="2"/>
    </font>
    <font>
      <b/>
      <sz val="12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5"/>
      <color rgb="FFFF0000"/>
      <name val="Times New Roman"/>
      <family val="1"/>
    </font>
    <font>
      <b/>
      <sz val="10"/>
      <color rgb="FF002060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b/>
      <sz val="8"/>
      <color rgb="FF7030A0"/>
      <name val="Times New Roman"/>
      <family val="1"/>
    </font>
    <font>
      <b/>
      <sz val="10"/>
      <color rgb="FF7030A0"/>
      <name val="Arial"/>
      <family val="2"/>
    </font>
    <font>
      <b/>
      <sz val="10"/>
      <color rgb="FF7030A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7030A0"/>
      <name val="Arial"/>
      <family val="2"/>
    </font>
    <font>
      <b/>
      <sz val="10"/>
      <color rgb="FF002060"/>
      <name val="Century Gothic"/>
      <family val="2"/>
    </font>
    <font>
      <b/>
      <sz val="14"/>
      <color rgb="FF000000"/>
      <name val="Century Gothic"/>
      <family val="2"/>
    </font>
    <font>
      <b/>
      <sz val="13"/>
      <color rgb="FF000000"/>
      <name val="Arial"/>
      <family val="2"/>
    </font>
    <font>
      <b/>
      <sz val="14"/>
      <color rgb="FF000000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Arial"/>
      <family val="2"/>
    </font>
    <font>
      <b/>
      <sz val="16"/>
      <color rgb="FFFF0000"/>
      <name val="Calibri"/>
      <family val="2"/>
    </font>
    <font>
      <b/>
      <sz val="16"/>
      <color rgb="FFFF0000"/>
      <name val="Arial"/>
      <family val="2"/>
    </font>
    <font>
      <b/>
      <sz val="12"/>
      <color rgb="FF7030A0"/>
      <name val="Arial"/>
      <family val="2"/>
      <scheme val="minor"/>
    </font>
    <font>
      <sz val="9"/>
      <name val="Arial"/>
      <family val="2"/>
    </font>
    <font>
      <sz val="10"/>
      <color rgb="FF000000"/>
      <name val="Mallanna"/>
    </font>
    <font>
      <b/>
      <sz val="12"/>
      <color rgb="FF000000"/>
      <name val="Mallanna"/>
    </font>
    <font>
      <sz val="11"/>
      <color rgb="FF000000"/>
      <name val="Arial"/>
      <family val="2"/>
      <scheme val="minor"/>
    </font>
    <font>
      <sz val="11"/>
      <color rgb="FF000000"/>
      <name val="Mallanna"/>
    </font>
    <font>
      <sz val="10"/>
      <color rgb="FF000000"/>
      <name val="Arial"/>
      <family val="2"/>
      <scheme val="major"/>
    </font>
    <font>
      <sz val="14"/>
      <color rgb="FF000000"/>
      <name val="Arial"/>
      <family val="2"/>
      <scheme val="major"/>
    </font>
    <font>
      <b/>
      <sz val="12"/>
      <color rgb="FF000000"/>
      <name val="Arial"/>
      <family val="2"/>
      <scheme val="major"/>
    </font>
    <font>
      <sz val="12"/>
      <color rgb="FF000000"/>
      <name val="Mallanna"/>
    </font>
    <font>
      <sz val="14"/>
      <color rgb="FF000000"/>
      <name val="Mallanna"/>
    </font>
    <font>
      <sz val="13"/>
      <color rgb="FF000000"/>
      <name val="Mallanna"/>
    </font>
    <font>
      <b/>
      <sz val="12"/>
      <color rgb="FF7030A0"/>
      <name val="Arial"/>
      <family val="2"/>
      <scheme val="major"/>
    </font>
    <font>
      <b/>
      <sz val="10"/>
      <color rgb="FF7030A0"/>
      <name val="Arial"/>
      <family val="2"/>
      <scheme val="major"/>
    </font>
    <font>
      <b/>
      <sz val="14"/>
      <color rgb="FF7030A0"/>
      <name val="Arial"/>
      <family val="2"/>
      <scheme val="major"/>
    </font>
    <font>
      <b/>
      <sz val="11"/>
      <color rgb="FF7030A0"/>
      <name val="Arial"/>
      <family val="2"/>
      <scheme val="major"/>
    </font>
  </fonts>
  <fills count="27">
    <fill>
      <patternFill patternType="none"/>
    </fill>
    <fill>
      <patternFill patternType="gray125"/>
    </fill>
    <fill>
      <patternFill patternType="solid">
        <fgColor rgb="FFF28E85"/>
        <bgColor rgb="FFF28E85"/>
      </patternFill>
    </fill>
    <fill>
      <patternFill patternType="solid">
        <fgColor rgb="FF0C5ADB"/>
        <bgColor rgb="FF0C5ADB"/>
      </patternFill>
    </fill>
    <fill>
      <patternFill patternType="solid">
        <fgColor rgb="FF8FD7DC"/>
        <bgColor rgb="FF8FD7DC"/>
      </patternFill>
    </fill>
    <fill>
      <patternFill patternType="solid">
        <fgColor rgb="FF00FF00"/>
        <bgColor rgb="FF00FF00"/>
      </patternFill>
    </fill>
    <fill>
      <patternFill patternType="solid">
        <fgColor rgb="FFF6B3AE"/>
        <bgColor rgb="FFF6B3AE"/>
      </patternFill>
    </fill>
    <fill>
      <patternFill patternType="solid">
        <fgColor rgb="FFFFFF00"/>
        <bgColor rgb="FFFFFF00"/>
      </patternFill>
    </fill>
    <fill>
      <patternFill patternType="solid">
        <fgColor rgb="FF8DB5F8"/>
        <bgColor rgb="FF8DB5F8"/>
      </patternFill>
    </fill>
    <fill>
      <patternFill patternType="solid">
        <fgColor rgb="FFFFC000"/>
        <bgColor rgb="FFFFC000"/>
      </patternFill>
    </fill>
    <fill>
      <patternFill patternType="solid">
        <fgColor rgb="FFD9E6FC"/>
        <bgColor rgb="FFD9E6FC"/>
      </patternFill>
    </fill>
    <fill>
      <patternFill patternType="solid">
        <fgColor rgb="FFB3CEFA"/>
        <bgColor rgb="FFB3CEFA"/>
      </patternFill>
    </fill>
    <fill>
      <patternFill patternType="solid">
        <fgColor rgb="FF002060"/>
        <bgColor rgb="FF0C5ADB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8DB5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00000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/>
      <top/>
      <bottom style="thin">
        <color rgb="FF505050"/>
      </bottom>
      <diagonal/>
    </border>
    <border>
      <left/>
      <right style="thin">
        <color rgb="FF00000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5">
    <xf numFmtId="0" fontId="0" fillId="0" borderId="0" xfId="0"/>
    <xf numFmtId="0" fontId="13" fillId="0" borderId="0" xfId="0" applyFont="1"/>
    <xf numFmtId="14" fontId="13" fillId="0" borderId="0" xfId="0" applyNumberFormat="1" applyFont="1"/>
    <xf numFmtId="0" fontId="27" fillId="0" borderId="0" xfId="0" applyFont="1"/>
    <xf numFmtId="16" fontId="32" fillId="0" borderId="0" xfId="0" applyNumberFormat="1" applyFont="1" applyAlignment="1">
      <alignment horizontal="left"/>
    </xf>
    <xf numFmtId="0" fontId="49" fillId="0" borderId="0" xfId="0" applyFont="1"/>
    <xf numFmtId="0" fontId="22" fillId="0" borderId="0" xfId="0" applyFont="1"/>
    <xf numFmtId="0" fontId="50" fillId="0" borderId="0" xfId="0" applyFont="1"/>
    <xf numFmtId="0" fontId="33" fillId="0" borderId="0" xfId="0" applyFont="1"/>
    <xf numFmtId="0" fontId="17" fillId="0" borderId="0" xfId="0" applyFont="1" applyAlignment="1">
      <alignment horizontal="left"/>
    </xf>
    <xf numFmtId="0" fontId="30" fillId="0" borderId="0" xfId="0" applyFont="1"/>
    <xf numFmtId="0" fontId="21" fillId="0" borderId="0" xfId="0" applyFont="1"/>
    <xf numFmtId="0" fontId="19" fillId="0" borderId="0" xfId="0" applyFont="1"/>
    <xf numFmtId="2" fontId="13" fillId="0" borderId="0" xfId="0" applyNumberFormat="1" applyFont="1"/>
    <xf numFmtId="16" fontId="13" fillId="0" borderId="0" xfId="0" applyNumberFormat="1" applyFont="1"/>
    <xf numFmtId="0" fontId="61" fillId="0" borderId="0" xfId="0" applyFont="1"/>
    <xf numFmtId="14" fontId="61" fillId="0" borderId="0" xfId="0" applyNumberFormat="1" applyFont="1"/>
    <xf numFmtId="0" fontId="63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9" fillId="0" borderId="34" xfId="0" applyFont="1" applyBorder="1" applyAlignment="1">
      <alignment horizontal="center" vertical="center" wrapText="1"/>
    </xf>
    <xf numFmtId="0" fontId="69" fillId="0" borderId="34" xfId="0" applyFont="1" applyBorder="1" applyAlignment="1">
      <alignment horizontal="left" vertical="center" wrapText="1"/>
    </xf>
    <xf numFmtId="0" fontId="69" fillId="0" borderId="34" xfId="0" applyFont="1" applyBorder="1" applyAlignment="1">
      <alignment vertical="center" wrapText="1"/>
    </xf>
    <xf numFmtId="0" fontId="13" fillId="0" borderId="34" xfId="0" applyFont="1" applyBorder="1" applyAlignment="1">
      <alignment vertical="center" wrapText="1"/>
    </xf>
    <xf numFmtId="0" fontId="69" fillId="0" borderId="34" xfId="0" applyFont="1" applyBorder="1" applyAlignment="1">
      <alignment horizontal="right" vertical="center" wrapText="1"/>
    </xf>
    <xf numFmtId="0" fontId="69" fillId="0" borderId="40" xfId="0" applyFont="1" applyBorder="1" applyAlignment="1">
      <alignment vertical="center" wrapText="1"/>
    </xf>
    <xf numFmtId="0" fontId="13" fillId="0" borderId="40" xfId="0" applyFont="1" applyBorder="1" applyAlignment="1">
      <alignment vertical="center" wrapText="1"/>
    </xf>
    <xf numFmtId="0" fontId="70" fillId="0" borderId="41" xfId="0" applyFont="1" applyBorder="1" applyAlignment="1">
      <alignment horizontal="center" vertical="center" wrapText="1"/>
    </xf>
    <xf numFmtId="0" fontId="70" fillId="0" borderId="40" xfId="0" applyFont="1" applyBorder="1" applyAlignment="1">
      <alignment horizontal="center" vertical="center" wrapText="1"/>
    </xf>
    <xf numFmtId="0" fontId="30" fillId="0" borderId="40" xfId="0" applyFont="1" applyBorder="1" applyAlignment="1">
      <alignment vertical="top" wrapText="1"/>
    </xf>
    <xf numFmtId="0" fontId="71" fillId="0" borderId="40" xfId="0" applyFont="1" applyBorder="1" applyAlignment="1">
      <alignment vertical="center" wrapText="1"/>
    </xf>
    <xf numFmtId="0" fontId="18" fillId="0" borderId="40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2" fontId="31" fillId="0" borderId="40" xfId="0" applyNumberFormat="1" applyFont="1" applyBorder="1" applyAlignment="1">
      <alignment horizontal="center" vertical="center" wrapText="1"/>
    </xf>
    <xf numFmtId="14" fontId="18" fillId="0" borderId="40" xfId="0" applyNumberFormat="1" applyFont="1" applyBorder="1" applyAlignment="1">
      <alignment horizontal="center" vertical="center" textRotation="90" wrapText="1"/>
    </xf>
    <xf numFmtId="0" fontId="31" fillId="0" borderId="40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18" fillId="0" borderId="40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 wrapText="1"/>
    </xf>
    <xf numFmtId="0" fontId="74" fillId="0" borderId="39" xfId="0" applyFont="1" applyBorder="1" applyAlignment="1">
      <alignment horizontal="left" vertical="center" wrapText="1"/>
    </xf>
    <xf numFmtId="2" fontId="75" fillId="0" borderId="39" xfId="0" applyNumberFormat="1" applyFont="1" applyBorder="1" applyAlignment="1">
      <alignment vertical="center" wrapText="1"/>
    </xf>
    <xf numFmtId="0" fontId="76" fillId="0" borderId="39" xfId="0" applyFont="1" applyBorder="1" applyAlignment="1">
      <alignment horizontal="center" vertical="center" wrapText="1"/>
    </xf>
    <xf numFmtId="0" fontId="77" fillId="0" borderId="39" xfId="0" applyFont="1" applyBorder="1" applyAlignment="1">
      <alignment horizontal="left" vertical="center" wrapText="1"/>
    </xf>
    <xf numFmtId="2" fontId="72" fillId="0" borderId="39" xfId="0" applyNumberFormat="1" applyFont="1" applyBorder="1" applyAlignment="1">
      <alignment vertical="center" wrapText="1"/>
    </xf>
    <xf numFmtId="0" fontId="78" fillId="0" borderId="39" xfId="0" applyFont="1" applyBorder="1" applyAlignment="1">
      <alignment horizontal="center" vertical="center" wrapText="1"/>
    </xf>
    <xf numFmtId="0" fontId="7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8" fillId="0" borderId="0" xfId="0" applyFont="1" applyAlignment="1">
      <alignment vertical="center" wrapText="1"/>
    </xf>
    <xf numFmtId="0" fontId="73" fillId="0" borderId="39" xfId="0" applyFont="1" applyBorder="1" applyAlignment="1">
      <alignment horizontal="right" vertical="center" wrapText="1"/>
    </xf>
    <xf numFmtId="0" fontId="80" fillId="0" borderId="40" xfId="0" applyFont="1" applyBorder="1" applyAlignment="1">
      <alignment horizontal="center" vertical="center" wrapText="1"/>
    </xf>
    <xf numFmtId="0" fontId="80" fillId="0" borderId="40" xfId="0" applyFont="1" applyBorder="1" applyAlignment="1">
      <alignment vertical="center" wrapText="1"/>
    </xf>
    <xf numFmtId="14" fontId="31" fillId="0" borderId="40" xfId="0" applyNumberFormat="1" applyFont="1" applyBorder="1" applyAlignment="1">
      <alignment horizontal="center" vertical="center" textRotation="90" wrapText="1"/>
    </xf>
    <xf numFmtId="14" fontId="82" fillId="0" borderId="40" xfId="0" applyNumberFormat="1" applyFont="1" applyBorder="1" applyAlignment="1">
      <alignment horizontal="center" vertical="center" textRotation="90" wrapText="1"/>
    </xf>
    <xf numFmtId="0" fontId="69" fillId="0" borderId="0" xfId="0" applyFont="1" applyAlignment="1">
      <alignment horizontal="center" vertical="center" wrapText="1"/>
    </xf>
    <xf numFmtId="0" fontId="7" fillId="5" borderId="4" xfId="0" applyFont="1" applyFill="1" applyBorder="1" applyAlignment="1" applyProtection="1">
      <alignment horizontal="center"/>
      <protection locked="0"/>
    </xf>
    <xf numFmtId="0" fontId="3" fillId="10" borderId="4" xfId="0" applyFont="1" applyFill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13" fillId="0" borderId="4" xfId="0" applyFont="1" applyBorder="1" applyProtection="1">
      <protection locked="0"/>
    </xf>
    <xf numFmtId="0" fontId="3" fillId="5" borderId="4" xfId="0" applyFont="1" applyFill="1" applyBorder="1" applyAlignment="1" applyProtection="1">
      <alignment horizontal="center"/>
      <protection locked="0"/>
    </xf>
    <xf numFmtId="0" fontId="4" fillId="0" borderId="7" xfId="0" applyFont="1" applyBorder="1" applyProtection="1">
      <protection locked="0"/>
    </xf>
    <xf numFmtId="0" fontId="8" fillId="0" borderId="4" xfId="0" applyFont="1" applyBorder="1" applyAlignment="1" applyProtection="1">
      <alignment horizontal="center"/>
      <protection hidden="1"/>
    </xf>
    <xf numFmtId="0" fontId="15" fillId="0" borderId="8" xfId="0" applyFont="1" applyBorder="1" applyAlignment="1" applyProtection="1">
      <alignment vertical="top" wrapText="1"/>
      <protection hidden="1"/>
    </xf>
    <xf numFmtId="167" fontId="96" fillId="0" borderId="8" xfId="0" applyNumberFormat="1" applyFont="1" applyBorder="1" applyAlignment="1" applyProtection="1">
      <alignment vertical="top" wrapText="1"/>
      <protection hidden="1"/>
    </xf>
    <xf numFmtId="1" fontId="30" fillId="0" borderId="8" xfId="0" applyNumberFormat="1" applyFont="1" applyBorder="1" applyAlignment="1" applyProtection="1">
      <alignment vertical="top" wrapText="1"/>
      <protection hidden="1"/>
    </xf>
    <xf numFmtId="0" fontId="13" fillId="0" borderId="0" xfId="0" applyFont="1" applyProtection="1">
      <protection hidden="1"/>
    </xf>
    <xf numFmtId="0" fontId="30" fillId="0" borderId="8" xfId="0" applyFont="1" applyBorder="1" applyAlignment="1" applyProtection="1">
      <alignment vertical="top" wrapText="1"/>
      <protection hidden="1"/>
    </xf>
    <xf numFmtId="0" fontId="28" fillId="0" borderId="8" xfId="0" applyFont="1" applyBorder="1" applyAlignment="1" applyProtection="1">
      <alignment vertical="top" wrapText="1"/>
      <protection hidden="1"/>
    </xf>
    <xf numFmtId="16" fontId="29" fillId="0" borderId="8" xfId="0" applyNumberFormat="1" applyFont="1" applyBorder="1" applyAlignment="1" applyProtection="1">
      <alignment vertical="top" wrapText="1"/>
      <protection hidden="1"/>
    </xf>
    <xf numFmtId="1" fontId="30" fillId="0" borderId="8" xfId="0" applyNumberFormat="1" applyFont="1" applyBorder="1" applyAlignment="1" applyProtection="1">
      <alignment horizontal="center" vertical="center" wrapText="1"/>
      <protection hidden="1"/>
    </xf>
    <xf numFmtId="0" fontId="30" fillId="0" borderId="8" xfId="0" applyFont="1" applyBorder="1" applyAlignment="1" applyProtection="1">
      <alignment horizontal="center" vertical="center" wrapText="1"/>
      <protection hidden="1"/>
    </xf>
    <xf numFmtId="164" fontId="30" fillId="0" borderId="11" xfId="0" applyNumberFormat="1" applyFont="1" applyBorder="1" applyAlignment="1" applyProtection="1">
      <alignment horizontal="center" vertical="center" wrapText="1"/>
      <protection hidden="1"/>
    </xf>
    <xf numFmtId="1" fontId="15" fillId="0" borderId="8" xfId="0" applyNumberFormat="1" applyFont="1" applyBorder="1" applyAlignment="1" applyProtection="1">
      <alignment horizontal="center" vertical="center" wrapText="1"/>
      <protection hidden="1"/>
    </xf>
    <xf numFmtId="1" fontId="33" fillId="0" borderId="8" xfId="0" applyNumberFormat="1" applyFont="1" applyBorder="1" applyAlignment="1" applyProtection="1">
      <alignment horizontal="center" vertical="center" wrapText="1"/>
      <protection hidden="1"/>
    </xf>
    <xf numFmtId="0" fontId="33" fillId="0" borderId="8" xfId="0" applyFont="1" applyBorder="1" applyAlignment="1" applyProtection="1">
      <alignment horizontal="center" vertical="center" wrapText="1"/>
      <protection hidden="1"/>
    </xf>
    <xf numFmtId="0" fontId="15" fillId="0" borderId="8" xfId="0" applyFont="1" applyBorder="1" applyAlignment="1" applyProtection="1">
      <alignment horizontal="center" vertical="center" wrapText="1"/>
      <protection hidden="1"/>
    </xf>
    <xf numFmtId="0" fontId="17" fillId="0" borderId="8" xfId="0" applyFont="1" applyBorder="1" applyAlignment="1" applyProtection="1">
      <alignment horizontal="left" vertical="top" wrapText="1"/>
      <protection hidden="1"/>
    </xf>
    <xf numFmtId="16" fontId="20" fillId="0" borderId="8" xfId="0" applyNumberFormat="1" applyFont="1" applyBorder="1" applyAlignment="1" applyProtection="1">
      <alignment horizontal="left" vertical="top" wrapText="1"/>
      <protection hidden="1"/>
    </xf>
    <xf numFmtId="0" fontId="36" fillId="0" borderId="8" xfId="0" applyFont="1" applyBorder="1" applyAlignment="1" applyProtection="1">
      <alignment horizontal="left" vertical="top" wrapText="1"/>
      <protection hidden="1"/>
    </xf>
    <xf numFmtId="0" fontId="10" fillId="0" borderId="8" xfId="0" applyFont="1" applyBorder="1" applyAlignment="1" applyProtection="1">
      <alignment horizontal="left" vertical="top" wrapText="1"/>
      <protection hidden="1"/>
    </xf>
    <xf numFmtId="0" fontId="20" fillId="0" borderId="8" xfId="0" applyFont="1" applyBorder="1" applyAlignment="1" applyProtection="1">
      <alignment horizontal="left" vertical="top" wrapText="1"/>
      <protection hidden="1"/>
    </xf>
    <xf numFmtId="0" fontId="38" fillId="0" borderId="8" xfId="0" applyFont="1" applyBorder="1" applyAlignment="1" applyProtection="1">
      <alignment horizontal="left" vertical="top" wrapText="1"/>
      <protection hidden="1"/>
    </xf>
    <xf numFmtId="0" fontId="20" fillId="0" borderId="8" xfId="0" applyFont="1" applyBorder="1" applyAlignment="1" applyProtection="1">
      <alignment horizontal="left" vertical="center" wrapText="1"/>
      <protection hidden="1"/>
    </xf>
    <xf numFmtId="2" fontId="20" fillId="0" borderId="8" xfId="0" applyNumberFormat="1" applyFont="1" applyBorder="1" applyAlignment="1" applyProtection="1">
      <alignment horizontal="left" vertical="top" wrapText="1"/>
      <protection hidden="1"/>
    </xf>
    <xf numFmtId="2" fontId="6" fillId="0" borderId="8" xfId="0" applyNumberFormat="1" applyFont="1" applyBorder="1" applyAlignment="1" applyProtection="1">
      <alignment horizontal="left" vertical="top" wrapText="1"/>
      <protection hidden="1"/>
    </xf>
    <xf numFmtId="0" fontId="3" fillId="0" borderId="8" xfId="0" applyFont="1" applyBorder="1" applyAlignment="1" applyProtection="1">
      <alignment vertical="top" wrapText="1"/>
      <protection hidden="1"/>
    </xf>
    <xf numFmtId="0" fontId="15" fillId="0" borderId="8" xfId="0" applyFont="1" applyBorder="1" applyAlignment="1" applyProtection="1">
      <alignment horizontal="left" vertical="top" wrapText="1"/>
      <protection hidden="1"/>
    </xf>
    <xf numFmtId="0" fontId="52" fillId="0" borderId="11" xfId="0" applyFont="1" applyBorder="1" applyProtection="1">
      <protection hidden="1"/>
    </xf>
    <xf numFmtId="0" fontId="52" fillId="0" borderId="9" xfId="0" applyFont="1" applyBorder="1" applyAlignment="1" applyProtection="1">
      <alignment vertical="top"/>
      <protection hidden="1"/>
    </xf>
    <xf numFmtId="0" fontId="53" fillId="0" borderId="10" xfId="0" applyFont="1" applyBorder="1" applyProtection="1">
      <protection hidden="1"/>
    </xf>
    <xf numFmtId="0" fontId="52" fillId="0" borderId="16" xfId="0" applyFont="1" applyBorder="1" applyProtection="1">
      <protection hidden="1"/>
    </xf>
    <xf numFmtId="0" fontId="55" fillId="0" borderId="16" xfId="0" applyFont="1" applyBorder="1" applyProtection="1">
      <protection hidden="1"/>
    </xf>
    <xf numFmtId="0" fontId="55" fillId="0" borderId="16" xfId="0" applyFont="1" applyBorder="1" applyAlignment="1" applyProtection="1">
      <alignment horizontal="center"/>
      <protection hidden="1"/>
    </xf>
    <xf numFmtId="0" fontId="52" fillId="0" borderId="17" xfId="0" applyFont="1" applyBorder="1" applyAlignment="1" applyProtection="1">
      <alignment horizontal="right"/>
      <protection hidden="1"/>
    </xf>
    <xf numFmtId="14" fontId="56" fillId="0" borderId="22" xfId="0" applyNumberFormat="1" applyFont="1" applyBorder="1" applyAlignment="1" applyProtection="1">
      <alignment horizontal="right"/>
      <protection hidden="1"/>
    </xf>
    <xf numFmtId="0" fontId="57" fillId="0" borderId="16" xfId="0" applyFont="1" applyBorder="1" applyAlignment="1" applyProtection="1">
      <alignment horizontal="center"/>
      <protection hidden="1"/>
    </xf>
    <xf numFmtId="0" fontId="52" fillId="0" borderId="16" xfId="0" applyFont="1" applyBorder="1" applyAlignment="1" applyProtection="1">
      <alignment horizontal="center"/>
      <protection hidden="1"/>
    </xf>
    <xf numFmtId="2" fontId="52" fillId="0" borderId="16" xfId="0" applyNumberFormat="1" applyFont="1" applyBorder="1" applyAlignment="1" applyProtection="1">
      <alignment horizontal="center"/>
      <protection hidden="1"/>
    </xf>
    <xf numFmtId="165" fontId="52" fillId="0" borderId="16" xfId="0" applyNumberFormat="1" applyFont="1" applyBorder="1" applyAlignment="1" applyProtection="1">
      <alignment horizontal="center"/>
      <protection hidden="1"/>
    </xf>
    <xf numFmtId="0" fontId="52" fillId="0" borderId="15" xfId="0" applyFont="1" applyBorder="1" applyAlignment="1" applyProtection="1">
      <alignment horizontal="right"/>
      <protection hidden="1"/>
    </xf>
    <xf numFmtId="0" fontId="22" fillId="0" borderId="4" xfId="0" applyFont="1" applyBorder="1" applyAlignment="1" applyProtection="1">
      <alignment horizontal="center"/>
      <protection hidden="1"/>
    </xf>
    <xf numFmtId="14" fontId="57" fillId="0" borderId="22" xfId="0" applyNumberFormat="1" applyFont="1" applyBorder="1" applyAlignment="1" applyProtection="1">
      <alignment horizontal="right"/>
      <protection hidden="1"/>
    </xf>
    <xf numFmtId="0" fontId="13" fillId="0" borderId="8" xfId="0" applyFont="1" applyBorder="1" applyProtection="1">
      <protection hidden="1"/>
    </xf>
    <xf numFmtId="0" fontId="6" fillId="0" borderId="8" xfId="0" applyFont="1" applyBorder="1" applyProtection="1">
      <protection hidden="1"/>
    </xf>
    <xf numFmtId="14" fontId="13" fillId="0" borderId="8" xfId="0" applyNumberFormat="1" applyFont="1" applyBorder="1" applyProtection="1">
      <protection hidden="1"/>
    </xf>
    <xf numFmtId="164" fontId="6" fillId="0" borderId="8" xfId="0" applyNumberFormat="1" applyFont="1" applyBorder="1" applyProtection="1">
      <protection hidden="1"/>
    </xf>
    <xf numFmtId="2" fontId="13" fillId="0" borderId="8" xfId="0" applyNumberFormat="1" applyFont="1" applyBorder="1" applyProtection="1">
      <protection hidden="1"/>
    </xf>
    <xf numFmtId="164" fontId="13" fillId="0" borderId="8" xfId="0" applyNumberFormat="1" applyFont="1" applyBorder="1" applyProtection="1">
      <protection hidden="1"/>
    </xf>
    <xf numFmtId="0" fontId="7" fillId="0" borderId="8" xfId="0" applyFont="1" applyBorder="1" applyAlignment="1" applyProtection="1">
      <alignment horizontal="center" vertical="center"/>
      <protection hidden="1"/>
    </xf>
    <xf numFmtId="164" fontId="6" fillId="0" borderId="8" xfId="0" applyNumberFormat="1" applyFont="1" applyBorder="1" applyAlignment="1" applyProtection="1">
      <alignment horizontal="center"/>
      <protection hidden="1"/>
    </xf>
    <xf numFmtId="0" fontId="13" fillId="0" borderId="9" xfId="0" applyFont="1" applyBorder="1" applyProtection="1">
      <protection hidden="1"/>
    </xf>
    <xf numFmtId="14" fontId="6" fillId="0" borderId="8" xfId="0" applyNumberFormat="1" applyFont="1" applyBorder="1" applyProtection="1">
      <protection hidden="1"/>
    </xf>
    <xf numFmtId="14" fontId="15" fillId="0" borderId="8" xfId="0" applyNumberFormat="1" applyFont="1" applyBorder="1" applyProtection="1">
      <protection hidden="1"/>
    </xf>
    <xf numFmtId="0" fontId="79" fillId="0" borderId="46" xfId="0" applyFont="1" applyBorder="1" applyAlignment="1" applyProtection="1">
      <alignment horizontal="center" vertical="center" wrapText="1"/>
      <protection hidden="1"/>
    </xf>
    <xf numFmtId="0" fontId="93" fillId="0" borderId="46" xfId="0" applyFont="1" applyBorder="1" applyAlignment="1" applyProtection="1">
      <alignment horizontal="center" vertical="center" wrapText="1"/>
      <protection hidden="1"/>
    </xf>
    <xf numFmtId="0" fontId="93" fillId="0" borderId="46" xfId="0" applyFont="1" applyBorder="1" applyAlignment="1" applyProtection="1">
      <alignment horizontal="center" vertical="center"/>
      <protection hidden="1"/>
    </xf>
    <xf numFmtId="0" fontId="85" fillId="0" borderId="46" xfId="0" applyFont="1" applyBorder="1" applyProtection="1">
      <protection hidden="1"/>
    </xf>
    <xf numFmtId="0" fontId="85" fillId="0" borderId="46" xfId="0" applyFont="1" applyBorder="1" applyAlignment="1" applyProtection="1">
      <alignment horizontal="center" vertical="center"/>
      <protection hidden="1"/>
    </xf>
    <xf numFmtId="0" fontId="92" fillId="0" borderId="46" xfId="0" applyFont="1" applyBorder="1" applyAlignment="1" applyProtection="1">
      <alignment horizontal="center"/>
      <protection hidden="1"/>
    </xf>
    <xf numFmtId="0" fontId="90" fillId="0" borderId="46" xfId="0" applyFont="1" applyBorder="1" applyAlignment="1" applyProtection="1">
      <alignment horizontal="center"/>
      <protection hidden="1"/>
    </xf>
    <xf numFmtId="14" fontId="1" fillId="0" borderId="46" xfId="0" applyNumberFormat="1" applyFont="1" applyBorder="1" applyProtection="1">
      <protection hidden="1"/>
    </xf>
    <xf numFmtId="0" fontId="0" fillId="0" borderId="46" xfId="0" applyBorder="1" applyAlignment="1" applyProtection="1">
      <alignment horizontal="center"/>
      <protection hidden="1"/>
    </xf>
    <xf numFmtId="0" fontId="85" fillId="0" borderId="46" xfId="0" applyFont="1" applyBorder="1" applyAlignment="1" applyProtection="1">
      <alignment horizontal="center"/>
      <protection hidden="1"/>
    </xf>
    <xf numFmtId="0" fontId="0" fillId="0" borderId="46" xfId="0" applyBorder="1" applyAlignment="1" applyProtection="1">
      <alignment horizontal="center" vertical="center"/>
      <protection hidden="1"/>
    </xf>
    <xf numFmtId="0" fontId="91" fillId="0" borderId="46" xfId="0" applyFont="1" applyBorder="1" applyAlignment="1" applyProtection="1">
      <alignment horizontal="center" vertical="center"/>
      <protection hidden="1"/>
    </xf>
    <xf numFmtId="0" fontId="90" fillId="0" borderId="46" xfId="0" applyFont="1" applyBorder="1" applyProtection="1">
      <protection hidden="1"/>
    </xf>
    <xf numFmtId="0" fontId="59" fillId="0" borderId="10" xfId="0" applyFont="1" applyBorder="1" applyProtection="1">
      <protection hidden="1"/>
    </xf>
    <xf numFmtId="0" fontId="59" fillId="0" borderId="11" xfId="0" applyFont="1" applyBorder="1" applyProtection="1">
      <protection hidden="1"/>
    </xf>
    <xf numFmtId="0" fontId="61" fillId="0" borderId="9" xfId="0" applyFont="1" applyBorder="1" applyAlignment="1" applyProtection="1">
      <alignment vertical="top"/>
      <protection hidden="1"/>
    </xf>
    <xf numFmtId="0" fontId="61" fillId="0" borderId="10" xfId="0" applyFont="1" applyBorder="1" applyAlignment="1" applyProtection="1">
      <alignment vertical="top"/>
      <protection hidden="1"/>
    </xf>
    <xf numFmtId="0" fontId="61" fillId="0" borderId="16" xfId="0" applyFont="1" applyBorder="1" applyProtection="1">
      <protection hidden="1"/>
    </xf>
    <xf numFmtId="0" fontId="61" fillId="0" borderId="16" xfId="0" applyFont="1" applyBorder="1" applyAlignment="1" applyProtection="1">
      <alignment horizontal="center"/>
      <protection hidden="1"/>
    </xf>
    <xf numFmtId="0" fontId="61" fillId="0" borderId="17" xfId="0" applyFont="1" applyBorder="1" applyAlignment="1" applyProtection="1">
      <alignment horizontal="right"/>
      <protection hidden="1"/>
    </xf>
    <xf numFmtId="14" fontId="61" fillId="0" borderId="16" xfId="0" applyNumberFormat="1" applyFont="1" applyBorder="1" applyAlignment="1" applyProtection="1">
      <alignment horizontal="right"/>
      <protection hidden="1"/>
    </xf>
    <xf numFmtId="0" fontId="61" fillId="0" borderId="17" xfId="0" applyFont="1" applyBorder="1" applyProtection="1">
      <protection hidden="1"/>
    </xf>
    <xf numFmtId="0" fontId="69" fillId="0" borderId="34" xfId="0" applyFont="1" applyBorder="1" applyAlignment="1" applyProtection="1">
      <alignment horizontal="center" vertical="center" wrapText="1"/>
      <protection hidden="1"/>
    </xf>
    <xf numFmtId="0" fontId="69" fillId="0" borderId="34" xfId="0" applyFont="1" applyBorder="1" applyAlignment="1" applyProtection="1">
      <alignment horizontal="left" vertical="center" wrapText="1"/>
      <protection hidden="1"/>
    </xf>
    <xf numFmtId="0" fontId="69" fillId="0" borderId="34" xfId="0" applyFont="1" applyBorder="1" applyAlignment="1" applyProtection="1">
      <alignment vertical="center" wrapText="1"/>
      <protection hidden="1"/>
    </xf>
    <xf numFmtId="0" fontId="13" fillId="0" borderId="34" xfId="0" applyFont="1" applyBorder="1" applyAlignment="1" applyProtection="1">
      <alignment vertical="center" wrapText="1"/>
      <protection hidden="1"/>
    </xf>
    <xf numFmtId="0" fontId="69" fillId="0" borderId="34" xfId="0" applyFont="1" applyBorder="1" applyAlignment="1" applyProtection="1">
      <alignment horizontal="right" vertical="center" wrapText="1"/>
      <protection hidden="1"/>
    </xf>
    <xf numFmtId="0" fontId="69" fillId="0" borderId="40" xfId="0" applyFont="1" applyBorder="1" applyAlignment="1" applyProtection="1">
      <alignment vertical="center" wrapText="1"/>
      <protection hidden="1"/>
    </xf>
    <xf numFmtId="0" fontId="13" fillId="0" borderId="40" xfId="0" applyFont="1" applyBorder="1" applyAlignment="1" applyProtection="1">
      <alignment vertical="center" wrapText="1"/>
      <protection hidden="1"/>
    </xf>
    <xf numFmtId="0" fontId="70" fillId="0" borderId="41" xfId="0" applyFont="1" applyBorder="1" applyAlignment="1" applyProtection="1">
      <alignment horizontal="center" vertical="center" wrapText="1"/>
      <protection hidden="1"/>
    </xf>
    <xf numFmtId="0" fontId="70" fillId="0" borderId="40" xfId="0" applyFont="1" applyBorder="1" applyAlignment="1" applyProtection="1">
      <alignment horizontal="center" vertical="center" wrapText="1"/>
      <protection hidden="1"/>
    </xf>
    <xf numFmtId="0" fontId="30" fillId="0" borderId="40" xfId="0" applyFont="1" applyBorder="1" applyAlignment="1" applyProtection="1">
      <alignment vertical="top" wrapText="1"/>
      <protection hidden="1"/>
    </xf>
    <xf numFmtId="0" fontId="71" fillId="0" borderId="40" xfId="0" applyFont="1" applyBorder="1" applyAlignment="1" applyProtection="1">
      <alignment vertical="center" wrapText="1"/>
      <protection hidden="1"/>
    </xf>
    <xf numFmtId="0" fontId="18" fillId="0" borderId="40" xfId="0" applyFont="1" applyBorder="1" applyAlignment="1" applyProtection="1">
      <alignment horizontal="center" vertical="center" wrapText="1"/>
      <protection hidden="1"/>
    </xf>
    <xf numFmtId="0" fontId="31" fillId="0" borderId="40" xfId="0" applyFont="1" applyBorder="1" applyAlignment="1" applyProtection="1">
      <alignment horizontal="center" vertical="center" wrapText="1"/>
      <protection hidden="1"/>
    </xf>
    <xf numFmtId="0" fontId="95" fillId="0" borderId="40" xfId="0" applyFont="1" applyBorder="1" applyAlignment="1" applyProtection="1">
      <alignment horizontal="center" vertical="center" wrapText="1"/>
      <protection hidden="1"/>
    </xf>
    <xf numFmtId="0" fontId="82" fillId="0" borderId="40" xfId="0" applyFont="1" applyBorder="1" applyAlignment="1" applyProtection="1">
      <alignment horizontal="center" vertical="center" wrapText="1"/>
      <protection hidden="1"/>
    </xf>
    <xf numFmtId="2" fontId="31" fillId="0" borderId="40" xfId="0" applyNumberFormat="1" applyFont="1" applyBorder="1" applyAlignment="1" applyProtection="1">
      <alignment horizontal="center" vertical="center" wrapText="1"/>
      <protection hidden="1"/>
    </xf>
    <xf numFmtId="0" fontId="31" fillId="0" borderId="40" xfId="0" applyFont="1" applyBorder="1" applyAlignment="1" applyProtection="1">
      <alignment vertical="center" wrapText="1"/>
      <protection hidden="1"/>
    </xf>
    <xf numFmtId="0" fontId="6" fillId="0" borderId="40" xfId="0" applyFont="1" applyBorder="1" applyAlignment="1" applyProtection="1">
      <alignment vertical="center" wrapText="1"/>
      <protection hidden="1"/>
    </xf>
    <xf numFmtId="0" fontId="18" fillId="0" borderId="40" xfId="0" applyFont="1" applyBorder="1" applyAlignment="1" applyProtection="1">
      <alignment vertical="center" wrapText="1"/>
      <protection hidden="1"/>
    </xf>
    <xf numFmtId="0" fontId="6" fillId="0" borderId="40" xfId="0" applyFont="1" applyBorder="1" applyAlignment="1" applyProtection="1">
      <alignment horizontal="center" vertical="center" wrapText="1"/>
      <protection hidden="1"/>
    </xf>
    <xf numFmtId="0" fontId="74" fillId="0" borderId="39" xfId="0" applyFont="1" applyBorder="1" applyAlignment="1" applyProtection="1">
      <alignment horizontal="left" vertical="center" wrapText="1"/>
      <protection hidden="1"/>
    </xf>
    <xf numFmtId="2" fontId="75" fillId="0" borderId="39" xfId="0" applyNumberFormat="1" applyFont="1" applyBorder="1" applyAlignment="1" applyProtection="1">
      <alignment vertical="center" wrapText="1"/>
      <protection hidden="1"/>
    </xf>
    <xf numFmtId="0" fontId="76" fillId="0" borderId="39" xfId="0" applyFont="1" applyBorder="1" applyAlignment="1" applyProtection="1">
      <alignment horizontal="center" vertical="center" wrapText="1"/>
      <protection hidden="1"/>
    </xf>
    <xf numFmtId="0" fontId="77" fillId="0" borderId="39" xfId="0" applyFont="1" applyBorder="1" applyAlignment="1" applyProtection="1">
      <alignment horizontal="left" vertical="center" wrapText="1"/>
      <protection hidden="1"/>
    </xf>
    <xf numFmtId="2" fontId="72" fillId="0" borderId="39" xfId="0" applyNumberFormat="1" applyFont="1" applyBorder="1" applyAlignment="1" applyProtection="1">
      <alignment vertical="center" wrapText="1"/>
      <protection hidden="1"/>
    </xf>
    <xf numFmtId="0" fontId="78" fillId="0" borderId="39" xfId="0" applyFont="1" applyBorder="1" applyAlignment="1" applyProtection="1">
      <alignment horizontal="center" vertical="center" wrapText="1"/>
      <protection hidden="1"/>
    </xf>
    <xf numFmtId="0" fontId="71" fillId="0" borderId="0" xfId="0" applyFont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0" fontId="73" fillId="0" borderId="39" xfId="0" applyFont="1" applyBorder="1" applyAlignment="1" applyProtection="1">
      <alignment horizontal="righ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57" fillId="0" borderId="0" xfId="0" applyFont="1" applyProtection="1">
      <protection hidden="1"/>
    </xf>
    <xf numFmtId="0" fontId="51" fillId="0" borderId="46" xfId="0" applyFont="1" applyBorder="1" applyProtection="1">
      <protection hidden="1"/>
    </xf>
    <xf numFmtId="0" fontId="59" fillId="0" borderId="46" xfId="0" applyFont="1" applyBorder="1" applyProtection="1">
      <protection hidden="1"/>
    </xf>
    <xf numFmtId="16" fontId="61" fillId="0" borderId="46" xfId="0" applyNumberFormat="1" applyFont="1" applyBorder="1" applyProtection="1">
      <protection hidden="1"/>
    </xf>
    <xf numFmtId="0" fontId="57" fillId="0" borderId="46" xfId="0" applyFont="1" applyBorder="1" applyAlignment="1" applyProtection="1">
      <alignment horizontal="center"/>
      <protection hidden="1"/>
    </xf>
    <xf numFmtId="0" fontId="52" fillId="0" borderId="46" xfId="0" applyFont="1" applyBorder="1" applyAlignment="1" applyProtection="1">
      <alignment horizontal="center"/>
      <protection hidden="1"/>
    </xf>
    <xf numFmtId="14" fontId="61" fillId="0" borderId="46" xfId="0" applyNumberFormat="1" applyFont="1" applyBorder="1" applyAlignment="1" applyProtection="1">
      <alignment horizontal="right"/>
      <protection hidden="1"/>
    </xf>
    <xf numFmtId="0" fontId="65" fillId="0" borderId="46" xfId="0" applyFont="1" applyBorder="1" applyAlignment="1" applyProtection="1">
      <alignment horizontal="center"/>
      <protection hidden="1"/>
    </xf>
    <xf numFmtId="0" fontId="66" fillId="0" borderId="46" xfId="0" applyFont="1" applyBorder="1" applyAlignment="1" applyProtection="1">
      <alignment horizontal="center"/>
      <protection hidden="1"/>
    </xf>
    <xf numFmtId="165" fontId="52" fillId="0" borderId="46" xfId="0" applyNumberFormat="1" applyFont="1" applyBorder="1" applyAlignment="1" applyProtection="1">
      <alignment horizontal="center"/>
      <protection hidden="1"/>
    </xf>
    <xf numFmtId="0" fontId="6" fillId="0" borderId="46" xfId="0" applyFont="1" applyBorder="1" applyAlignment="1" applyProtection="1">
      <alignment horizontal="center"/>
      <protection hidden="1"/>
    </xf>
    <xf numFmtId="0" fontId="61" fillId="0" borderId="46" xfId="0" applyFont="1" applyBorder="1" applyProtection="1">
      <protection hidden="1"/>
    </xf>
    <xf numFmtId="14" fontId="61" fillId="0" borderId="46" xfId="0" applyNumberFormat="1" applyFont="1" applyBorder="1" applyProtection="1">
      <protection hidden="1"/>
    </xf>
    <xf numFmtId="0" fontId="57" fillId="0" borderId="46" xfId="0" applyFont="1" applyBorder="1" applyProtection="1">
      <protection hidden="1"/>
    </xf>
    <xf numFmtId="0" fontId="56" fillId="0" borderId="46" xfId="0" applyFont="1" applyBorder="1" applyAlignment="1" applyProtection="1">
      <alignment horizontal="center"/>
      <protection hidden="1"/>
    </xf>
    <xf numFmtId="1" fontId="62" fillId="0" borderId="46" xfId="0" applyNumberFormat="1" applyFont="1" applyBorder="1" applyAlignment="1" applyProtection="1">
      <alignment horizontal="right"/>
      <protection hidden="1"/>
    </xf>
    <xf numFmtId="0" fontId="62" fillId="0" borderId="46" xfId="0" applyFont="1" applyBorder="1" applyAlignment="1" applyProtection="1">
      <alignment horizont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1" fontId="61" fillId="0" borderId="46" xfId="0" applyNumberFormat="1" applyFont="1" applyBorder="1" applyProtection="1">
      <protection hidden="1"/>
    </xf>
    <xf numFmtId="0" fontId="63" fillId="0" borderId="46" xfId="0" applyFont="1" applyBorder="1" applyProtection="1">
      <protection hidden="1"/>
    </xf>
    <xf numFmtId="0" fontId="12" fillId="0" borderId="4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98" fillId="0" borderId="46" xfId="0" applyFont="1" applyBorder="1" applyAlignment="1" applyProtection="1">
      <alignment horizontal="center"/>
      <protection hidden="1"/>
    </xf>
    <xf numFmtId="0" fontId="92" fillId="0" borderId="46" xfId="0" applyFont="1" applyBorder="1" applyAlignment="1" applyProtection="1">
      <alignment horizontal="center" vertical="center" textRotation="90"/>
      <protection hidden="1"/>
    </xf>
    <xf numFmtId="0" fontId="92" fillId="0" borderId="46" xfId="0" applyFont="1" applyBorder="1" applyAlignment="1" applyProtection="1">
      <alignment horizontal="center" vertical="center" wrapText="1"/>
      <protection hidden="1"/>
    </xf>
    <xf numFmtId="0" fontId="99" fillId="0" borderId="7" xfId="0" applyFont="1" applyBorder="1" applyAlignment="1" applyProtection="1">
      <alignment wrapText="1"/>
      <protection locked="0"/>
    </xf>
    <xf numFmtId="0" fontId="100" fillId="0" borderId="7" xfId="0" applyFont="1" applyBorder="1" applyAlignment="1" applyProtection="1">
      <alignment wrapText="1"/>
      <protection locked="0"/>
    </xf>
    <xf numFmtId="0" fontId="80" fillId="0" borderId="40" xfId="0" applyFont="1" applyBorder="1" applyAlignment="1" applyProtection="1">
      <alignment horizontal="center" vertical="center" wrapText="1"/>
      <protection hidden="1"/>
    </xf>
    <xf numFmtId="14" fontId="79" fillId="0" borderId="46" xfId="0" applyNumberFormat="1" applyFont="1" applyBorder="1" applyAlignment="1" applyProtection="1">
      <alignment horizontal="center" vertical="center" textRotation="90"/>
      <protection hidden="1"/>
    </xf>
    <xf numFmtId="0" fontId="30" fillId="0" borderId="8" xfId="0" applyFont="1" applyBorder="1" applyAlignment="1" applyProtection="1">
      <alignment vertical="top" wrapText="1"/>
      <protection locked="0"/>
    </xf>
    <xf numFmtId="1" fontId="12" fillId="9" borderId="4" xfId="0" applyNumberFormat="1" applyFont="1" applyFill="1" applyBorder="1" applyAlignment="1" applyProtection="1">
      <alignment horizontal="center"/>
      <protection locked="0"/>
    </xf>
    <xf numFmtId="0" fontId="6" fillId="9" borderId="4" xfId="0" applyFont="1" applyFill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104" fillId="0" borderId="8" xfId="0" applyFont="1" applyBorder="1" applyAlignment="1" applyProtection="1">
      <alignment horizontal="center" wrapText="1"/>
      <protection locked="0"/>
    </xf>
    <xf numFmtId="14" fontId="16" fillId="11" borderId="2" xfId="0" applyNumberFormat="1" applyFont="1" applyFill="1" applyBorder="1" applyAlignment="1" applyProtection="1">
      <alignment horizontal="center"/>
      <protection locked="0"/>
    </xf>
    <xf numFmtId="0" fontId="106" fillId="10" borderId="5" xfId="0" applyFont="1" applyFill="1" applyBorder="1" applyAlignment="1" applyProtection="1">
      <alignment horizontal="center" wrapText="1"/>
      <protection locked="0"/>
    </xf>
    <xf numFmtId="0" fontId="97" fillId="10" borderId="4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/>
      <protection locked="0"/>
    </xf>
    <xf numFmtId="0" fontId="107" fillId="0" borderId="0" xfId="0" applyFont="1" applyProtection="1">
      <protection hidden="1"/>
    </xf>
    <xf numFmtId="0" fontId="96" fillId="16" borderId="46" xfId="0" applyFont="1" applyFill="1" applyBorder="1" applyAlignment="1" applyProtection="1">
      <alignment wrapText="1"/>
      <protection locked="0"/>
    </xf>
    <xf numFmtId="0" fontId="102" fillId="14" borderId="46" xfId="0" applyFont="1" applyFill="1" applyBorder="1" applyAlignment="1" applyProtection="1">
      <alignment horizontal="center" vertical="center"/>
      <protection locked="0"/>
    </xf>
    <xf numFmtId="0" fontId="105" fillId="15" borderId="46" xfId="0" applyFont="1" applyFill="1" applyBorder="1" applyAlignment="1" applyProtection="1">
      <alignment horizontal="center" vertical="center" wrapText="1"/>
      <protection locked="0"/>
    </xf>
    <xf numFmtId="0" fontId="104" fillId="0" borderId="11" xfId="0" applyFont="1" applyBorder="1" applyAlignment="1" applyProtection="1">
      <alignment horizontal="center" wrapText="1"/>
      <protection locked="0"/>
    </xf>
    <xf numFmtId="165" fontId="108" fillId="0" borderId="4" xfId="0" applyNumberFormat="1" applyFont="1" applyBorder="1" applyAlignment="1" applyProtection="1">
      <alignment horizontal="center"/>
      <protection hidden="1"/>
    </xf>
    <xf numFmtId="0" fontId="104" fillId="0" borderId="8" xfId="0" applyFont="1" applyBorder="1" applyAlignment="1" applyProtection="1">
      <alignment horizontal="right" vertical="top" wrapText="1"/>
      <protection locked="0"/>
    </xf>
    <xf numFmtId="14" fontId="104" fillId="0" borderId="8" xfId="0" applyNumberFormat="1" applyFont="1" applyBorder="1" applyAlignment="1" applyProtection="1">
      <alignment horizontal="center" wrapText="1"/>
      <protection locked="0"/>
    </xf>
    <xf numFmtId="0" fontId="104" fillId="0" borderId="13" xfId="0" applyFont="1" applyBorder="1" applyAlignment="1" applyProtection="1">
      <alignment horizontal="center" wrapText="1"/>
      <protection locked="0"/>
    </xf>
    <xf numFmtId="0" fontId="102" fillId="0" borderId="3" xfId="0" applyFont="1" applyBorder="1" applyAlignment="1" applyProtection="1">
      <alignment horizontal="center"/>
      <protection locked="0"/>
    </xf>
    <xf numFmtId="0" fontId="102" fillId="0" borderId="2" xfId="0" applyFont="1" applyBorder="1" applyAlignment="1" applyProtection="1">
      <alignment horizontal="center"/>
      <protection locked="0"/>
    </xf>
    <xf numFmtId="0" fontId="102" fillId="0" borderId="46" xfId="0" applyFont="1" applyBorder="1" applyAlignment="1" applyProtection="1">
      <alignment horizontal="center"/>
      <protection locked="0"/>
    </xf>
    <xf numFmtId="0" fontId="104" fillId="0" borderId="46" xfId="0" applyFont="1" applyBorder="1" applyAlignment="1" applyProtection="1">
      <alignment horizontal="center" wrapText="1"/>
      <protection locked="0"/>
    </xf>
    <xf numFmtId="0" fontId="94" fillId="15" borderId="46" xfId="0" applyFont="1" applyFill="1" applyBorder="1" applyAlignment="1" applyProtection="1">
      <alignment horizontal="center" wrapText="1"/>
      <protection locked="0"/>
    </xf>
    <xf numFmtId="0" fontId="94" fillId="14" borderId="46" xfId="0" applyFont="1" applyFill="1" applyBorder="1" applyAlignment="1" applyProtection="1">
      <alignment horizontal="center" vertical="center"/>
      <protection locked="0"/>
    </xf>
    <xf numFmtId="0" fontId="13" fillId="7" borderId="2" xfId="0" applyFont="1" applyFill="1" applyBorder="1" applyProtection="1">
      <protection locked="0"/>
    </xf>
    <xf numFmtId="0" fontId="94" fillId="0" borderId="46" xfId="0" applyFont="1" applyBorder="1" applyAlignment="1" applyProtection="1">
      <alignment horizontal="center"/>
      <protection locked="0"/>
    </xf>
    <xf numFmtId="0" fontId="27" fillId="0" borderId="8" xfId="0" applyFont="1" applyBorder="1" applyAlignment="1" applyProtection="1">
      <alignment horizontal="center"/>
      <protection hidden="1"/>
    </xf>
    <xf numFmtId="164" fontId="30" fillId="0" borderId="12" xfId="0" applyNumberFormat="1" applyFont="1" applyBorder="1" applyAlignment="1" applyProtection="1">
      <alignment horizontal="center" vertical="center" wrapText="1"/>
      <protection hidden="1"/>
    </xf>
    <xf numFmtId="0" fontId="30" fillId="0" borderId="11" xfId="0" applyFont="1" applyBorder="1" applyAlignment="1" applyProtection="1">
      <alignment horizontal="center" vertical="center" wrapText="1"/>
      <protection hidden="1"/>
    </xf>
    <xf numFmtId="16" fontId="17" fillId="0" borderId="8" xfId="0" applyNumberFormat="1" applyFont="1" applyBorder="1" applyAlignment="1" applyProtection="1">
      <alignment horizontal="left" vertical="top" wrapText="1"/>
      <protection hidden="1"/>
    </xf>
    <xf numFmtId="0" fontId="7" fillId="0" borderId="8" xfId="0" applyFont="1" applyBorder="1" applyAlignment="1" applyProtection="1">
      <alignment horizontal="center" vertical="top" wrapText="1"/>
      <protection hidden="1"/>
    </xf>
    <xf numFmtId="0" fontId="17" fillId="0" borderId="8" xfId="0" applyFont="1" applyBorder="1" applyAlignment="1" applyProtection="1">
      <alignment horizontal="center" vertical="top" wrapText="1"/>
      <protection hidden="1"/>
    </xf>
    <xf numFmtId="0" fontId="38" fillId="0" borderId="8" xfId="0" applyFont="1" applyBorder="1" applyAlignment="1" applyProtection="1">
      <alignment horizontal="center" vertical="top" wrapText="1"/>
      <protection hidden="1"/>
    </xf>
    <xf numFmtId="0" fontId="18" fillId="0" borderId="8" xfId="0" applyFont="1" applyBorder="1" applyAlignment="1" applyProtection="1">
      <alignment horizontal="center" vertical="top" wrapText="1"/>
      <protection hidden="1"/>
    </xf>
    <xf numFmtId="0" fontId="20" fillId="0" borderId="8" xfId="0" applyFont="1" applyBorder="1" applyAlignment="1" applyProtection="1">
      <alignment horizontal="center" vertical="top" wrapText="1"/>
      <protection hidden="1"/>
    </xf>
    <xf numFmtId="0" fontId="6" fillId="0" borderId="8" xfId="0" applyFont="1" applyBorder="1" applyAlignment="1" applyProtection="1">
      <alignment horizontal="left" vertical="top" wrapText="1"/>
      <protection hidden="1"/>
    </xf>
    <xf numFmtId="164" fontId="13" fillId="0" borderId="0" xfId="0" applyNumberFormat="1" applyFont="1" applyProtection="1">
      <protection hidden="1"/>
    </xf>
    <xf numFmtId="14" fontId="13" fillId="0" borderId="0" xfId="0" applyNumberFormat="1" applyFont="1" applyProtection="1">
      <protection hidden="1"/>
    </xf>
    <xf numFmtId="0" fontId="50" fillId="0" borderId="0" xfId="0" applyFont="1" applyAlignment="1" applyProtection="1">
      <alignment horizontal="center"/>
      <protection hidden="1"/>
    </xf>
    <xf numFmtId="0" fontId="109" fillId="14" borderId="0" xfId="0" applyFont="1" applyFill="1" applyAlignment="1" applyProtection="1">
      <alignment horizontal="center" vertical="center" wrapText="1"/>
      <protection locked="0"/>
    </xf>
    <xf numFmtId="0" fontId="82" fillId="0" borderId="9" xfId="0" applyFont="1" applyBorder="1" applyAlignment="1" applyProtection="1">
      <alignment vertical="center"/>
      <protection hidden="1"/>
    </xf>
    <xf numFmtId="0" fontId="31" fillId="0" borderId="10" xfId="0" applyFont="1" applyBorder="1" applyAlignment="1" applyProtection="1">
      <alignment vertical="center"/>
      <protection hidden="1"/>
    </xf>
    <xf numFmtId="166" fontId="58" fillId="0" borderId="11" xfId="0" applyNumberFormat="1" applyFont="1" applyBorder="1" applyAlignment="1" applyProtection="1">
      <alignment horizontal="left" vertical="center"/>
      <protection hidden="1"/>
    </xf>
    <xf numFmtId="0" fontId="21" fillId="0" borderId="8" xfId="0" applyFont="1" applyBorder="1" applyAlignment="1" applyProtection="1">
      <alignment vertical="center"/>
      <protection hidden="1"/>
    </xf>
    <xf numFmtId="0" fontId="13" fillId="0" borderId="8" xfId="0" applyFont="1" applyBorder="1" applyAlignment="1" applyProtection="1">
      <alignment vertical="center"/>
      <protection hidden="1"/>
    </xf>
    <xf numFmtId="0" fontId="6" fillId="0" borderId="8" xfId="0" applyFont="1" applyBorder="1" applyAlignment="1" applyProtection="1">
      <alignment vertical="center"/>
      <protection hidden="1"/>
    </xf>
    <xf numFmtId="0" fontId="6" fillId="0" borderId="8" xfId="0" applyFont="1" applyBorder="1" applyAlignment="1" applyProtection="1">
      <alignment horizontal="center" vertical="center"/>
      <protection hidden="1"/>
    </xf>
    <xf numFmtId="0" fontId="6" fillId="0" borderId="8" xfId="0" applyFont="1" applyBorder="1" applyAlignment="1" applyProtection="1">
      <alignment horizontal="left" vertical="center"/>
      <protection hidden="1"/>
    </xf>
    <xf numFmtId="14" fontId="108" fillId="0" borderId="0" xfId="0" applyNumberFormat="1" applyFont="1" applyProtection="1">
      <protection hidden="1"/>
    </xf>
    <xf numFmtId="0" fontId="108" fillId="0" borderId="0" xfId="0" applyFont="1" applyProtection="1">
      <protection hidden="1"/>
    </xf>
    <xf numFmtId="0" fontId="7" fillId="0" borderId="2" xfId="0" applyFont="1" applyBorder="1" applyProtection="1">
      <protection hidden="1"/>
    </xf>
    <xf numFmtId="0" fontId="4" fillId="0" borderId="7" xfId="0" applyFont="1" applyBorder="1" applyProtection="1">
      <protection hidden="1"/>
    </xf>
    <xf numFmtId="0" fontId="0" fillId="18" borderId="0" xfId="0" applyFill="1" applyProtection="1">
      <protection hidden="1"/>
    </xf>
    <xf numFmtId="14" fontId="13" fillId="18" borderId="0" xfId="0" applyNumberFormat="1" applyFont="1" applyFill="1" applyProtection="1">
      <protection hidden="1"/>
    </xf>
    <xf numFmtId="0" fontId="27" fillId="18" borderId="0" xfId="0" applyFont="1" applyFill="1" applyAlignment="1" applyProtection="1">
      <alignment horizontal="center"/>
      <protection hidden="1"/>
    </xf>
    <xf numFmtId="0" fontId="27" fillId="0" borderId="0" xfId="0" applyFont="1" applyAlignment="1" applyProtection="1">
      <alignment horizontal="center"/>
      <protection hidden="1"/>
    </xf>
    <xf numFmtId="0" fontId="4" fillId="0" borderId="3" xfId="0" applyFont="1" applyBorder="1" applyProtection="1">
      <protection locked="0"/>
    </xf>
    <xf numFmtId="0" fontId="0" fillId="0" borderId="0" xfId="0" applyAlignment="1">
      <alignment vertical="center"/>
    </xf>
    <xf numFmtId="0" fontId="94" fillId="0" borderId="0" xfId="0" applyFont="1" applyAlignment="1">
      <alignment vertical="center"/>
    </xf>
    <xf numFmtId="0" fontId="94" fillId="19" borderId="0" xfId="0" applyFont="1" applyFill="1" applyAlignment="1" applyProtection="1">
      <alignment wrapText="1"/>
      <protection locked="0"/>
    </xf>
    <xf numFmtId="0" fontId="115" fillId="14" borderId="0" xfId="0" applyFont="1" applyFill="1" applyAlignment="1" applyProtection="1">
      <alignment horizontal="center" vertical="center"/>
      <protection locked="0"/>
    </xf>
    <xf numFmtId="0" fontId="91" fillId="0" borderId="0" xfId="0" applyFont="1" applyAlignment="1">
      <alignment vertical="center"/>
    </xf>
    <xf numFmtId="0" fontId="13" fillId="0" borderId="5" xfId="0" applyFont="1" applyBorder="1" applyProtection="1">
      <protection locked="0"/>
    </xf>
    <xf numFmtId="0" fontId="114" fillId="0" borderId="0" xfId="0" applyFont="1"/>
    <xf numFmtId="1" fontId="101" fillId="12" borderId="4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81" fillId="0" borderId="7" xfId="0" applyFont="1" applyBorder="1" applyProtection="1">
      <protection locked="0"/>
    </xf>
    <xf numFmtId="0" fontId="13" fillId="0" borderId="4" xfId="0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91" fillId="0" borderId="0" xfId="0" applyFont="1" applyAlignment="1" applyProtection="1">
      <alignment vertical="center"/>
      <protection hidden="1"/>
    </xf>
    <xf numFmtId="168" fontId="118" fillId="0" borderId="0" xfId="0" applyNumberFormat="1" applyFont="1" applyAlignment="1" applyProtection="1">
      <alignment horizontal="left" vertical="center"/>
      <protection hidden="1"/>
    </xf>
    <xf numFmtId="0" fontId="94" fillId="0" borderId="46" xfId="0" applyFont="1" applyBorder="1" applyAlignment="1" applyProtection="1">
      <alignment vertical="center"/>
      <protection hidden="1"/>
    </xf>
    <xf numFmtId="0" fontId="94" fillId="0" borderId="46" xfId="0" applyFont="1" applyBorder="1" applyAlignment="1" applyProtection="1">
      <alignment horizontal="center" vertical="center"/>
      <protection hidden="1"/>
    </xf>
    <xf numFmtId="0" fontId="94" fillId="0" borderId="46" xfId="0" applyFont="1" applyBorder="1" applyAlignment="1" applyProtection="1">
      <alignment horizontal="center" vertical="center" wrapText="1"/>
      <protection hidden="1"/>
    </xf>
    <xf numFmtId="0" fontId="113" fillId="0" borderId="46" xfId="0" applyFont="1" applyBorder="1" applyAlignment="1" applyProtection="1">
      <alignment horizontal="center" vertical="center"/>
      <protection hidden="1"/>
    </xf>
    <xf numFmtId="0" fontId="94" fillId="0" borderId="46" xfId="0" applyFont="1" applyBorder="1" applyAlignment="1" applyProtection="1">
      <alignment horizontal="center"/>
      <protection hidden="1"/>
    </xf>
    <xf numFmtId="14" fontId="94" fillId="0" borderId="46" xfId="0" applyNumberFormat="1" applyFont="1" applyBorder="1" applyAlignment="1" applyProtection="1">
      <alignment horizontal="center"/>
      <protection hidden="1"/>
    </xf>
    <xf numFmtId="164" fontId="94" fillId="0" borderId="46" xfId="0" applyNumberFormat="1" applyFont="1" applyBorder="1" applyAlignment="1" applyProtection="1">
      <alignment horizontal="center"/>
      <protection hidden="1"/>
    </xf>
    <xf numFmtId="0" fontId="0" fillId="0" borderId="46" xfId="0" applyBorder="1" applyProtection="1">
      <protection hidden="1"/>
    </xf>
    <xf numFmtId="164" fontId="0" fillId="0" borderId="46" xfId="0" applyNumberFormat="1" applyBorder="1" applyProtection="1">
      <protection hidden="1"/>
    </xf>
    <xf numFmtId="0" fontId="119" fillId="0" borderId="0" xfId="0" applyFont="1" applyAlignment="1" applyProtection="1">
      <alignment wrapText="1"/>
      <protection locked="0"/>
    </xf>
    <xf numFmtId="0" fontId="94" fillId="19" borderId="0" xfId="0" applyFont="1" applyFill="1" applyAlignment="1" applyProtection="1">
      <alignment horizontal="center" wrapText="1"/>
      <protection locked="0"/>
    </xf>
    <xf numFmtId="0" fontId="113" fillId="0" borderId="0" xfId="0" applyFont="1" applyAlignment="1" applyProtection="1">
      <alignment wrapText="1"/>
      <protection locked="0"/>
    </xf>
    <xf numFmtId="0" fontId="117" fillId="0" borderId="0" xfId="0" applyFont="1"/>
    <xf numFmtId="0" fontId="117" fillId="0" borderId="46" xfId="0" applyFont="1" applyBorder="1" applyProtection="1">
      <protection hidden="1"/>
    </xf>
    <xf numFmtId="0" fontId="115" fillId="0" borderId="0" xfId="0" applyFont="1" applyAlignment="1" applyProtection="1">
      <alignment horizontal="center" vertical="center" wrapText="1"/>
      <protection locked="0"/>
    </xf>
    <xf numFmtId="0" fontId="104" fillId="0" borderId="8" xfId="0" applyFont="1" applyBorder="1" applyAlignment="1" applyProtection="1">
      <alignment horizontal="center" vertical="center" wrapText="1"/>
      <protection locked="0"/>
    </xf>
    <xf numFmtId="0" fontId="120" fillId="22" borderId="3" xfId="0" applyFont="1" applyFill="1" applyBorder="1" applyAlignment="1" applyProtection="1">
      <alignment vertical="center" wrapText="1"/>
      <protection locked="0"/>
    </xf>
    <xf numFmtId="0" fontId="104" fillId="23" borderId="46" xfId="0" applyFont="1" applyFill="1" applyBorder="1" applyAlignment="1" applyProtection="1">
      <alignment horizontal="center" vertical="center" wrapText="1"/>
      <protection locked="0"/>
    </xf>
    <xf numFmtId="0" fontId="123" fillId="0" borderId="11" xfId="0" applyFont="1" applyBorder="1" applyAlignment="1" applyProtection="1">
      <alignment horizontal="center" vertical="top" wrapText="1"/>
      <protection hidden="1"/>
    </xf>
    <xf numFmtId="0" fontId="123" fillId="0" borderId="8" xfId="0" applyFont="1" applyBorder="1" applyAlignment="1" applyProtection="1">
      <alignment horizontal="center" vertical="top" wrapText="1"/>
      <protection hidden="1"/>
    </xf>
    <xf numFmtId="164" fontId="102" fillId="0" borderId="8" xfId="0" applyNumberFormat="1" applyFont="1" applyBorder="1" applyAlignment="1" applyProtection="1">
      <alignment horizontal="center" vertical="center" wrapText="1"/>
      <protection hidden="1"/>
    </xf>
    <xf numFmtId="164" fontId="15" fillId="0" borderId="8" xfId="0" applyNumberFormat="1" applyFont="1" applyBorder="1" applyAlignment="1" applyProtection="1">
      <alignment horizontal="center" vertical="center" wrapText="1"/>
      <protection hidden="1"/>
    </xf>
    <xf numFmtId="164" fontId="102" fillId="0" borderId="13" xfId="0" applyNumberFormat="1" applyFont="1" applyBorder="1" applyAlignment="1" applyProtection="1">
      <alignment horizontal="center" vertical="center" wrapText="1"/>
      <protection hidden="1"/>
    </xf>
    <xf numFmtId="0" fontId="18" fillId="0" borderId="8" xfId="0" applyFont="1" applyBorder="1" applyAlignment="1" applyProtection="1">
      <alignment horizontal="center" wrapText="1"/>
      <protection locked="0"/>
    </xf>
    <xf numFmtId="0" fontId="19" fillId="0" borderId="8" xfId="0" applyFont="1" applyBorder="1" applyAlignment="1" applyProtection="1">
      <alignment horizontal="center" wrapText="1"/>
      <protection locked="0"/>
    </xf>
    <xf numFmtId="165" fontId="6" fillId="0" borderId="4" xfId="0" applyNumberFormat="1" applyFont="1" applyBorder="1" applyAlignment="1" applyProtection="1">
      <alignment horizontal="center"/>
      <protection locked="0"/>
    </xf>
    <xf numFmtId="0" fontId="13" fillId="0" borderId="2" xfId="0" applyFont="1" applyBorder="1" applyProtection="1">
      <protection locked="0"/>
    </xf>
    <xf numFmtId="165" fontId="19" fillId="0" borderId="8" xfId="0" applyNumberFormat="1" applyFont="1" applyBorder="1" applyAlignment="1" applyProtection="1">
      <alignment horizontal="center" wrapText="1"/>
      <protection locked="0"/>
    </xf>
    <xf numFmtId="1" fontId="121" fillId="0" borderId="3" xfId="0" applyNumberFormat="1" applyFont="1" applyBorder="1" applyAlignment="1" applyProtection="1">
      <alignment horizontal="center" vertical="center"/>
      <protection hidden="1"/>
    </xf>
    <xf numFmtId="1" fontId="80" fillId="0" borderId="53" xfId="0" applyNumberFormat="1" applyFont="1" applyBorder="1" applyAlignment="1" applyProtection="1">
      <alignment horizontal="center"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108" fillId="0" borderId="46" xfId="0" applyFont="1" applyBorder="1" applyAlignment="1" applyProtection="1">
      <alignment horizontal="left" vertical="top" wrapText="1"/>
      <protection hidden="1"/>
    </xf>
    <xf numFmtId="0" fontId="102" fillId="0" borderId="46" xfId="0" applyFont="1" applyBorder="1" applyProtection="1">
      <protection hidden="1"/>
    </xf>
    <xf numFmtId="0" fontId="138" fillId="0" borderId="46" xfId="0" applyFont="1" applyBorder="1" applyAlignment="1" applyProtection="1">
      <alignment vertical="top" wrapText="1"/>
      <protection hidden="1"/>
    </xf>
    <xf numFmtId="0" fontId="102" fillId="0" borderId="46" xfId="0" applyFont="1" applyBorder="1" applyProtection="1">
      <protection locked="0"/>
    </xf>
    <xf numFmtId="0" fontId="80" fillId="0" borderId="46" xfId="0" applyFont="1" applyBorder="1" applyAlignment="1" applyProtection="1">
      <alignment vertical="top" wrapText="1"/>
      <protection locked="0"/>
    </xf>
    <xf numFmtId="0" fontId="122" fillId="0" borderId="46" xfId="0" applyFont="1" applyBorder="1" applyAlignment="1" applyProtection="1">
      <alignment vertical="top" wrapText="1"/>
      <protection locked="0"/>
    </xf>
    <xf numFmtId="164" fontId="124" fillId="0" borderId="46" xfId="0" applyNumberFormat="1" applyFont="1" applyBorder="1" applyAlignment="1" applyProtection="1">
      <alignment horizontal="center" wrapText="1"/>
      <protection hidden="1"/>
    </xf>
    <xf numFmtId="0" fontId="127" fillId="0" borderId="46" xfId="0" applyFont="1" applyBorder="1" applyAlignment="1" applyProtection="1">
      <alignment horizontal="center" wrapText="1"/>
      <protection hidden="1"/>
    </xf>
    <xf numFmtId="1" fontId="139" fillId="0" borderId="8" xfId="0" applyNumberFormat="1" applyFont="1" applyBorder="1" applyAlignment="1" applyProtection="1">
      <alignment horizontal="center" vertical="center" wrapText="1"/>
      <protection hidden="1"/>
    </xf>
    <xf numFmtId="1" fontId="0" fillId="0" borderId="0" xfId="0" applyNumberFormat="1"/>
    <xf numFmtId="0" fontId="139" fillId="0" borderId="8" xfId="0" applyFont="1" applyBorder="1" applyAlignment="1" applyProtection="1">
      <alignment horizontal="center" vertical="center" wrapText="1"/>
      <protection hidden="1"/>
    </xf>
    <xf numFmtId="164" fontId="139" fillId="0" borderId="11" xfId="0" applyNumberFormat="1" applyFont="1" applyBorder="1" applyAlignment="1" applyProtection="1">
      <alignment horizontal="center" vertical="center" wrapText="1"/>
      <protection hidden="1"/>
    </xf>
    <xf numFmtId="164" fontId="0" fillId="0" borderId="46" xfId="0" applyNumberFormat="1" applyBorder="1" applyAlignment="1" applyProtection="1">
      <alignment vertical="center"/>
      <protection hidden="1"/>
    </xf>
    <xf numFmtId="0" fontId="94" fillId="0" borderId="0" xfId="0" applyFont="1"/>
    <xf numFmtId="0" fontId="94" fillId="0" borderId="46" xfId="0" applyFont="1" applyBorder="1" applyProtection="1">
      <protection hidden="1"/>
    </xf>
    <xf numFmtId="0" fontId="94" fillId="0" borderId="46" xfId="0" applyFont="1" applyBorder="1" applyAlignment="1" applyProtection="1">
      <alignment wrapText="1"/>
      <protection hidden="1"/>
    </xf>
    <xf numFmtId="164" fontId="94" fillId="0" borderId="46" xfId="0" applyNumberFormat="1" applyFont="1" applyBorder="1" applyAlignment="1" applyProtection="1">
      <alignment horizontal="center" vertical="center"/>
      <protection hidden="1"/>
    </xf>
    <xf numFmtId="0" fontId="102" fillId="0" borderId="21" xfId="0" applyFont="1" applyBorder="1" applyProtection="1">
      <protection hidden="1"/>
    </xf>
    <xf numFmtId="0" fontId="108" fillId="0" borderId="0" xfId="0" applyFont="1" applyAlignment="1" applyProtection="1">
      <alignment horizontal="left"/>
      <protection hidden="1"/>
    </xf>
    <xf numFmtId="0" fontId="147" fillId="0" borderId="21" xfId="0" applyFont="1" applyBorder="1" applyProtection="1">
      <protection hidden="1"/>
    </xf>
    <xf numFmtId="14" fontId="102" fillId="0" borderId="16" xfId="0" applyNumberFormat="1" applyFont="1" applyBorder="1" applyAlignment="1" applyProtection="1">
      <alignment horizontal="left"/>
      <protection hidden="1"/>
    </xf>
    <xf numFmtId="0" fontId="102" fillId="0" borderId="16" xfId="0" applyFont="1" applyBorder="1" applyAlignment="1" applyProtection="1">
      <alignment horizontal="left"/>
      <protection hidden="1"/>
    </xf>
    <xf numFmtId="0" fontId="147" fillId="0" borderId="16" xfId="0" applyFont="1" applyBorder="1" applyAlignment="1" applyProtection="1">
      <alignment horizontal="center"/>
      <protection hidden="1"/>
    </xf>
    <xf numFmtId="0" fontId="147" fillId="0" borderId="17" xfId="0" applyFont="1" applyBorder="1" applyAlignment="1" applyProtection="1">
      <alignment horizontal="center"/>
      <protection hidden="1"/>
    </xf>
    <xf numFmtId="164" fontId="139" fillId="0" borderId="8" xfId="0" applyNumberFormat="1" applyFont="1" applyBorder="1" applyAlignment="1" applyProtection="1">
      <alignment horizontal="center" vertical="center" wrapText="1"/>
      <protection hidden="1"/>
    </xf>
    <xf numFmtId="16" fontId="29" fillId="0" borderId="13" xfId="0" applyNumberFormat="1" applyFont="1" applyBorder="1" applyAlignment="1" applyProtection="1">
      <alignment vertical="top" wrapText="1"/>
      <protection hidden="1"/>
    </xf>
    <xf numFmtId="0" fontId="123" fillId="0" borderId="12" xfId="0" applyFont="1" applyBorder="1" applyAlignment="1" applyProtection="1">
      <alignment horizontal="center" vertical="top" wrapText="1"/>
      <protection hidden="1"/>
    </xf>
    <xf numFmtId="0" fontId="123" fillId="0" borderId="13" xfId="0" applyFont="1" applyBorder="1" applyAlignment="1" applyProtection="1">
      <alignment horizontal="center" vertical="top" wrapText="1"/>
      <protection hidden="1"/>
    </xf>
    <xf numFmtId="1" fontId="15" fillId="0" borderId="17" xfId="0" applyNumberFormat="1" applyFont="1" applyBorder="1" applyAlignment="1" applyProtection="1">
      <alignment horizontal="center" vertical="center" wrapText="1"/>
      <protection hidden="1"/>
    </xf>
    <xf numFmtId="2" fontId="126" fillId="0" borderId="22" xfId="0" applyNumberFormat="1" applyFont="1" applyBorder="1" applyAlignment="1" applyProtection="1">
      <alignment horizontal="center" vertical="center" wrapText="1"/>
      <protection hidden="1"/>
    </xf>
    <xf numFmtId="2" fontId="126" fillId="0" borderId="17" xfId="0" applyNumberFormat="1" applyFont="1" applyBorder="1" applyAlignment="1" applyProtection="1">
      <alignment horizontal="center" vertical="center" wrapText="1"/>
      <protection hidden="1"/>
    </xf>
    <xf numFmtId="1" fontId="80" fillId="0" borderId="46" xfId="0" applyNumberFormat="1" applyFont="1" applyBorder="1" applyAlignment="1" applyProtection="1">
      <alignment horizontal="center" vertical="center" wrapText="1"/>
      <protection hidden="1"/>
    </xf>
    <xf numFmtId="0" fontId="80" fillId="0" borderId="46" xfId="0" applyFont="1" applyBorder="1" applyAlignment="1" applyProtection="1">
      <alignment horizontal="center" vertical="center" wrapText="1"/>
      <protection hidden="1"/>
    </xf>
    <xf numFmtId="2" fontId="80" fillId="0" borderId="46" xfId="0" applyNumberFormat="1" applyFont="1" applyBorder="1" applyAlignment="1" applyProtection="1">
      <alignment vertical="center" wrapText="1"/>
      <protection hidden="1"/>
    </xf>
    <xf numFmtId="1" fontId="122" fillId="0" borderId="46" xfId="0" applyNumberFormat="1" applyFont="1" applyBorder="1" applyAlignment="1" applyProtection="1">
      <alignment horizontal="center" vertical="center" wrapText="1"/>
      <protection hidden="1"/>
    </xf>
    <xf numFmtId="0" fontId="122" fillId="0" borderId="46" xfId="0" applyFont="1" applyBorder="1" applyAlignment="1" applyProtection="1">
      <alignment horizontal="center" vertical="center" wrapText="1"/>
      <protection hidden="1"/>
    </xf>
    <xf numFmtId="2" fontId="122" fillId="0" borderId="46" xfId="0" applyNumberFormat="1" applyFont="1" applyBorder="1" applyAlignment="1" applyProtection="1">
      <alignment horizontal="center" vertical="center" wrapText="1"/>
      <protection hidden="1"/>
    </xf>
    <xf numFmtId="1" fontId="139" fillId="0" borderId="46" xfId="0" applyNumberFormat="1" applyFont="1" applyBorder="1" applyAlignment="1" applyProtection="1">
      <alignment horizontal="center" vertical="center" wrapText="1"/>
      <protection hidden="1"/>
    </xf>
    <xf numFmtId="0" fontId="139" fillId="0" borderId="46" xfId="0" applyFont="1" applyBorder="1" applyAlignment="1" applyProtection="1">
      <alignment horizontal="center" vertical="center" wrapText="1"/>
      <protection hidden="1"/>
    </xf>
    <xf numFmtId="164" fontId="139" fillId="0" borderId="46" xfId="0" applyNumberFormat="1" applyFont="1" applyBorder="1" applyAlignment="1" applyProtection="1">
      <alignment horizontal="center" vertical="center" wrapText="1"/>
      <protection hidden="1"/>
    </xf>
    <xf numFmtId="167" fontId="139" fillId="0" borderId="46" xfId="0" applyNumberFormat="1" applyFont="1" applyBorder="1" applyAlignment="1" applyProtection="1">
      <alignment horizontal="center" vertical="center" wrapText="1"/>
      <protection hidden="1"/>
    </xf>
    <xf numFmtId="1" fontId="122" fillId="25" borderId="46" xfId="0" applyNumberFormat="1" applyFont="1" applyFill="1" applyBorder="1" applyAlignment="1" applyProtection="1">
      <alignment horizontal="center" vertical="center" wrapText="1"/>
      <protection hidden="1"/>
    </xf>
    <xf numFmtId="0" fontId="122" fillId="25" borderId="46" xfId="0" applyFont="1" applyFill="1" applyBorder="1" applyAlignment="1" applyProtection="1">
      <alignment horizontal="center" vertical="center" wrapText="1"/>
      <protection hidden="1"/>
    </xf>
    <xf numFmtId="164" fontId="122" fillId="25" borderId="46" xfId="0" applyNumberFormat="1" applyFont="1" applyFill="1" applyBorder="1" applyAlignment="1" applyProtection="1">
      <alignment horizontal="center" vertical="center" wrapText="1"/>
      <protection hidden="1"/>
    </xf>
    <xf numFmtId="164" fontId="126" fillId="25" borderId="46" xfId="0" applyNumberFormat="1" applyFont="1" applyFill="1" applyBorder="1" applyProtection="1">
      <protection hidden="1"/>
    </xf>
    <xf numFmtId="0" fontId="123" fillId="0" borderId="13" xfId="0" applyFont="1" applyBorder="1" applyAlignment="1" applyProtection="1">
      <alignment vertical="top" wrapText="1"/>
      <protection hidden="1"/>
    </xf>
    <xf numFmtId="0" fontId="107" fillId="0" borderId="46" xfId="0" applyFont="1" applyBorder="1" applyProtection="1">
      <protection hidden="1"/>
    </xf>
    <xf numFmtId="0" fontId="4" fillId="0" borderId="46" xfId="0" applyFont="1" applyBorder="1" applyProtection="1">
      <protection hidden="1"/>
    </xf>
    <xf numFmtId="164" fontId="0" fillId="0" borderId="0" xfId="0" applyNumberFormat="1"/>
    <xf numFmtId="164" fontId="122" fillId="0" borderId="22" xfId="0" applyNumberFormat="1" applyFont="1" applyBorder="1" applyAlignment="1" applyProtection="1">
      <alignment horizontal="center" vertical="center" wrapText="1"/>
      <protection hidden="1"/>
    </xf>
    <xf numFmtId="164" fontId="122" fillId="0" borderId="17" xfId="0" applyNumberFormat="1" applyFont="1" applyBorder="1" applyAlignment="1" applyProtection="1">
      <alignment horizontal="center" vertical="center" wrapText="1"/>
      <protection hidden="1"/>
    </xf>
    <xf numFmtId="164" fontId="30" fillId="0" borderId="46" xfId="0" applyNumberFormat="1" applyFont="1" applyBorder="1" applyAlignment="1" applyProtection="1">
      <alignment horizontal="center" vertical="center" wrapText="1"/>
      <protection hidden="1"/>
    </xf>
    <xf numFmtId="0" fontId="30" fillId="0" borderId="46" xfId="0" applyFont="1" applyBorder="1" applyAlignment="1" applyProtection="1">
      <alignment horizontal="center" vertical="center" wrapText="1"/>
      <protection hidden="1"/>
    </xf>
    <xf numFmtId="0" fontId="94" fillId="17" borderId="51" xfId="0" applyFont="1" applyFill="1" applyBorder="1" applyAlignment="1" applyProtection="1">
      <alignment wrapText="1"/>
      <protection locked="0"/>
    </xf>
    <xf numFmtId="0" fontId="109" fillId="14" borderId="46" xfId="0" applyFont="1" applyFill="1" applyBorder="1" applyAlignment="1" applyProtection="1">
      <alignment horizontal="center" vertical="center" wrapText="1"/>
      <protection locked="0"/>
    </xf>
    <xf numFmtId="164" fontId="99" fillId="14" borderId="43" xfId="0" applyNumberFormat="1" applyFont="1" applyFill="1" applyBorder="1" applyAlignment="1" applyProtection="1">
      <alignment vertical="center" wrapText="1"/>
      <protection locked="0"/>
    </xf>
    <xf numFmtId="164" fontId="99" fillId="14" borderId="45" xfId="0" applyNumberFormat="1" applyFont="1" applyFill="1" applyBorder="1" applyAlignment="1" applyProtection="1">
      <alignment vertical="center" wrapText="1"/>
      <protection locked="0"/>
    </xf>
    <xf numFmtId="2" fontId="15" fillId="0" borderId="8" xfId="0" applyNumberFormat="1" applyFont="1" applyBorder="1" applyAlignment="1" applyProtection="1">
      <alignment vertical="top" wrapText="1"/>
      <protection hidden="1"/>
    </xf>
    <xf numFmtId="0" fontId="7" fillId="0" borderId="8" xfId="0" applyFont="1" applyBorder="1" applyAlignment="1" applyProtection="1">
      <alignment horizontal="center" wrapText="1"/>
      <protection hidden="1"/>
    </xf>
    <xf numFmtId="0" fontId="8" fillId="26" borderId="4" xfId="0" applyFont="1" applyFill="1" applyBorder="1" applyAlignment="1" applyProtection="1">
      <alignment horizontal="center"/>
      <protection hidden="1"/>
    </xf>
    <xf numFmtId="0" fontId="19" fillId="0" borderId="8" xfId="0" applyFont="1" applyBorder="1" applyAlignment="1" applyProtection="1">
      <alignment horizontal="center" wrapText="1"/>
      <protection hidden="1"/>
    </xf>
    <xf numFmtId="0" fontId="8" fillId="25" borderId="4" xfId="0" applyFont="1" applyFill="1" applyBorder="1" applyAlignment="1" applyProtection="1">
      <alignment horizontal="center"/>
      <protection hidden="1"/>
    </xf>
    <xf numFmtId="0" fontId="9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90" fillId="0" borderId="46" xfId="0" applyFont="1" applyBorder="1" applyAlignment="1" applyProtection="1">
      <alignment horizontal="center" vertical="center"/>
      <protection hidden="1"/>
    </xf>
    <xf numFmtId="0" fontId="153" fillId="0" borderId="46" xfId="0" applyFont="1" applyBorder="1" applyAlignment="1" applyProtection="1">
      <alignment horizontal="center"/>
      <protection hidden="1"/>
    </xf>
    <xf numFmtId="0" fontId="4" fillId="0" borderId="10" xfId="0" applyFont="1" applyBorder="1" applyAlignment="1" applyProtection="1">
      <alignment vertical="center"/>
      <protection hidden="1"/>
    </xf>
    <xf numFmtId="0" fontId="4" fillId="0" borderId="10" xfId="0" applyFont="1" applyBorder="1" applyProtection="1">
      <protection hidden="1"/>
    </xf>
    <xf numFmtId="0" fontId="111" fillId="0" borderId="9" xfId="0" applyFont="1" applyBorder="1" applyAlignment="1" applyProtection="1">
      <alignment vertical="center"/>
      <protection hidden="1"/>
    </xf>
    <xf numFmtId="0" fontId="83" fillId="0" borderId="2" xfId="0" applyFont="1" applyBorder="1" applyAlignment="1" applyProtection="1">
      <alignment wrapText="1"/>
      <protection locked="0"/>
    </xf>
    <xf numFmtId="0" fontId="83" fillId="0" borderId="2" xfId="0" applyFont="1" applyBorder="1" applyProtection="1">
      <protection locked="0"/>
    </xf>
    <xf numFmtId="0" fontId="7" fillId="5" borderId="1" xfId="0" applyFont="1" applyFill="1" applyBorder="1" applyAlignment="1" applyProtection="1">
      <alignment horizontal="center" wrapText="1"/>
      <protection locked="0"/>
    </xf>
    <xf numFmtId="0" fontId="3" fillId="10" borderId="1" xfId="0" applyFont="1" applyFill="1" applyBorder="1" applyAlignment="1" applyProtection="1">
      <alignment horizontal="center" wrapText="1"/>
      <protection locked="0"/>
    </xf>
    <xf numFmtId="2" fontId="46" fillId="0" borderId="8" xfId="0" applyNumberFormat="1" applyFont="1" applyBorder="1" applyAlignment="1" applyProtection="1">
      <alignment vertical="top" wrapText="1"/>
      <protection locked="0"/>
    </xf>
    <xf numFmtId="0" fontId="47" fillId="0" borderId="8" xfId="0" applyFont="1" applyBorder="1" applyAlignment="1" applyProtection="1">
      <alignment vertical="top" wrapText="1"/>
      <protection locked="0"/>
    </xf>
    <xf numFmtId="0" fontId="15" fillId="0" borderId="8" xfId="0" applyFont="1" applyBorder="1" applyAlignment="1" applyProtection="1">
      <alignment vertical="top" wrapText="1"/>
      <protection locked="0"/>
    </xf>
    <xf numFmtId="14" fontId="161" fillId="0" borderId="0" xfId="0" applyNumberFormat="1" applyFont="1" applyAlignment="1" applyProtection="1">
      <alignment vertical="center"/>
      <protection hidden="1"/>
    </xf>
    <xf numFmtId="0" fontId="117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58" fillId="0" borderId="0" xfId="0" applyFont="1" applyAlignment="1" applyProtection="1">
      <alignment vertical="top" wrapText="1"/>
      <protection hidden="1"/>
    </xf>
    <xf numFmtId="0" fontId="155" fillId="0" borderId="0" xfId="0" applyFont="1" applyProtection="1">
      <protection hidden="1"/>
    </xf>
    <xf numFmtId="0" fontId="163" fillId="0" borderId="0" xfId="0" applyFont="1" applyAlignment="1" applyProtection="1">
      <alignment vertical="center"/>
      <protection hidden="1"/>
    </xf>
    <xf numFmtId="0" fontId="159" fillId="0" borderId="0" xfId="0" applyFont="1" applyProtection="1">
      <protection hidden="1"/>
    </xf>
    <xf numFmtId="0" fontId="160" fillId="0" borderId="0" xfId="0" applyFont="1" applyAlignment="1" applyProtection="1">
      <alignment vertical="center"/>
      <protection hidden="1"/>
    </xf>
    <xf numFmtId="0" fontId="164" fillId="0" borderId="0" xfId="0" applyFont="1" applyProtection="1">
      <protection hidden="1"/>
    </xf>
    <xf numFmtId="0" fontId="158" fillId="0" borderId="0" xfId="0" applyFont="1" applyAlignment="1" applyProtection="1">
      <alignment vertical="top"/>
      <protection hidden="1"/>
    </xf>
    <xf numFmtId="0" fontId="165" fillId="0" borderId="0" xfId="0" applyFont="1" applyAlignment="1" applyProtection="1">
      <alignment vertical="center"/>
      <protection hidden="1"/>
    </xf>
    <xf numFmtId="14" fontId="165" fillId="0" borderId="0" xfId="0" applyNumberFormat="1" applyFont="1" applyAlignment="1" applyProtection="1">
      <alignment vertical="center"/>
      <protection hidden="1"/>
    </xf>
    <xf numFmtId="0" fontId="157" fillId="0" borderId="0" xfId="0" applyFont="1" applyProtection="1">
      <protection hidden="1"/>
    </xf>
    <xf numFmtId="0" fontId="117" fillId="0" borderId="46" xfId="0" applyFont="1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96" fillId="4" borderId="48" xfId="0" applyFont="1" applyFill="1" applyBorder="1" applyAlignment="1" applyProtection="1">
      <alignment horizontal="center" wrapText="1"/>
      <protection locked="0"/>
    </xf>
    <xf numFmtId="0" fontId="96" fillId="4" borderId="6" xfId="0" applyFont="1" applyFill="1" applyBorder="1" applyAlignment="1" applyProtection="1">
      <alignment horizontal="center" wrapText="1"/>
      <protection locked="0"/>
    </xf>
    <xf numFmtId="0" fontId="13" fillId="0" borderId="2" xfId="0" applyFont="1" applyBorder="1" applyAlignment="1" applyProtection="1">
      <alignment horizontal="center"/>
      <protection locked="0"/>
    </xf>
    <xf numFmtId="0" fontId="4" fillId="0" borderId="7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110" fillId="14" borderId="2" xfId="0" applyFont="1" applyFill="1" applyBorder="1" applyAlignment="1" applyProtection="1">
      <alignment horizontal="left"/>
      <protection locked="0"/>
    </xf>
    <xf numFmtId="0" fontId="110" fillId="14" borderId="7" xfId="0" applyFont="1" applyFill="1" applyBorder="1" applyAlignment="1" applyProtection="1">
      <alignment horizontal="left"/>
      <protection locked="0"/>
    </xf>
    <xf numFmtId="0" fontId="102" fillId="0" borderId="48" xfId="0" applyFont="1" applyBorder="1" applyAlignment="1" applyProtection="1">
      <alignment horizontal="center" vertical="center" wrapText="1"/>
      <protection locked="0"/>
    </xf>
    <xf numFmtId="0" fontId="102" fillId="0" borderId="5" xfId="0" applyFont="1" applyBorder="1" applyAlignment="1" applyProtection="1">
      <alignment horizontal="center" vertical="center" wrapText="1"/>
      <protection locked="0"/>
    </xf>
    <xf numFmtId="0" fontId="5" fillId="3" borderId="49" xfId="0" applyFont="1" applyFill="1" applyBorder="1" applyAlignment="1" applyProtection="1">
      <alignment horizontal="center"/>
      <protection locked="0"/>
    </xf>
    <xf numFmtId="0" fontId="4" fillId="0" borderId="50" xfId="0" applyFont="1" applyBorder="1" applyProtection="1">
      <protection locked="0"/>
    </xf>
    <xf numFmtId="0" fontId="11" fillId="20" borderId="1" xfId="0" applyFont="1" applyFill="1" applyBorder="1" applyAlignment="1" applyProtection="1">
      <alignment horizontal="center" wrapText="1"/>
      <protection locked="0"/>
    </xf>
    <xf numFmtId="0" fontId="4" fillId="21" borderId="5" xfId="0" applyFont="1" applyFill="1" applyBorder="1" applyProtection="1">
      <protection locked="0"/>
    </xf>
    <xf numFmtId="0" fontId="94" fillId="0" borderId="0" xfId="0" applyFont="1" applyAlignment="1" applyProtection="1">
      <alignment horizontal="center" wrapText="1"/>
      <protection locked="0"/>
    </xf>
    <xf numFmtId="0" fontId="94" fillId="0" borderId="47" xfId="0" applyFont="1" applyBorder="1" applyAlignment="1" applyProtection="1">
      <alignment horizontal="center" wrapText="1"/>
      <protection locked="0"/>
    </xf>
    <xf numFmtId="0" fontId="13" fillId="8" borderId="2" xfId="0" applyFont="1" applyFill="1" applyBorder="1" applyAlignment="1" applyProtection="1">
      <alignment horizontal="center"/>
      <protection locked="0"/>
    </xf>
    <xf numFmtId="0" fontId="8" fillId="5" borderId="1" xfId="0" applyFont="1" applyFill="1" applyBorder="1" applyAlignment="1" applyProtection="1">
      <alignment horizontal="center" wrapText="1"/>
      <protection locked="0"/>
    </xf>
    <xf numFmtId="0" fontId="4" fillId="0" borderId="6" xfId="0" applyFont="1" applyBorder="1" applyProtection="1">
      <protection locked="0"/>
    </xf>
    <xf numFmtId="0" fontId="6" fillId="5" borderId="1" xfId="0" applyFont="1" applyFill="1" applyBorder="1" applyAlignment="1" applyProtection="1">
      <alignment horizontal="center" wrapText="1"/>
      <protection locked="0"/>
    </xf>
    <xf numFmtId="0" fontId="4" fillId="0" borderId="5" xfId="0" applyFont="1" applyBorder="1" applyProtection="1">
      <protection locked="0"/>
    </xf>
    <xf numFmtId="0" fontId="3" fillId="2" borderId="49" xfId="0" applyFont="1" applyFill="1" applyBorder="1" applyAlignment="1" applyProtection="1">
      <alignment horizontal="center" wrapText="1"/>
      <protection locked="0"/>
    </xf>
    <xf numFmtId="0" fontId="3" fillId="2" borderId="50" xfId="0" applyFont="1" applyFill="1" applyBorder="1" applyAlignment="1" applyProtection="1">
      <alignment horizontal="center" wrapText="1"/>
      <protection locked="0"/>
    </xf>
    <xf numFmtId="0" fontId="7" fillId="0" borderId="1" xfId="0" applyFont="1" applyBorder="1" applyAlignment="1" applyProtection="1">
      <alignment horizontal="center" wrapText="1"/>
      <protection locked="0"/>
    </xf>
    <xf numFmtId="0" fontId="126" fillId="0" borderId="49" xfId="0" applyFont="1" applyBorder="1" applyProtection="1">
      <protection locked="0"/>
    </xf>
    <xf numFmtId="0" fontId="7" fillId="0" borderId="47" xfId="0" applyFont="1" applyBorder="1" applyProtection="1">
      <protection locked="0"/>
    </xf>
    <xf numFmtId="0" fontId="126" fillId="0" borderId="2" xfId="0" applyFont="1" applyBorder="1" applyProtection="1">
      <protection locked="0"/>
    </xf>
    <xf numFmtId="0" fontId="7" fillId="0" borderId="7" xfId="0" applyFont="1" applyBorder="1" applyProtection="1">
      <protection locked="0"/>
    </xf>
    <xf numFmtId="0" fontId="110" fillId="14" borderId="52" xfId="0" applyFont="1" applyFill="1" applyBorder="1" applyAlignment="1" applyProtection="1">
      <alignment horizontal="left"/>
      <protection locked="0"/>
    </xf>
    <xf numFmtId="0" fontId="9" fillId="6" borderId="1" xfId="0" applyFont="1" applyFill="1" applyBorder="1" applyAlignment="1" applyProtection="1">
      <alignment horizontal="center" wrapText="1"/>
      <protection locked="0"/>
    </xf>
    <xf numFmtId="0" fontId="126" fillId="0" borderId="2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3" xfId="0" applyFont="1" applyBorder="1" applyProtection="1">
      <protection locked="0"/>
    </xf>
    <xf numFmtId="0" fontId="126" fillId="0" borderId="7" xfId="0" applyFont="1" applyBorder="1" applyProtection="1">
      <protection locked="0"/>
    </xf>
    <xf numFmtId="0" fontId="126" fillId="0" borderId="3" xfId="0" applyFont="1" applyBorder="1" applyProtection="1">
      <protection locked="0"/>
    </xf>
    <xf numFmtId="0" fontId="13" fillId="0" borderId="7" xfId="0" applyFont="1" applyBorder="1" applyAlignment="1" applyProtection="1">
      <alignment horizontal="center" wrapText="1"/>
      <protection locked="0"/>
    </xf>
    <xf numFmtId="0" fontId="13" fillId="0" borderId="3" xfId="0" applyFont="1" applyBorder="1" applyAlignment="1" applyProtection="1">
      <alignment horizontal="center" wrapText="1"/>
      <protection locked="0"/>
    </xf>
    <xf numFmtId="0" fontId="126" fillId="0" borderId="2" xfId="0" applyFont="1" applyBorder="1" applyAlignment="1" applyProtection="1">
      <alignment horizontal="center" wrapText="1"/>
      <protection locked="0"/>
    </xf>
    <xf numFmtId="0" fontId="126" fillId="0" borderId="3" xfId="0" applyFont="1" applyBorder="1" applyAlignment="1" applyProtection="1">
      <alignment horizontal="center" wrapText="1"/>
      <protection locked="0"/>
    </xf>
    <xf numFmtId="0" fontId="10" fillId="6" borderId="1" xfId="0" applyFont="1" applyFill="1" applyBorder="1" applyAlignment="1" applyProtection="1">
      <alignment horizontal="center" wrapText="1"/>
      <protection locked="0"/>
    </xf>
    <xf numFmtId="0" fontId="94" fillId="0" borderId="48" xfId="0" applyFont="1" applyBorder="1" applyAlignment="1" applyProtection="1">
      <alignment horizontal="center" wrapText="1"/>
      <protection locked="0"/>
    </xf>
    <xf numFmtId="0" fontId="94" fillId="0" borderId="5" xfId="0" applyFont="1" applyBorder="1" applyAlignment="1" applyProtection="1">
      <alignment horizontal="center" wrapText="1"/>
      <protection locked="0"/>
    </xf>
    <xf numFmtId="0" fontId="84" fillId="0" borderId="2" xfId="0" applyFont="1" applyBorder="1" applyAlignment="1" applyProtection="1">
      <alignment horizontal="center" wrapText="1"/>
      <protection locked="0"/>
    </xf>
    <xf numFmtId="0" fontId="84" fillId="0" borderId="7" xfId="0" applyFont="1" applyBorder="1" applyAlignment="1" applyProtection="1">
      <alignment horizontal="center" wrapText="1"/>
      <protection locked="0"/>
    </xf>
    <xf numFmtId="0" fontId="84" fillId="0" borderId="3" xfId="0" applyFont="1" applyBorder="1" applyAlignment="1" applyProtection="1">
      <alignment horizontal="center" wrapText="1"/>
      <protection locked="0"/>
    </xf>
    <xf numFmtId="0" fontId="6" fillId="4" borderId="49" xfId="0" applyFont="1" applyFill="1" applyBorder="1" applyAlignment="1" applyProtection="1">
      <alignment horizontal="center" wrapText="1"/>
      <protection locked="0"/>
    </xf>
    <xf numFmtId="0" fontId="6" fillId="4" borderId="50" xfId="0" applyFont="1" applyFill="1" applyBorder="1" applyAlignment="1" applyProtection="1">
      <alignment horizontal="center" wrapText="1"/>
      <protection locked="0"/>
    </xf>
    <xf numFmtId="0" fontId="83" fillId="0" borderId="2" xfId="0" applyFont="1" applyBorder="1" applyAlignment="1" applyProtection="1">
      <alignment horizontal="center" wrapText="1"/>
      <protection locked="0"/>
    </xf>
    <xf numFmtId="14" fontId="83" fillId="0" borderId="2" xfId="0" applyNumberFormat="1" applyFont="1" applyBorder="1" applyAlignment="1" applyProtection="1">
      <alignment horizontal="left" wrapText="1"/>
      <protection locked="0"/>
    </xf>
    <xf numFmtId="0" fontId="83" fillId="0" borderId="7" xfId="0" applyFont="1" applyBorder="1" applyAlignment="1" applyProtection="1">
      <alignment horizontal="left" wrapText="1"/>
      <protection locked="0"/>
    </xf>
    <xf numFmtId="0" fontId="83" fillId="0" borderId="3" xfId="0" applyFont="1" applyBorder="1" applyAlignment="1" applyProtection="1">
      <alignment horizontal="left" wrapText="1"/>
      <protection locked="0"/>
    </xf>
    <xf numFmtId="0" fontId="15" fillId="0" borderId="9" xfId="0" applyFont="1" applyBorder="1" applyAlignment="1" applyProtection="1">
      <alignment horizontal="center" vertical="top" wrapText="1"/>
      <protection hidden="1"/>
    </xf>
    <xf numFmtId="0" fontId="4" fillId="0" borderId="11" xfId="0" applyFont="1" applyBorder="1" applyProtection="1">
      <protection hidden="1"/>
    </xf>
    <xf numFmtId="0" fontId="4" fillId="0" borderId="10" xfId="0" applyFont="1" applyBorder="1" applyProtection="1">
      <protection hidden="1"/>
    </xf>
    <xf numFmtId="0" fontId="30" fillId="0" borderId="9" xfId="0" applyFont="1" applyBorder="1" applyAlignment="1" applyProtection="1">
      <alignment horizontal="center" vertical="top" wrapText="1"/>
      <protection locked="0"/>
    </xf>
    <xf numFmtId="0" fontId="4" fillId="0" borderId="10" xfId="0" applyFont="1" applyBorder="1" applyProtection="1">
      <protection locked="0"/>
    </xf>
    <xf numFmtId="0" fontId="4" fillId="0" borderId="11" xfId="0" applyFont="1" applyBorder="1" applyProtection="1">
      <protection locked="0"/>
    </xf>
    <xf numFmtId="0" fontId="15" fillId="0" borderId="9" xfId="0" applyFont="1" applyBorder="1" applyAlignment="1" applyProtection="1">
      <alignment horizontal="center" vertical="top" wrapText="1"/>
      <protection locked="0"/>
    </xf>
    <xf numFmtId="0" fontId="48" fillId="0" borderId="9" xfId="0" applyFont="1" applyBorder="1" applyAlignment="1" applyProtection="1">
      <alignment horizontal="center" wrapText="1"/>
      <protection locked="0"/>
    </xf>
    <xf numFmtId="0" fontId="28" fillId="0" borderId="9" xfId="0" applyFont="1" applyBorder="1" applyAlignment="1" applyProtection="1">
      <alignment horizontal="left" wrapText="1"/>
      <protection locked="0"/>
    </xf>
    <xf numFmtId="0" fontId="19" fillId="0" borderId="9" xfId="0" applyFont="1" applyBorder="1" applyAlignment="1" applyProtection="1">
      <alignment horizontal="center" vertical="top" wrapText="1"/>
      <protection hidden="1"/>
    </xf>
    <xf numFmtId="0" fontId="7" fillId="0" borderId="9" xfId="0" applyFont="1" applyBorder="1" applyAlignment="1" applyProtection="1">
      <alignment horizontal="center" vertical="top" wrapText="1"/>
      <protection locked="0"/>
    </xf>
    <xf numFmtId="0" fontId="6" fillId="0" borderId="9" xfId="0" applyFont="1" applyBorder="1" applyAlignment="1" applyProtection="1">
      <alignment horizontal="center" vertical="top" wrapText="1"/>
      <protection locked="0"/>
    </xf>
    <xf numFmtId="0" fontId="40" fillId="0" borderId="13" xfId="0" applyFont="1" applyBorder="1" applyAlignment="1" applyProtection="1">
      <alignment horizontal="left" textRotation="90" wrapText="1"/>
      <protection hidden="1"/>
    </xf>
    <xf numFmtId="0" fontId="4" fillId="0" borderId="17" xfId="0" applyFont="1" applyBorder="1" applyProtection="1">
      <protection hidden="1"/>
    </xf>
    <xf numFmtId="0" fontId="44" fillId="0" borderId="13" xfId="0" applyFont="1" applyBorder="1" applyAlignment="1" applyProtection="1">
      <alignment horizontal="left" textRotation="90" wrapText="1"/>
      <protection hidden="1"/>
    </xf>
    <xf numFmtId="0" fontId="42" fillId="0" borderId="13" xfId="0" applyFont="1" applyBorder="1" applyAlignment="1" applyProtection="1">
      <alignment horizontal="left" textRotation="90" wrapText="1"/>
      <protection hidden="1"/>
    </xf>
    <xf numFmtId="0" fontId="41" fillId="0" borderId="13" xfId="0" applyFont="1" applyBorder="1" applyAlignment="1" applyProtection="1">
      <alignment horizontal="left" textRotation="90" wrapText="1"/>
      <protection hidden="1"/>
    </xf>
    <xf numFmtId="0" fontId="43" fillId="0" borderId="13" xfId="0" applyFont="1" applyBorder="1" applyAlignment="1" applyProtection="1">
      <alignment horizontal="left" textRotation="90" wrapText="1"/>
      <protection hidden="1"/>
    </xf>
    <xf numFmtId="1" fontId="44" fillId="0" borderId="13" xfId="0" applyNumberFormat="1" applyFont="1" applyBorder="1" applyAlignment="1" applyProtection="1">
      <alignment horizontal="left" textRotation="90" wrapText="1"/>
      <protection hidden="1"/>
    </xf>
    <xf numFmtId="0" fontId="28" fillId="0" borderId="9" xfId="0" applyFont="1" applyBorder="1" applyAlignment="1" applyProtection="1">
      <alignment horizontal="center" vertical="top" wrapText="1"/>
      <protection locked="0"/>
    </xf>
    <xf numFmtId="0" fontId="8" fillId="0" borderId="9" xfId="0" applyFont="1" applyBorder="1" applyAlignment="1" applyProtection="1">
      <alignment horizontal="center" vertical="top" wrapText="1"/>
      <protection locked="0"/>
    </xf>
    <xf numFmtId="0" fontId="46" fillId="0" borderId="9" xfId="0" applyFont="1" applyBorder="1" applyAlignment="1" applyProtection="1">
      <alignment horizontal="center" vertical="top" wrapText="1"/>
      <protection locked="0"/>
    </xf>
    <xf numFmtId="0" fontId="40" fillId="0" borderId="9" xfId="0" applyFont="1" applyBorder="1" applyAlignment="1" applyProtection="1">
      <alignment horizontal="center" vertical="top" wrapText="1"/>
      <protection locked="0"/>
    </xf>
    <xf numFmtId="0" fontId="40" fillId="0" borderId="13" xfId="0" applyFont="1" applyBorder="1" applyAlignment="1" applyProtection="1">
      <alignment horizontal="center" vertical="center" wrapText="1"/>
      <protection hidden="1"/>
    </xf>
    <xf numFmtId="0" fontId="4" fillId="0" borderId="17" xfId="0" applyFont="1" applyBorder="1" applyAlignment="1" applyProtection="1">
      <alignment horizontal="center" vertical="center"/>
      <protection hidden="1"/>
    </xf>
    <xf numFmtId="0" fontId="39" fillId="0" borderId="18" xfId="0" applyFont="1" applyBorder="1" applyAlignment="1" applyProtection="1">
      <alignment horizontal="center" wrapText="1"/>
      <protection hidden="1"/>
    </xf>
    <xf numFmtId="0" fontId="4" fillId="0" borderId="19" xfId="0" applyFont="1" applyBorder="1" applyProtection="1">
      <protection hidden="1"/>
    </xf>
    <xf numFmtId="0" fontId="4" fillId="0" borderId="12" xfId="0" applyFont="1" applyBorder="1" applyProtection="1">
      <protection hidden="1"/>
    </xf>
    <xf numFmtId="0" fontId="4" fillId="0" borderId="20" xfId="0" applyFont="1" applyBorder="1" applyProtection="1">
      <protection hidden="1"/>
    </xf>
    <xf numFmtId="0" fontId="4" fillId="0" borderId="21" xfId="0" applyFont="1" applyBorder="1" applyProtection="1">
      <protection hidden="1"/>
    </xf>
    <xf numFmtId="0" fontId="4" fillId="0" borderId="16" xfId="0" applyFont="1" applyBorder="1" applyProtection="1">
      <protection hidden="1"/>
    </xf>
    <xf numFmtId="2" fontId="43" fillId="0" borderId="13" xfId="0" applyNumberFormat="1" applyFont="1" applyBorder="1" applyAlignment="1" applyProtection="1">
      <alignment horizontal="left" textRotation="90" wrapText="1"/>
      <protection hidden="1"/>
    </xf>
    <xf numFmtId="2" fontId="44" fillId="0" borderId="13" xfId="0" applyNumberFormat="1" applyFont="1" applyBorder="1" applyAlignment="1" applyProtection="1">
      <alignment horizontal="left" textRotation="90" wrapText="1"/>
      <protection hidden="1"/>
    </xf>
    <xf numFmtId="0" fontId="45" fillId="0" borderId="13" xfId="0" applyFont="1" applyBorder="1" applyAlignment="1" applyProtection="1">
      <alignment horizontal="left" textRotation="90" wrapText="1"/>
      <protection hidden="1"/>
    </xf>
    <xf numFmtId="167" fontId="40" fillId="0" borderId="13" xfId="0" applyNumberFormat="1" applyFont="1" applyBorder="1" applyAlignment="1" applyProtection="1">
      <alignment horizontal="left" textRotation="90" wrapText="1"/>
      <protection hidden="1"/>
    </xf>
    <xf numFmtId="1" fontId="43" fillId="0" borderId="13" xfId="0" applyNumberFormat="1" applyFont="1" applyBorder="1" applyAlignment="1" applyProtection="1">
      <alignment horizontal="left" wrapText="1"/>
      <protection hidden="1"/>
    </xf>
    <xf numFmtId="16" fontId="40" fillId="0" borderId="13" xfId="0" applyNumberFormat="1" applyFont="1" applyBorder="1" applyAlignment="1" applyProtection="1">
      <alignment horizontal="left" textRotation="90" wrapText="1"/>
      <protection hidden="1"/>
    </xf>
    <xf numFmtId="0" fontId="24" fillId="0" borderId="9" xfId="0" applyFont="1" applyBorder="1" applyAlignment="1" applyProtection="1">
      <alignment horizontal="center" vertical="center" wrapText="1"/>
      <protection hidden="1"/>
    </xf>
    <xf numFmtId="0" fontId="25" fillId="0" borderId="9" xfId="0" applyFont="1" applyBorder="1" applyAlignment="1" applyProtection="1">
      <alignment horizontal="center" vertical="top" wrapText="1"/>
      <protection hidden="1"/>
    </xf>
    <xf numFmtId="0" fontId="26" fillId="0" borderId="9" xfId="0" applyFont="1" applyBorder="1" applyAlignment="1" applyProtection="1">
      <alignment horizontal="left" vertical="top" wrapText="1"/>
      <protection hidden="1"/>
    </xf>
    <xf numFmtId="0" fontId="33" fillId="0" borderId="9" xfId="0" applyFont="1" applyBorder="1" applyAlignment="1" applyProtection="1">
      <alignment horizontal="center" vertical="center" wrapText="1"/>
      <protection hidden="1"/>
    </xf>
    <xf numFmtId="164" fontId="18" fillId="0" borderId="9" xfId="0" applyNumberFormat="1" applyFont="1" applyBorder="1" applyAlignment="1" applyProtection="1">
      <alignment horizontal="center" vertical="center" wrapText="1"/>
      <protection hidden="1"/>
    </xf>
    <xf numFmtId="0" fontId="28" fillId="0" borderId="9" xfId="0" applyFont="1" applyBorder="1" applyAlignment="1" applyProtection="1">
      <alignment horizontal="left" vertical="top" wrapText="1"/>
      <protection hidden="1"/>
    </xf>
    <xf numFmtId="2" fontId="30" fillId="0" borderId="9" xfId="0" applyNumberFormat="1" applyFont="1" applyBorder="1" applyAlignment="1" applyProtection="1">
      <alignment horizontal="center" vertical="center" wrapText="1"/>
      <protection hidden="1"/>
    </xf>
    <xf numFmtId="0" fontId="20" fillId="0" borderId="13" xfId="0" applyFont="1" applyBorder="1" applyAlignment="1" applyProtection="1">
      <alignment horizontal="right" wrapText="1"/>
      <protection hidden="1"/>
    </xf>
    <xf numFmtId="0" fontId="4" fillId="0" borderId="15" xfId="0" applyFont="1" applyBorder="1" applyProtection="1">
      <protection hidden="1"/>
    </xf>
    <xf numFmtId="0" fontId="30" fillId="0" borderId="9" xfId="0" applyFont="1" applyBorder="1" applyAlignment="1" applyProtection="1">
      <alignment horizontal="center" vertical="center" wrapText="1"/>
      <protection hidden="1"/>
    </xf>
    <xf numFmtId="16" fontId="20" fillId="0" borderId="13" xfId="0" applyNumberFormat="1" applyFont="1" applyBorder="1" applyAlignment="1" applyProtection="1">
      <alignment horizontal="center" vertical="top" wrapText="1"/>
      <protection hidden="1"/>
    </xf>
    <xf numFmtId="0" fontId="20" fillId="0" borderId="13" xfId="0" applyFont="1" applyBorder="1" applyAlignment="1" applyProtection="1">
      <alignment horizontal="center" vertical="top" wrapText="1"/>
      <protection hidden="1"/>
    </xf>
    <xf numFmtId="0" fontId="20" fillId="0" borderId="13" xfId="0" applyFont="1" applyBorder="1" applyAlignment="1" applyProtection="1">
      <alignment horizontal="center" vertical="center" textRotation="90" wrapText="1"/>
      <protection hidden="1"/>
    </xf>
    <xf numFmtId="0" fontId="36" fillId="0" borderId="13" xfId="0" applyFont="1" applyBorder="1" applyAlignment="1" applyProtection="1">
      <alignment horizontal="center" vertical="center" textRotation="90" wrapText="1"/>
      <protection hidden="1"/>
    </xf>
    <xf numFmtId="0" fontId="28" fillId="0" borderId="9" xfId="0" applyFont="1" applyBorder="1" applyAlignment="1" applyProtection="1">
      <alignment wrapText="1"/>
      <protection hidden="1"/>
    </xf>
    <xf numFmtId="16" fontId="32" fillId="0" borderId="9" xfId="0" applyNumberFormat="1" applyFont="1" applyBorder="1" applyProtection="1">
      <protection hidden="1"/>
    </xf>
    <xf numFmtId="0" fontId="29" fillId="0" borderId="9" xfId="0" applyFont="1" applyBorder="1" applyAlignment="1" applyProtection="1">
      <alignment wrapText="1"/>
      <protection hidden="1"/>
    </xf>
    <xf numFmtId="0" fontId="6" fillId="0" borderId="13" xfId="0" applyFont="1" applyBorder="1" applyAlignment="1" applyProtection="1">
      <alignment horizontal="left" vertical="top" wrapText="1"/>
      <protection hidden="1"/>
    </xf>
    <xf numFmtId="16" fontId="17" fillId="0" borderId="13" xfId="0" applyNumberFormat="1" applyFont="1" applyBorder="1" applyAlignment="1" applyProtection="1">
      <alignment horizontal="left" vertical="center" wrapText="1"/>
      <protection hidden="1"/>
    </xf>
    <xf numFmtId="0" fontId="18" fillId="0" borderId="13" xfId="0" applyFont="1" applyBorder="1" applyAlignment="1" applyProtection="1">
      <alignment horizontal="center" vertical="center" textRotation="90" wrapText="1"/>
      <protection hidden="1"/>
    </xf>
    <xf numFmtId="0" fontId="17" fillId="0" borderId="13" xfId="0" applyFont="1" applyBorder="1" applyAlignment="1" applyProtection="1">
      <alignment horizontal="center" vertical="center" textRotation="90" wrapText="1"/>
      <protection hidden="1"/>
    </xf>
    <xf numFmtId="0" fontId="20" fillId="0" borderId="13" xfId="0" applyFont="1" applyBorder="1" applyAlignment="1" applyProtection="1">
      <alignment horizontal="center" textRotation="90" wrapText="1"/>
      <protection hidden="1"/>
    </xf>
    <xf numFmtId="0" fontId="23" fillId="0" borderId="13" xfId="0" applyFont="1" applyBorder="1" applyAlignment="1" applyProtection="1">
      <alignment horizontal="center" textRotation="90" wrapText="1"/>
      <protection hidden="1"/>
    </xf>
    <xf numFmtId="2" fontId="37" fillId="0" borderId="13" xfId="0" applyNumberFormat="1" applyFont="1" applyBorder="1" applyAlignment="1" applyProtection="1">
      <alignment horizontal="center" vertical="top" wrapText="1"/>
      <protection hidden="1"/>
    </xf>
    <xf numFmtId="0" fontId="19" fillId="0" borderId="10" xfId="0" applyFont="1" applyBorder="1" applyAlignment="1" applyProtection="1">
      <alignment horizontal="left" vertical="top" wrapText="1"/>
      <protection hidden="1"/>
    </xf>
    <xf numFmtId="0" fontId="37" fillId="0" borderId="13" xfId="0" applyFont="1" applyBorder="1" applyAlignment="1" applyProtection="1">
      <alignment horizontal="center" vertical="center" wrapText="1"/>
      <protection hidden="1"/>
    </xf>
    <xf numFmtId="0" fontId="34" fillId="0" borderId="10" xfId="0" applyFont="1" applyBorder="1" applyAlignment="1" applyProtection="1">
      <alignment horizontal="left" vertical="top" wrapText="1"/>
      <protection hidden="1"/>
    </xf>
    <xf numFmtId="0" fontId="29" fillId="0" borderId="9" xfId="0" applyFont="1" applyBorder="1" applyAlignment="1" applyProtection="1">
      <alignment horizontal="left" vertical="top" wrapText="1"/>
      <protection hidden="1"/>
    </xf>
    <xf numFmtId="0" fontId="7" fillId="0" borderId="13" xfId="0" applyFont="1" applyBorder="1" applyAlignment="1" applyProtection="1">
      <alignment horizontal="left" vertical="center" textRotation="90" wrapText="1"/>
      <protection hidden="1"/>
    </xf>
    <xf numFmtId="0" fontId="18" fillId="0" borderId="10" xfId="0" applyFont="1" applyBorder="1" applyAlignment="1" applyProtection="1">
      <alignment horizontal="left" vertical="center" wrapText="1"/>
      <protection hidden="1"/>
    </xf>
    <xf numFmtId="0" fontId="17" fillId="0" borderId="10" xfId="0" applyFont="1" applyBorder="1" applyAlignment="1" applyProtection="1">
      <alignment horizontal="left" vertical="top" wrapText="1"/>
      <protection hidden="1"/>
    </xf>
    <xf numFmtId="0" fontId="28" fillId="0" borderId="9" xfId="0" applyFont="1" applyBorder="1" applyAlignment="1" applyProtection="1">
      <alignment horizontal="center" vertical="top" wrapText="1"/>
      <protection hidden="1"/>
    </xf>
    <xf numFmtId="164" fontId="31" fillId="0" borderId="9" xfId="0" applyNumberFormat="1" applyFont="1" applyBorder="1" applyAlignment="1" applyProtection="1">
      <alignment horizontal="center" vertical="center" wrapText="1"/>
      <protection hidden="1"/>
    </xf>
    <xf numFmtId="0" fontId="29" fillId="0" borderId="10" xfId="0" applyFont="1" applyBorder="1" applyAlignment="1" applyProtection="1">
      <alignment horizontal="left" vertical="top" wrapText="1"/>
      <protection hidden="1"/>
    </xf>
    <xf numFmtId="0" fontId="26" fillId="0" borderId="9" xfId="0" applyFont="1" applyBorder="1" applyAlignment="1" applyProtection="1">
      <alignment horizontal="center" vertical="top" wrapText="1"/>
      <protection hidden="1"/>
    </xf>
    <xf numFmtId="168" fontId="91" fillId="0" borderId="10" xfId="0" applyNumberFormat="1" applyFont="1" applyBorder="1" applyAlignment="1" applyProtection="1">
      <alignment horizontal="left"/>
      <protection hidden="1"/>
    </xf>
    <xf numFmtId="0" fontId="35" fillId="7" borderId="9" xfId="0" applyFont="1" applyFill="1" applyBorder="1" applyAlignment="1" applyProtection="1">
      <alignment horizontal="left" vertical="top" wrapText="1"/>
      <protection hidden="1"/>
    </xf>
    <xf numFmtId="2" fontId="15" fillId="0" borderId="9" xfId="0" applyNumberFormat="1" applyFont="1" applyBorder="1" applyAlignment="1" applyProtection="1">
      <alignment horizontal="center" vertical="center" wrapText="1"/>
      <protection hidden="1"/>
    </xf>
    <xf numFmtId="0" fontId="158" fillId="0" borderId="0" xfId="0" applyFont="1" applyAlignment="1" applyProtection="1">
      <alignment horizontal="center" vertical="top" wrapText="1"/>
      <protection hidden="1"/>
    </xf>
    <xf numFmtId="0" fontId="166" fillId="0" borderId="0" xfId="0" applyFont="1" applyAlignment="1" applyProtection="1">
      <alignment horizontal="left" vertical="center"/>
      <protection hidden="1"/>
    </xf>
    <xf numFmtId="0" fontId="166" fillId="0" borderId="0" xfId="0" applyFont="1" applyAlignment="1" applyProtection="1">
      <alignment horizontal="center" vertical="center"/>
      <protection hidden="1"/>
    </xf>
    <xf numFmtId="14" fontId="167" fillId="0" borderId="0" xfId="0" applyNumberFormat="1" applyFont="1" applyAlignment="1" applyProtection="1">
      <alignment horizontal="center" vertical="center"/>
      <protection hidden="1"/>
    </xf>
    <xf numFmtId="14" fontId="168" fillId="0" borderId="0" xfId="0" applyNumberFormat="1" applyFont="1" applyAlignment="1" applyProtection="1">
      <alignment horizontal="center" vertical="center" wrapText="1"/>
      <protection hidden="1"/>
    </xf>
    <xf numFmtId="0" fontId="168" fillId="0" borderId="0" xfId="0" applyFont="1" applyAlignment="1" applyProtection="1">
      <alignment horizontal="center" vertical="center" wrapText="1"/>
      <protection hidden="1"/>
    </xf>
    <xf numFmtId="17" fontId="168" fillId="0" borderId="0" xfId="0" applyNumberFormat="1" applyFont="1" applyAlignment="1" applyProtection="1">
      <alignment horizontal="center" vertical="center" wrapText="1"/>
      <protection hidden="1"/>
    </xf>
    <xf numFmtId="0" fontId="156" fillId="0" borderId="0" xfId="0" applyFont="1" applyAlignment="1" applyProtection="1">
      <alignment horizontal="center" vertical="center"/>
      <protection hidden="1"/>
    </xf>
    <xf numFmtId="14" fontId="165" fillId="0" borderId="0" xfId="0" applyNumberFormat="1" applyFont="1" applyAlignment="1" applyProtection="1">
      <alignment horizontal="center" vertical="center"/>
      <protection hidden="1"/>
    </xf>
    <xf numFmtId="0" fontId="168" fillId="0" borderId="0" xfId="0" applyFont="1" applyAlignment="1" applyProtection="1">
      <alignment horizontal="left" vertical="center"/>
      <protection hidden="1"/>
    </xf>
    <xf numFmtId="14" fontId="168" fillId="0" borderId="0" xfId="0" applyNumberFormat="1" applyFont="1" applyAlignment="1" applyProtection="1">
      <alignment horizontal="center" vertical="center"/>
      <protection hidden="1"/>
    </xf>
    <xf numFmtId="0" fontId="168" fillId="0" borderId="0" xfId="0" applyFont="1" applyAlignment="1" applyProtection="1">
      <alignment horizontal="center" vertical="center"/>
      <protection hidden="1"/>
    </xf>
    <xf numFmtId="0" fontId="164" fillId="0" borderId="0" xfId="0" applyFont="1" applyAlignment="1" applyProtection="1">
      <alignment vertical="center"/>
      <protection hidden="1"/>
    </xf>
    <xf numFmtId="0" fontId="164" fillId="0" borderId="0" xfId="0" applyFont="1" applyAlignment="1" applyProtection="1">
      <alignment horizontal="left"/>
      <protection hidden="1"/>
    </xf>
    <xf numFmtId="0" fontId="162" fillId="0" borderId="0" xfId="0" applyFont="1" applyAlignment="1" applyProtection="1">
      <alignment horizontal="center"/>
      <protection hidden="1"/>
    </xf>
    <xf numFmtId="0" fontId="32" fillId="0" borderId="13" xfId="0" applyFont="1" applyBorder="1" applyAlignment="1" applyProtection="1">
      <alignment horizontal="center" vertical="center" wrapText="1"/>
      <protection hidden="1"/>
    </xf>
    <xf numFmtId="1" fontId="21" fillId="0" borderId="13" xfId="0" applyNumberFormat="1" applyFont="1" applyBorder="1" applyAlignment="1" applyProtection="1">
      <alignment horizontal="center" vertical="center" wrapText="1"/>
      <protection hidden="1"/>
    </xf>
    <xf numFmtId="0" fontId="15" fillId="0" borderId="10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vertical="center"/>
      <protection hidden="1"/>
    </xf>
    <xf numFmtId="0" fontId="21" fillId="0" borderId="13" xfId="0" applyFont="1" applyBorder="1" applyAlignment="1" applyProtection="1">
      <alignment horizontal="center" vertical="center" wrapText="1"/>
      <protection hidden="1"/>
    </xf>
    <xf numFmtId="14" fontId="21" fillId="0" borderId="13" xfId="0" applyNumberFormat="1" applyFont="1" applyBorder="1" applyAlignment="1" applyProtection="1">
      <alignment horizontal="center" vertical="center"/>
      <protection hidden="1"/>
    </xf>
    <xf numFmtId="0" fontId="22" fillId="0" borderId="13" xfId="0" applyFont="1" applyBorder="1" applyAlignment="1" applyProtection="1">
      <alignment horizontal="center" vertical="center" wrapText="1"/>
      <protection hidden="1"/>
    </xf>
    <xf numFmtId="0" fontId="100" fillId="0" borderId="13" xfId="0" applyFont="1" applyBorder="1" applyAlignment="1" applyProtection="1">
      <alignment horizontal="center" vertical="center" wrapText="1"/>
      <protection hidden="1"/>
    </xf>
    <xf numFmtId="0" fontId="112" fillId="0" borderId="15" xfId="0" applyFont="1" applyBorder="1" applyProtection="1">
      <protection hidden="1"/>
    </xf>
    <xf numFmtId="0" fontId="112" fillId="0" borderId="17" xfId="0" applyFont="1" applyBorder="1" applyProtection="1">
      <protection hidden="1"/>
    </xf>
    <xf numFmtId="0" fontId="32" fillId="0" borderId="18" xfId="0" applyFont="1" applyBorder="1" applyAlignment="1" applyProtection="1">
      <alignment horizontal="center" vertical="center" wrapText="1"/>
      <protection hidden="1"/>
    </xf>
    <xf numFmtId="0" fontId="4" fillId="0" borderId="23" xfId="0" applyFont="1" applyBorder="1" applyProtection="1">
      <protection hidden="1"/>
    </xf>
    <xf numFmtId="0" fontId="4" fillId="0" borderId="14" xfId="0" applyFont="1" applyBorder="1" applyProtection="1">
      <protection hidden="1"/>
    </xf>
    <xf numFmtId="0" fontId="21" fillId="0" borderId="9" xfId="0" applyFont="1" applyBorder="1" applyAlignment="1" applyProtection="1">
      <alignment horizontal="center" vertical="center" wrapText="1"/>
      <protection hidden="1"/>
    </xf>
    <xf numFmtId="0" fontId="7" fillId="0" borderId="13" xfId="0" applyFont="1" applyBorder="1" applyAlignment="1" applyProtection="1">
      <alignment horizontal="center" vertical="center" wrapText="1"/>
      <protection hidden="1"/>
    </xf>
    <xf numFmtId="0" fontId="102" fillId="0" borderId="10" xfId="0" applyFont="1" applyBorder="1" applyAlignment="1" applyProtection="1">
      <alignment horizontal="left"/>
      <protection hidden="1"/>
    </xf>
    <xf numFmtId="0" fontId="102" fillId="0" borderId="11" xfId="0" applyFont="1" applyBorder="1" applyAlignment="1" applyProtection="1">
      <alignment horizontal="left"/>
      <protection hidden="1"/>
    </xf>
    <xf numFmtId="0" fontId="51" fillId="0" borderId="9" xfId="0" applyFont="1" applyBorder="1" applyAlignment="1" applyProtection="1">
      <alignment horizontal="center"/>
      <protection hidden="1"/>
    </xf>
    <xf numFmtId="14" fontId="7" fillId="0" borderId="10" xfId="0" applyNumberFormat="1" applyFont="1" applyBorder="1" applyAlignment="1" applyProtection="1">
      <alignment horizontal="center"/>
      <protection hidden="1"/>
    </xf>
    <xf numFmtId="0" fontId="53" fillId="0" borderId="10" xfId="0" applyFont="1" applyBorder="1" applyAlignment="1" applyProtection="1">
      <alignment horizontal="right"/>
      <protection hidden="1"/>
    </xf>
    <xf numFmtId="0" fontId="7" fillId="0" borderId="10" xfId="0" applyFont="1" applyBorder="1" applyAlignment="1" applyProtection="1">
      <alignment horizontal="center"/>
      <protection hidden="1"/>
    </xf>
    <xf numFmtId="0" fontId="55" fillId="0" borderId="15" xfId="0" applyFont="1" applyBorder="1" applyAlignment="1" applyProtection="1">
      <alignment horizontal="center"/>
      <protection hidden="1"/>
    </xf>
    <xf numFmtId="0" fontId="54" fillId="0" borderId="15" xfId="0" applyFont="1" applyBorder="1" applyAlignment="1" applyProtection="1">
      <alignment horizontal="center"/>
      <protection hidden="1"/>
    </xf>
    <xf numFmtId="14" fontId="55" fillId="0" borderId="15" xfId="0" applyNumberFormat="1" applyFont="1" applyBorder="1" applyAlignment="1" applyProtection="1">
      <alignment horizontal="center"/>
      <protection hidden="1"/>
    </xf>
    <xf numFmtId="0" fontId="52" fillId="0" borderId="9" xfId="0" applyFont="1" applyBorder="1" applyAlignment="1" applyProtection="1">
      <alignment horizontal="left" vertical="top"/>
      <protection hidden="1"/>
    </xf>
    <xf numFmtId="0" fontId="55" fillId="0" borderId="10" xfId="0" applyFont="1" applyBorder="1" applyAlignment="1" applyProtection="1">
      <alignment horizontal="center"/>
      <protection hidden="1"/>
    </xf>
    <xf numFmtId="0" fontId="53" fillId="0" borderId="10" xfId="0" applyFont="1" applyBorder="1" applyAlignment="1" applyProtection="1">
      <alignment horizontal="center"/>
      <protection hidden="1"/>
    </xf>
    <xf numFmtId="0" fontId="96" fillId="0" borderId="10" xfId="0" applyFont="1" applyBorder="1" applyAlignment="1" applyProtection="1">
      <alignment horizontal="left"/>
      <protection hidden="1"/>
    </xf>
    <xf numFmtId="0" fontId="154" fillId="0" borderId="10" xfId="0" applyFont="1" applyBorder="1" applyAlignment="1" applyProtection="1">
      <alignment horizontal="left"/>
      <protection hidden="1"/>
    </xf>
    <xf numFmtId="0" fontId="113" fillId="0" borderId="0" xfId="0" applyFont="1" applyAlignment="1" applyProtection="1">
      <alignment horizontal="center"/>
      <protection hidden="1"/>
    </xf>
    <xf numFmtId="0" fontId="102" fillId="0" borderId="0" xfId="0" applyFont="1" applyAlignment="1" applyProtection="1">
      <alignment horizontal="center"/>
      <protection hidden="1"/>
    </xf>
    <xf numFmtId="0" fontId="94" fillId="0" borderId="0" xfId="0" applyFont="1" applyAlignment="1" applyProtection="1">
      <alignment horizontal="center"/>
      <protection hidden="1"/>
    </xf>
    <xf numFmtId="0" fontId="55" fillId="0" borderId="15" xfId="0" applyFont="1" applyBorder="1" applyAlignment="1" applyProtection="1">
      <alignment horizontal="center" wrapText="1"/>
      <protection hidden="1"/>
    </xf>
    <xf numFmtId="0" fontId="55" fillId="0" borderId="14" xfId="0" applyFont="1" applyBorder="1" applyAlignment="1" applyProtection="1">
      <alignment horizontal="center"/>
      <protection hidden="1"/>
    </xf>
    <xf numFmtId="0" fontId="115" fillId="14" borderId="46" xfId="0" applyFont="1" applyFill="1" applyBorder="1" applyAlignment="1" applyProtection="1">
      <alignment horizontal="center" vertical="center"/>
      <protection hidden="1"/>
    </xf>
    <xf numFmtId="0" fontId="114" fillId="0" borderId="0" xfId="0" applyFont="1" applyAlignment="1" applyProtection="1">
      <alignment horizontal="center"/>
      <protection hidden="1"/>
    </xf>
    <xf numFmtId="0" fontId="94" fillId="0" borderId="0" xfId="0" applyFont="1" applyAlignment="1" applyProtection="1">
      <alignment horizontal="center" vertical="center"/>
      <protection hidden="1"/>
    </xf>
    <xf numFmtId="0" fontId="94" fillId="0" borderId="0" xfId="0" applyFont="1" applyAlignment="1" applyProtection="1">
      <alignment horizontal="right" vertical="center"/>
      <protection hidden="1"/>
    </xf>
    <xf numFmtId="0" fontId="116" fillId="19" borderId="46" xfId="0" applyFont="1" applyFill="1" applyBorder="1" applyAlignment="1" applyProtection="1">
      <alignment horizontal="center" vertical="center"/>
      <protection hidden="1"/>
    </xf>
    <xf numFmtId="0" fontId="91" fillId="0" borderId="54" xfId="0" applyFont="1" applyBorder="1" applyAlignment="1" applyProtection="1">
      <alignment horizontal="left" vertical="center"/>
      <protection hidden="1"/>
    </xf>
    <xf numFmtId="0" fontId="125" fillId="0" borderId="9" xfId="0" applyFont="1" applyBorder="1" applyAlignment="1" applyProtection="1">
      <alignment wrapText="1"/>
      <protection hidden="1"/>
    </xf>
    <xf numFmtId="0" fontId="104" fillId="0" borderId="10" xfId="0" applyFont="1" applyBorder="1" applyAlignment="1" applyProtection="1">
      <alignment horizontal="left" vertical="top" wrapText="1"/>
      <protection hidden="1"/>
    </xf>
    <xf numFmtId="164" fontId="122" fillId="0" borderId="46" xfId="0" applyNumberFormat="1" applyFont="1" applyBorder="1" applyAlignment="1" applyProtection="1">
      <alignment horizontal="center" vertical="center" wrapText="1"/>
      <protection hidden="1"/>
    </xf>
    <xf numFmtId="0" fontId="122" fillId="0" borderId="46" xfId="0" applyFont="1" applyBorder="1" applyProtection="1">
      <protection hidden="1"/>
    </xf>
    <xf numFmtId="0" fontId="125" fillId="0" borderId="9" xfId="0" applyFont="1" applyBorder="1" applyAlignment="1" applyProtection="1">
      <alignment horizontal="left" wrapText="1"/>
      <protection hidden="1"/>
    </xf>
    <xf numFmtId="0" fontId="4" fillId="0" borderId="10" xfId="0" applyFont="1" applyBorder="1" applyAlignment="1" applyProtection="1">
      <alignment horizontal="left"/>
      <protection hidden="1"/>
    </xf>
    <xf numFmtId="2" fontId="139" fillId="0" borderId="46" xfId="0" applyNumberFormat="1" applyFont="1" applyBorder="1" applyAlignment="1" applyProtection="1">
      <alignment horizontal="center" vertical="center" wrapText="1"/>
      <protection hidden="1"/>
    </xf>
    <xf numFmtId="0" fontId="136" fillId="0" borderId="46" xfId="0" applyFont="1" applyBorder="1" applyProtection="1">
      <protection hidden="1"/>
    </xf>
    <xf numFmtId="0" fontId="141" fillId="0" borderId="9" xfId="0" applyFont="1" applyBorder="1" applyAlignment="1" applyProtection="1">
      <alignment horizontal="center" vertical="center" wrapText="1"/>
      <protection hidden="1"/>
    </xf>
    <xf numFmtId="0" fontId="142" fillId="0" borderId="9" xfId="0" applyFont="1" applyBorder="1" applyAlignment="1" applyProtection="1">
      <alignment horizontal="center" wrapText="1"/>
      <protection hidden="1"/>
    </xf>
    <xf numFmtId="168" fontId="116" fillId="13" borderId="10" xfId="0" applyNumberFormat="1" applyFont="1" applyFill="1" applyBorder="1" applyAlignment="1" applyProtection="1">
      <alignment horizontal="left" vertical="center"/>
      <protection hidden="1"/>
    </xf>
    <xf numFmtId="0" fontId="123" fillId="0" borderId="9" xfId="0" applyFont="1" applyBorder="1" applyAlignment="1" applyProtection="1">
      <alignment wrapText="1"/>
      <protection hidden="1"/>
    </xf>
    <xf numFmtId="0" fontId="28" fillId="0" borderId="18" xfId="0" applyFont="1" applyBorder="1" applyAlignment="1" applyProtection="1">
      <alignment horizontal="center" vertical="top" wrapText="1"/>
      <protection hidden="1"/>
    </xf>
    <xf numFmtId="16" fontId="99" fillId="0" borderId="9" xfId="0" applyNumberFormat="1" applyFont="1" applyBorder="1" applyProtection="1">
      <protection hidden="1"/>
    </xf>
    <xf numFmtId="0" fontId="125" fillId="0" borderId="9" xfId="0" applyFont="1" applyBorder="1" applyAlignment="1" applyProtection="1">
      <alignment horizontal="left" vertical="top" wrapText="1"/>
      <protection hidden="1"/>
    </xf>
    <xf numFmtId="164" fontId="80" fillId="0" borderId="46" xfId="0" applyNumberFormat="1" applyFont="1" applyBorder="1" applyAlignment="1" applyProtection="1">
      <alignment horizontal="center" vertical="center" wrapText="1"/>
      <protection hidden="1"/>
    </xf>
    <xf numFmtId="0" fontId="102" fillId="0" borderId="46" xfId="0" applyFont="1" applyBorder="1" applyProtection="1">
      <protection hidden="1"/>
    </xf>
    <xf numFmtId="1" fontId="19" fillId="0" borderId="10" xfId="0" applyNumberFormat="1" applyFont="1" applyBorder="1" applyAlignment="1" applyProtection="1">
      <alignment horizontal="left" vertical="top" wrapText="1"/>
      <protection hidden="1"/>
    </xf>
    <xf numFmtId="1" fontId="4" fillId="0" borderId="10" xfId="0" applyNumberFormat="1" applyFont="1" applyBorder="1" applyProtection="1">
      <protection hidden="1"/>
    </xf>
    <xf numFmtId="1" fontId="4" fillId="0" borderId="11" xfId="0" applyNumberFormat="1" applyFont="1" applyBorder="1" applyProtection="1">
      <protection hidden="1"/>
    </xf>
    <xf numFmtId="0" fontId="140" fillId="7" borderId="9" xfId="0" applyFont="1" applyFill="1" applyBorder="1" applyAlignment="1" applyProtection="1">
      <alignment horizontal="left" vertical="top" wrapText="1"/>
      <protection hidden="1"/>
    </xf>
    <xf numFmtId="2" fontId="15" fillId="0" borderId="20" xfId="0" applyNumberFormat="1" applyFont="1" applyBorder="1" applyAlignment="1" applyProtection="1">
      <alignment horizontal="center" vertical="center" wrapText="1"/>
      <protection hidden="1"/>
    </xf>
    <xf numFmtId="0" fontId="4" fillId="0" borderId="22" xfId="0" applyFont="1" applyBorder="1" applyProtection="1">
      <protection hidden="1"/>
    </xf>
    <xf numFmtId="0" fontId="122" fillId="25" borderId="46" xfId="0" applyFont="1" applyFill="1" applyBorder="1" applyAlignment="1" applyProtection="1">
      <alignment horizontal="center" vertical="center" wrapText="1"/>
      <protection hidden="1"/>
    </xf>
    <xf numFmtId="0" fontId="102" fillId="25" borderId="46" xfId="0" applyFont="1" applyFill="1" applyBorder="1" applyProtection="1">
      <protection hidden="1"/>
    </xf>
    <xf numFmtId="0" fontId="94" fillId="0" borderId="12" xfId="0" applyFont="1" applyBorder="1" applyAlignment="1" applyProtection="1">
      <alignment horizontal="center" wrapText="1"/>
      <protection hidden="1"/>
    </xf>
    <xf numFmtId="0" fontId="94" fillId="0" borderId="14" xfId="0" applyFont="1" applyBorder="1" applyAlignment="1" applyProtection="1">
      <alignment horizontal="center" wrapText="1"/>
      <protection hidden="1"/>
    </xf>
    <xf numFmtId="0" fontId="129" fillId="0" borderId="46" xfId="0" applyFont="1" applyBorder="1" applyAlignment="1" applyProtection="1">
      <alignment horizontal="center" wrapText="1"/>
      <protection hidden="1"/>
    </xf>
    <xf numFmtId="0" fontId="127" fillId="0" borderId="13" xfId="0" applyFont="1" applyBorder="1" applyAlignment="1" applyProtection="1">
      <alignment horizontal="center" vertical="center" textRotation="90" wrapText="1"/>
      <protection hidden="1"/>
    </xf>
    <xf numFmtId="0" fontId="36" fillId="0" borderId="15" xfId="0" applyFont="1" applyBorder="1" applyAlignment="1" applyProtection="1">
      <alignment horizontal="center" vertical="center" textRotation="90" wrapText="1"/>
      <protection hidden="1"/>
    </xf>
    <xf numFmtId="0" fontId="94" fillId="0" borderId="19" xfId="0" applyFont="1" applyBorder="1" applyAlignment="1" applyProtection="1">
      <alignment horizontal="center" wrapText="1"/>
      <protection hidden="1"/>
    </xf>
    <xf numFmtId="0" fontId="94" fillId="0" borderId="0" xfId="0" applyFont="1" applyAlignment="1" applyProtection="1">
      <alignment horizontal="center" wrapText="1"/>
      <protection hidden="1"/>
    </xf>
    <xf numFmtId="0" fontId="124" fillId="0" borderId="13" xfId="0" applyFont="1" applyBorder="1" applyAlignment="1" applyProtection="1">
      <alignment horizontal="center" vertical="center" textRotation="90" wrapText="1"/>
      <protection hidden="1"/>
    </xf>
    <xf numFmtId="0" fontId="124" fillId="0" borderId="15" xfId="0" applyFont="1" applyBorder="1" applyAlignment="1" applyProtection="1">
      <alignment horizontal="center" vertical="center" textRotation="90" wrapText="1"/>
      <protection hidden="1"/>
    </xf>
    <xf numFmtId="0" fontId="123" fillId="0" borderId="9" xfId="0" applyFont="1" applyBorder="1" applyAlignment="1" applyProtection="1">
      <alignment horizontal="left" vertical="top" wrapText="1"/>
      <protection hidden="1"/>
    </xf>
    <xf numFmtId="0" fontId="139" fillId="0" borderId="9" xfId="0" applyFont="1" applyBorder="1" applyAlignment="1" applyProtection="1">
      <alignment horizontal="center" vertical="center" wrapText="1"/>
      <protection hidden="1"/>
    </xf>
    <xf numFmtId="0" fontId="136" fillId="0" borderId="11" xfId="0" applyFont="1" applyBorder="1" applyProtection="1">
      <protection hidden="1"/>
    </xf>
    <xf numFmtId="0" fontId="108" fillId="0" borderId="13" xfId="0" applyFont="1" applyBorder="1" applyAlignment="1" applyProtection="1">
      <alignment horizontal="left" vertical="top" wrapText="1"/>
      <protection hidden="1"/>
    </xf>
    <xf numFmtId="14" fontId="104" fillId="0" borderId="46" xfId="0" applyNumberFormat="1" applyFont="1" applyBorder="1" applyAlignment="1" applyProtection="1">
      <alignment horizontal="center" vertical="top" wrapText="1"/>
      <protection hidden="1"/>
    </xf>
    <xf numFmtId="0" fontId="130" fillId="0" borderId="46" xfId="0" applyFont="1" applyBorder="1" applyAlignment="1" applyProtection="1">
      <alignment horizontal="left" textRotation="90" wrapText="1"/>
      <protection hidden="1"/>
    </xf>
    <xf numFmtId="0" fontId="136" fillId="0" borderId="46" xfId="0" applyFont="1" applyBorder="1" applyAlignment="1" applyProtection="1">
      <alignment horizontal="center" vertical="top" wrapText="1"/>
      <protection hidden="1"/>
    </xf>
    <xf numFmtId="0" fontId="137" fillId="0" borderId="46" xfId="0" applyFont="1" applyBorder="1" applyAlignment="1" applyProtection="1">
      <alignment horizontal="center" vertical="top" wrapText="1"/>
      <protection hidden="1"/>
    </xf>
    <xf numFmtId="0" fontId="130" fillId="0" borderId="46" xfId="0" applyFont="1" applyBorder="1" applyAlignment="1" applyProtection="1">
      <alignment horizontal="center" vertical="top" wrapText="1"/>
      <protection hidden="1"/>
    </xf>
    <xf numFmtId="1" fontId="133" fillId="0" borderId="46" xfId="0" applyNumberFormat="1" applyFont="1" applyBorder="1" applyAlignment="1" applyProtection="1">
      <alignment horizontal="left" wrapText="1"/>
      <protection hidden="1"/>
    </xf>
    <xf numFmtId="16" fontId="130" fillId="0" borderId="46" xfId="0" applyNumberFormat="1" applyFont="1" applyBorder="1" applyAlignment="1" applyProtection="1">
      <alignment horizontal="left" textRotation="90" wrapText="1"/>
      <protection hidden="1"/>
    </xf>
    <xf numFmtId="0" fontId="123" fillId="0" borderId="46" xfId="0" applyFont="1" applyBorder="1" applyAlignment="1" applyProtection="1">
      <alignment horizontal="center" vertical="top" wrapText="1"/>
      <protection hidden="1"/>
    </xf>
    <xf numFmtId="2" fontId="133" fillId="0" borderId="46" xfId="0" applyNumberFormat="1" applyFont="1" applyBorder="1" applyAlignment="1" applyProtection="1">
      <alignment horizontal="left" wrapText="1"/>
      <protection hidden="1"/>
    </xf>
    <xf numFmtId="0" fontId="123" fillId="0" borderId="9" xfId="0" applyFont="1" applyBorder="1" applyAlignment="1" applyProtection="1">
      <alignment horizontal="left" wrapText="1"/>
      <protection locked="0"/>
    </xf>
    <xf numFmtId="0" fontId="123" fillId="0" borderId="9" xfId="0" applyFont="1" applyBorder="1" applyAlignment="1" applyProtection="1">
      <alignment horizontal="center" wrapText="1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126" fillId="0" borderId="46" xfId="0" applyFont="1" applyBorder="1" applyAlignment="1" applyProtection="1">
      <alignment horizontal="center" vertical="top" wrapText="1"/>
      <protection locked="0"/>
    </xf>
    <xf numFmtId="0" fontId="102" fillId="0" borderId="46" xfId="0" applyFont="1" applyBorder="1" applyProtection="1">
      <protection locked="0"/>
    </xf>
    <xf numFmtId="0" fontId="80" fillId="0" borderId="46" xfId="0" applyFont="1" applyBorder="1" applyAlignment="1" applyProtection="1">
      <alignment horizontal="center" vertical="top" wrapText="1"/>
      <protection locked="0"/>
    </xf>
    <xf numFmtId="0" fontId="122" fillId="0" borderId="46" xfId="0" applyFont="1" applyBorder="1" applyAlignment="1" applyProtection="1">
      <alignment horizontal="center" vertical="top" wrapText="1"/>
      <protection hidden="1"/>
    </xf>
    <xf numFmtId="0" fontId="108" fillId="0" borderId="46" xfId="0" applyFont="1" applyBorder="1" applyAlignment="1" applyProtection="1">
      <alignment horizontal="center" vertical="top" wrapText="1"/>
      <protection locked="0"/>
    </xf>
    <xf numFmtId="0" fontId="124" fillId="0" borderId="18" xfId="0" applyFont="1" applyBorder="1" applyAlignment="1" applyProtection="1">
      <alignment horizontal="center" vertical="center" wrapText="1"/>
      <protection hidden="1"/>
    </xf>
    <xf numFmtId="0" fontId="124" fillId="0" borderId="12" xfId="0" applyFont="1" applyBorder="1" applyAlignment="1" applyProtection="1">
      <alignment horizontal="center" vertical="center" wrapText="1"/>
      <protection hidden="1"/>
    </xf>
    <xf numFmtId="0" fontId="124" fillId="0" borderId="23" xfId="0" applyFont="1" applyBorder="1" applyAlignment="1" applyProtection="1">
      <alignment horizontal="center" vertical="center" wrapText="1"/>
      <protection hidden="1"/>
    </xf>
    <xf numFmtId="0" fontId="124" fillId="0" borderId="14" xfId="0" applyFont="1" applyBorder="1" applyAlignment="1" applyProtection="1">
      <alignment horizontal="center" vertical="center" wrapText="1"/>
      <protection hidden="1"/>
    </xf>
    <xf numFmtId="16" fontId="104" fillId="0" borderId="18" xfId="0" applyNumberFormat="1" applyFont="1" applyBorder="1" applyAlignment="1" applyProtection="1">
      <alignment horizontal="center" vertical="center" wrapText="1"/>
      <protection hidden="1"/>
    </xf>
    <xf numFmtId="16" fontId="17" fillId="0" borderId="19" xfId="0" applyNumberFormat="1" applyFont="1" applyBorder="1" applyAlignment="1" applyProtection="1">
      <alignment horizontal="center" vertical="center" wrapText="1"/>
      <protection hidden="1"/>
    </xf>
    <xf numFmtId="16" fontId="17" fillId="0" borderId="12" xfId="0" applyNumberFormat="1" applyFont="1" applyBorder="1" applyAlignment="1" applyProtection="1">
      <alignment horizontal="center" vertical="center" wrapText="1"/>
      <protection hidden="1"/>
    </xf>
    <xf numFmtId="16" fontId="17" fillId="0" borderId="23" xfId="0" applyNumberFormat="1" applyFont="1" applyBorder="1" applyAlignment="1" applyProtection="1">
      <alignment horizontal="center" vertical="center" wrapText="1"/>
      <protection hidden="1"/>
    </xf>
    <xf numFmtId="16" fontId="17" fillId="0" borderId="0" xfId="0" applyNumberFormat="1" applyFont="1" applyAlignment="1" applyProtection="1">
      <alignment horizontal="center" vertical="center" wrapText="1"/>
      <protection hidden="1"/>
    </xf>
    <xf numFmtId="16" fontId="17" fillId="0" borderId="14" xfId="0" applyNumberFormat="1" applyFont="1" applyBorder="1" applyAlignment="1" applyProtection="1">
      <alignment horizontal="center" vertical="center" wrapText="1"/>
      <protection hidden="1"/>
    </xf>
    <xf numFmtId="0" fontId="113" fillId="0" borderId="18" xfId="0" applyFont="1" applyBorder="1" applyAlignment="1" applyProtection="1">
      <alignment horizontal="center" wrapText="1"/>
      <protection hidden="1"/>
    </xf>
    <xf numFmtId="0" fontId="113" fillId="0" borderId="19" xfId="0" applyFont="1" applyBorder="1" applyAlignment="1" applyProtection="1">
      <alignment horizontal="center" wrapText="1"/>
      <protection hidden="1"/>
    </xf>
    <xf numFmtId="0" fontId="113" fillId="0" borderId="23" xfId="0" applyFont="1" applyBorder="1" applyAlignment="1" applyProtection="1">
      <alignment horizontal="center" wrapText="1"/>
      <protection hidden="1"/>
    </xf>
    <xf numFmtId="0" fontId="113" fillId="0" borderId="0" xfId="0" applyFont="1" applyAlignment="1" applyProtection="1">
      <alignment horizontal="center" wrapText="1"/>
      <protection hidden="1"/>
    </xf>
    <xf numFmtId="0" fontId="80" fillId="0" borderId="18" xfId="0" applyFont="1" applyBorder="1" applyAlignment="1" applyProtection="1">
      <alignment horizontal="center" vertical="center" textRotation="90" wrapText="1"/>
      <protection hidden="1"/>
    </xf>
    <xf numFmtId="0" fontId="80" fillId="0" borderId="12" xfId="0" applyFont="1" applyBorder="1" applyAlignment="1" applyProtection="1">
      <alignment horizontal="center" vertical="center" textRotation="90" wrapText="1"/>
      <protection hidden="1"/>
    </xf>
    <xf numFmtId="0" fontId="80" fillId="0" borderId="23" xfId="0" applyFont="1" applyBorder="1" applyAlignment="1" applyProtection="1">
      <alignment horizontal="center" vertical="center" textRotation="90" wrapText="1"/>
      <protection hidden="1"/>
    </xf>
    <xf numFmtId="0" fontId="80" fillId="0" borderId="14" xfId="0" applyFont="1" applyBorder="1" applyAlignment="1" applyProtection="1">
      <alignment horizontal="center" vertical="center" textRotation="90" wrapText="1"/>
      <protection hidden="1"/>
    </xf>
    <xf numFmtId="0" fontId="124" fillId="0" borderId="46" xfId="0" applyFont="1" applyBorder="1" applyAlignment="1" applyProtection="1">
      <alignment horizontal="center" wrapText="1"/>
      <protection hidden="1"/>
    </xf>
    <xf numFmtId="0" fontId="94" fillId="0" borderId="46" xfId="0" applyFont="1" applyBorder="1" applyAlignment="1" applyProtection="1">
      <alignment horizontal="center"/>
      <protection hidden="1"/>
    </xf>
    <xf numFmtId="0" fontId="124" fillId="0" borderId="18" xfId="0" applyFont="1" applyBorder="1" applyAlignment="1" applyProtection="1">
      <alignment horizontal="center" vertical="center" textRotation="90" wrapText="1"/>
      <protection hidden="1"/>
    </xf>
    <xf numFmtId="0" fontId="124" fillId="0" borderId="12" xfId="0" applyFont="1" applyBorder="1" applyAlignment="1" applyProtection="1">
      <alignment horizontal="center" vertical="center" textRotation="90" wrapText="1"/>
      <protection hidden="1"/>
    </xf>
    <xf numFmtId="0" fontId="124" fillId="0" borderId="23" xfId="0" applyFont="1" applyBorder="1" applyAlignment="1" applyProtection="1">
      <alignment horizontal="center" vertical="center" textRotation="90" wrapText="1"/>
      <protection hidden="1"/>
    </xf>
    <xf numFmtId="0" fontId="124" fillId="0" borderId="14" xfId="0" applyFont="1" applyBorder="1" applyAlignment="1" applyProtection="1">
      <alignment horizontal="center" vertical="center" textRotation="90" wrapText="1"/>
      <protection hidden="1"/>
    </xf>
    <xf numFmtId="0" fontId="127" fillId="0" borderId="18" xfId="0" applyFont="1" applyBorder="1" applyAlignment="1" applyProtection="1">
      <alignment horizontal="center" vertical="center" textRotation="90" wrapText="1"/>
      <protection hidden="1"/>
    </xf>
    <xf numFmtId="0" fontId="127" fillId="0" borderId="12" xfId="0" applyFont="1" applyBorder="1" applyAlignment="1" applyProtection="1">
      <alignment horizontal="center" vertical="center" textRotation="90" wrapText="1"/>
      <protection hidden="1"/>
    </xf>
    <xf numFmtId="0" fontId="127" fillId="0" borderId="23" xfId="0" applyFont="1" applyBorder="1" applyAlignment="1" applyProtection="1">
      <alignment horizontal="center" vertical="center" textRotation="90" wrapText="1"/>
      <protection hidden="1"/>
    </xf>
    <xf numFmtId="0" fontId="127" fillId="0" borderId="14" xfId="0" applyFont="1" applyBorder="1" applyAlignment="1" applyProtection="1">
      <alignment horizontal="center" vertical="center" textRotation="90" wrapText="1"/>
      <protection hidden="1"/>
    </xf>
    <xf numFmtId="0" fontId="124" fillId="0" borderId="18" xfId="0" applyFont="1" applyBorder="1" applyAlignment="1" applyProtection="1">
      <alignment horizontal="center" vertical="top" wrapText="1"/>
      <protection hidden="1"/>
    </xf>
    <xf numFmtId="0" fontId="124" fillId="0" borderId="19" xfId="0" applyFont="1" applyBorder="1" applyAlignment="1" applyProtection="1">
      <alignment horizontal="center" vertical="top" wrapText="1"/>
      <protection hidden="1"/>
    </xf>
    <xf numFmtId="0" fontId="124" fillId="0" borderId="12" xfId="0" applyFont="1" applyBorder="1" applyAlignment="1" applyProtection="1">
      <alignment horizontal="center" vertical="top" wrapText="1"/>
      <protection hidden="1"/>
    </xf>
    <xf numFmtId="0" fontId="124" fillId="0" borderId="23" xfId="0" applyFont="1" applyBorder="1" applyAlignment="1" applyProtection="1">
      <alignment horizontal="center" vertical="top" wrapText="1"/>
      <protection hidden="1"/>
    </xf>
    <xf numFmtId="0" fontId="124" fillId="0" borderId="0" xfId="0" applyFont="1" applyAlignment="1" applyProtection="1">
      <alignment horizontal="center" vertical="top" wrapText="1"/>
      <protection hidden="1"/>
    </xf>
    <xf numFmtId="0" fontId="124" fillId="0" borderId="14" xfId="0" applyFont="1" applyBorder="1" applyAlignment="1" applyProtection="1">
      <alignment horizontal="center" vertical="top" wrapText="1"/>
      <protection hidden="1"/>
    </xf>
    <xf numFmtId="0" fontId="104" fillId="0" borderId="46" xfId="0" applyFont="1" applyBorder="1" applyAlignment="1" applyProtection="1">
      <alignment horizontal="center" wrapText="1"/>
      <protection hidden="1"/>
    </xf>
    <xf numFmtId="0" fontId="128" fillId="0" borderId="46" xfId="0" applyFont="1" applyBorder="1" applyAlignment="1" applyProtection="1">
      <alignment horizontal="center" wrapText="1"/>
      <protection hidden="1"/>
    </xf>
    <xf numFmtId="2" fontId="94" fillId="0" borderId="46" xfId="0" applyNumberFormat="1" applyFont="1" applyBorder="1" applyAlignment="1" applyProtection="1">
      <alignment horizontal="center"/>
      <protection hidden="1"/>
    </xf>
    <xf numFmtId="0" fontId="130" fillId="0" borderId="55" xfId="0" applyFont="1" applyBorder="1" applyAlignment="1" applyProtection="1">
      <alignment horizontal="center" textRotation="90" wrapText="1"/>
      <protection hidden="1"/>
    </xf>
    <xf numFmtId="0" fontId="130" fillId="0" borderId="56" xfId="0" applyFont="1" applyBorder="1" applyAlignment="1" applyProtection="1">
      <alignment horizontal="center" textRotation="90" wrapText="1"/>
      <protection hidden="1"/>
    </xf>
    <xf numFmtId="0" fontId="130" fillId="0" borderId="57" xfId="0" applyFont="1" applyBorder="1" applyAlignment="1" applyProtection="1">
      <alignment horizontal="center" textRotation="90" wrapText="1"/>
      <protection hidden="1"/>
    </xf>
    <xf numFmtId="0" fontId="130" fillId="0" borderId="58" xfId="0" applyFont="1" applyBorder="1" applyAlignment="1" applyProtection="1">
      <alignment horizontal="center" textRotation="90" wrapText="1"/>
      <protection hidden="1"/>
    </xf>
    <xf numFmtId="0" fontId="138" fillId="0" borderId="43" xfId="0" applyFont="1" applyBorder="1" applyAlignment="1" applyProtection="1">
      <alignment horizontal="center" vertical="top" wrapText="1"/>
      <protection hidden="1"/>
    </xf>
    <xf numFmtId="0" fontId="138" fillId="0" borderId="44" xfId="0" applyFont="1" applyBorder="1" applyAlignment="1" applyProtection="1">
      <alignment horizontal="center" vertical="top" wrapText="1"/>
      <protection hidden="1"/>
    </xf>
    <xf numFmtId="0" fontId="138" fillId="0" borderId="45" xfId="0" applyFont="1" applyBorder="1" applyAlignment="1" applyProtection="1">
      <alignment horizontal="center" vertical="top" wrapText="1"/>
      <protection hidden="1"/>
    </xf>
    <xf numFmtId="1" fontId="80" fillId="0" borderId="43" xfId="0" applyNumberFormat="1" applyFont="1" applyBorder="1" applyAlignment="1" applyProtection="1">
      <alignment vertical="top" wrapText="1"/>
      <protection hidden="1"/>
    </xf>
    <xf numFmtId="1" fontId="80" fillId="0" borderId="44" xfId="0" applyNumberFormat="1" applyFont="1" applyBorder="1" applyAlignment="1" applyProtection="1">
      <alignment vertical="top" wrapText="1"/>
      <protection hidden="1"/>
    </xf>
    <xf numFmtId="1" fontId="80" fillId="0" borderId="45" xfId="0" applyNumberFormat="1" applyFont="1" applyBorder="1" applyAlignment="1" applyProtection="1">
      <alignment vertical="top" wrapText="1"/>
      <protection hidden="1"/>
    </xf>
    <xf numFmtId="0" fontId="102" fillId="0" borderId="43" xfId="0" applyFont="1" applyBorder="1" applyAlignment="1" applyProtection="1">
      <alignment horizontal="center"/>
      <protection hidden="1"/>
    </xf>
    <xf numFmtId="0" fontId="102" fillId="0" borderId="44" xfId="0" applyFont="1" applyBorder="1" applyAlignment="1" applyProtection="1">
      <alignment horizontal="center"/>
      <protection hidden="1"/>
    </xf>
    <xf numFmtId="0" fontId="102" fillId="0" borderId="45" xfId="0" applyFont="1" applyBorder="1" applyAlignment="1" applyProtection="1">
      <alignment horizontal="center"/>
      <protection hidden="1"/>
    </xf>
    <xf numFmtId="0" fontId="102" fillId="0" borderId="55" xfId="0" applyFont="1" applyBorder="1" applyAlignment="1" applyProtection="1">
      <alignment horizontal="center"/>
      <protection hidden="1"/>
    </xf>
    <xf numFmtId="0" fontId="102" fillId="0" borderId="56" xfId="0" applyFont="1" applyBorder="1" applyAlignment="1" applyProtection="1">
      <alignment horizontal="center"/>
      <protection hidden="1"/>
    </xf>
    <xf numFmtId="0" fontId="102" fillId="0" borderId="57" xfId="0" applyFont="1" applyBorder="1" applyAlignment="1" applyProtection="1">
      <alignment horizontal="center"/>
      <protection hidden="1"/>
    </xf>
    <xf numFmtId="0" fontId="102" fillId="0" borderId="58" xfId="0" applyFont="1" applyBorder="1" applyAlignment="1" applyProtection="1">
      <alignment horizontal="center"/>
      <protection hidden="1"/>
    </xf>
    <xf numFmtId="0" fontId="131" fillId="0" borderId="55" xfId="0" applyFont="1" applyBorder="1" applyAlignment="1" applyProtection="1">
      <alignment horizontal="center" textRotation="90" wrapText="1"/>
      <protection hidden="1"/>
    </xf>
    <xf numFmtId="0" fontId="131" fillId="0" borderId="56" xfId="0" applyFont="1" applyBorder="1" applyAlignment="1" applyProtection="1">
      <alignment horizontal="center" textRotation="90" wrapText="1"/>
      <protection hidden="1"/>
    </xf>
    <xf numFmtId="0" fontId="131" fillId="0" borderId="57" xfId="0" applyFont="1" applyBorder="1" applyAlignment="1" applyProtection="1">
      <alignment horizontal="center" textRotation="90" wrapText="1"/>
      <protection hidden="1"/>
    </xf>
    <xf numFmtId="0" fontId="131" fillId="0" borderId="58" xfId="0" applyFont="1" applyBorder="1" applyAlignment="1" applyProtection="1">
      <alignment horizontal="center" textRotation="90" wrapText="1"/>
      <protection hidden="1"/>
    </xf>
    <xf numFmtId="0" fontId="132" fillId="0" borderId="55" xfId="0" applyFont="1" applyBorder="1" applyAlignment="1" applyProtection="1">
      <alignment horizontal="center" textRotation="90" wrapText="1"/>
      <protection hidden="1"/>
    </xf>
    <xf numFmtId="0" fontId="132" fillId="0" borderId="56" xfId="0" applyFont="1" applyBorder="1" applyAlignment="1" applyProtection="1">
      <alignment horizontal="center" textRotation="90" wrapText="1"/>
      <protection hidden="1"/>
    </xf>
    <xf numFmtId="0" fontId="132" fillId="0" borderId="57" xfId="0" applyFont="1" applyBorder="1" applyAlignment="1" applyProtection="1">
      <alignment horizontal="center" textRotation="90" wrapText="1"/>
      <protection hidden="1"/>
    </xf>
    <xf numFmtId="0" fontId="132" fillId="0" borderId="58" xfId="0" applyFont="1" applyBorder="1" applyAlignment="1" applyProtection="1">
      <alignment horizontal="center" textRotation="90" wrapText="1"/>
      <protection hidden="1"/>
    </xf>
    <xf numFmtId="1" fontId="134" fillId="0" borderId="55" xfId="0" applyNumberFormat="1" applyFont="1" applyBorder="1" applyAlignment="1" applyProtection="1">
      <alignment horizontal="center" textRotation="90" wrapText="1"/>
      <protection hidden="1"/>
    </xf>
    <xf numFmtId="1" fontId="134" fillId="0" borderId="59" xfId="0" applyNumberFormat="1" applyFont="1" applyBorder="1" applyAlignment="1" applyProtection="1">
      <alignment horizontal="center" textRotation="90" wrapText="1"/>
      <protection hidden="1"/>
    </xf>
    <xf numFmtId="1" fontId="134" fillId="0" borderId="56" xfId="0" applyNumberFormat="1" applyFont="1" applyBorder="1" applyAlignment="1" applyProtection="1">
      <alignment horizontal="center" textRotation="90" wrapText="1"/>
      <protection hidden="1"/>
    </xf>
    <xf numFmtId="1" fontId="134" fillId="0" borderId="57" xfId="0" applyNumberFormat="1" applyFont="1" applyBorder="1" applyAlignment="1" applyProtection="1">
      <alignment horizontal="center" textRotation="90" wrapText="1"/>
      <protection hidden="1"/>
    </xf>
    <xf numFmtId="1" fontId="134" fillId="0" borderId="54" xfId="0" applyNumberFormat="1" applyFont="1" applyBorder="1" applyAlignment="1" applyProtection="1">
      <alignment horizontal="center" textRotation="90" wrapText="1"/>
      <protection hidden="1"/>
    </xf>
    <xf numFmtId="1" fontId="134" fillId="0" borderId="58" xfId="0" applyNumberFormat="1" applyFont="1" applyBorder="1" applyAlignment="1" applyProtection="1">
      <alignment horizontal="center" textRotation="90" wrapText="1"/>
      <protection hidden="1"/>
    </xf>
    <xf numFmtId="0" fontId="135" fillId="0" borderId="55" xfId="0" applyFont="1" applyBorder="1" applyAlignment="1" applyProtection="1">
      <alignment horizontal="center" textRotation="90" wrapText="1"/>
      <protection hidden="1"/>
    </xf>
    <xf numFmtId="0" fontId="135" fillId="0" borderId="56" xfId="0" applyFont="1" applyBorder="1" applyAlignment="1" applyProtection="1">
      <alignment horizontal="center" textRotation="90" wrapText="1"/>
      <protection hidden="1"/>
    </xf>
    <xf numFmtId="0" fontId="135" fillId="0" borderId="57" xfId="0" applyFont="1" applyBorder="1" applyAlignment="1" applyProtection="1">
      <alignment horizontal="center" textRotation="90" wrapText="1"/>
      <protection hidden="1"/>
    </xf>
    <xf numFmtId="0" fontId="135" fillId="0" borderId="58" xfId="0" applyFont="1" applyBorder="1" applyAlignment="1" applyProtection="1">
      <alignment horizontal="center" textRotation="90" wrapText="1"/>
      <protection hidden="1"/>
    </xf>
    <xf numFmtId="0" fontId="94" fillId="0" borderId="46" xfId="0" applyFont="1" applyBorder="1" applyAlignment="1" applyProtection="1">
      <alignment horizontal="center" vertical="center" wrapText="1"/>
      <protection hidden="1"/>
    </xf>
    <xf numFmtId="0" fontId="94" fillId="0" borderId="46" xfId="0" applyFont="1" applyBorder="1" applyAlignment="1" applyProtection="1">
      <alignment horizontal="center" vertical="center"/>
      <protection hidden="1"/>
    </xf>
    <xf numFmtId="0" fontId="143" fillId="14" borderId="46" xfId="0" applyFont="1" applyFill="1" applyBorder="1" applyAlignment="1" applyProtection="1">
      <alignment horizontal="right"/>
      <protection hidden="1"/>
    </xf>
    <xf numFmtId="168" fontId="144" fillId="0" borderId="43" xfId="0" applyNumberFormat="1" applyFont="1" applyBorder="1" applyAlignment="1" applyProtection="1">
      <alignment horizontal="left"/>
      <protection hidden="1"/>
    </xf>
    <xf numFmtId="168" fontId="144" fillId="0" borderId="44" xfId="0" applyNumberFormat="1" applyFont="1" applyBorder="1" applyAlignment="1" applyProtection="1">
      <alignment horizontal="left"/>
      <protection hidden="1"/>
    </xf>
    <xf numFmtId="168" fontId="144" fillId="0" borderId="45" xfId="0" applyNumberFormat="1" applyFont="1" applyBorder="1" applyAlignment="1" applyProtection="1">
      <alignment horizontal="left"/>
      <protection hidden="1"/>
    </xf>
    <xf numFmtId="0" fontId="94" fillId="0" borderId="46" xfId="0" applyFont="1" applyBorder="1" applyAlignment="1" applyProtection="1">
      <alignment horizontal="center" wrapText="1"/>
      <protection hidden="1"/>
    </xf>
    <xf numFmtId="0" fontId="143" fillId="23" borderId="46" xfId="0" applyFont="1" applyFill="1" applyBorder="1" applyAlignment="1" applyProtection="1">
      <alignment horizontal="center" vertical="center" wrapText="1"/>
      <protection hidden="1"/>
    </xf>
    <xf numFmtId="0" fontId="143" fillId="24" borderId="46" xfId="0" applyFont="1" applyFill="1" applyBorder="1" applyAlignment="1" applyProtection="1">
      <alignment horizontal="center" vertical="center" wrapText="1"/>
      <protection hidden="1"/>
    </xf>
    <xf numFmtId="0" fontId="89" fillId="13" borderId="43" xfId="0" applyFont="1" applyFill="1" applyBorder="1" applyAlignment="1" applyProtection="1">
      <alignment horizontal="center"/>
      <protection hidden="1"/>
    </xf>
    <xf numFmtId="0" fontId="89" fillId="13" borderId="44" xfId="0" applyFont="1" applyFill="1" applyBorder="1" applyAlignment="1" applyProtection="1">
      <alignment horizontal="center"/>
      <protection hidden="1"/>
    </xf>
    <xf numFmtId="0" fontId="89" fillId="13" borderId="45" xfId="0" applyFont="1" applyFill="1" applyBorder="1" applyAlignment="1" applyProtection="1">
      <alignment horizontal="center"/>
      <protection hidden="1"/>
    </xf>
    <xf numFmtId="0" fontId="92" fillId="0" borderId="46" xfId="0" applyFont="1" applyBorder="1" applyAlignment="1" applyProtection="1">
      <alignment horizontal="center" vertical="center" textRotation="90"/>
      <protection hidden="1"/>
    </xf>
    <xf numFmtId="0" fontId="92" fillId="0" borderId="46" xfId="0" applyFont="1" applyBorder="1" applyAlignment="1" applyProtection="1">
      <alignment horizontal="center" vertical="center" wrapText="1"/>
      <protection hidden="1"/>
    </xf>
    <xf numFmtId="168" fontId="93" fillId="0" borderId="46" xfId="0" applyNumberFormat="1" applyFont="1" applyBorder="1" applyAlignment="1" applyProtection="1">
      <alignment horizontal="center" vertical="center" textRotation="90"/>
      <protection hidden="1"/>
    </xf>
    <xf numFmtId="0" fontId="0" fillId="0" borderId="0" xfId="0" applyAlignment="1" applyProtection="1">
      <alignment horizontal="center"/>
      <protection locked="0"/>
    </xf>
    <xf numFmtId="0" fontId="51" fillId="0" borderId="46" xfId="0" applyFont="1" applyBorder="1" applyAlignment="1" applyProtection="1">
      <alignment horizontal="center" wrapText="1"/>
      <protection hidden="1"/>
    </xf>
    <xf numFmtId="0" fontId="4" fillId="0" borderId="46" xfId="0" applyFont="1" applyBorder="1" applyProtection="1">
      <protection hidden="1"/>
    </xf>
    <xf numFmtId="0" fontId="6" fillId="0" borderId="46" xfId="0" applyFont="1" applyBorder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Protection="1">
      <protection hidden="1"/>
    </xf>
    <xf numFmtId="0" fontId="53" fillId="0" borderId="46" xfId="0" applyFont="1" applyBorder="1" applyAlignment="1" applyProtection="1">
      <alignment horizontal="center"/>
      <protection hidden="1"/>
    </xf>
    <xf numFmtId="0" fontId="52" fillId="0" borderId="46" xfId="0" applyFont="1" applyBorder="1" applyAlignment="1" applyProtection="1">
      <alignment horizontal="center" wrapText="1"/>
      <protection hidden="1"/>
    </xf>
    <xf numFmtId="0" fontId="60" fillId="0" borderId="46" xfId="0" applyFont="1" applyBorder="1" applyAlignment="1" applyProtection="1">
      <alignment horizontal="center" wrapText="1"/>
      <protection hidden="1"/>
    </xf>
    <xf numFmtId="14" fontId="51" fillId="0" borderId="46" xfId="0" applyNumberFormat="1" applyFont="1" applyBorder="1" applyAlignment="1" applyProtection="1">
      <alignment horizontal="center" wrapText="1"/>
      <protection hidden="1"/>
    </xf>
    <xf numFmtId="0" fontId="7" fillId="0" borderId="46" xfId="0" applyFont="1" applyBorder="1" applyAlignment="1" applyProtection="1">
      <alignment horizontal="center"/>
      <protection hidden="1"/>
    </xf>
    <xf numFmtId="0" fontId="64" fillId="0" borderId="46" xfId="0" applyFont="1" applyBorder="1" applyAlignment="1" applyProtection="1">
      <alignment horizontal="center" wrapText="1"/>
      <protection hidden="1"/>
    </xf>
    <xf numFmtId="0" fontId="63" fillId="0" borderId="10" xfId="0" applyFont="1" applyBorder="1" applyAlignment="1" applyProtection="1">
      <alignment horizontal="left" vertical="top"/>
      <protection hidden="1"/>
    </xf>
    <xf numFmtId="0" fontId="59" fillId="0" borderId="10" xfId="0" applyFont="1" applyBorder="1" applyAlignment="1" applyProtection="1">
      <alignment horizontal="center"/>
      <protection hidden="1"/>
    </xf>
    <xf numFmtId="0" fontId="61" fillId="0" borderId="10" xfId="0" applyFont="1" applyBorder="1" applyAlignment="1" applyProtection="1">
      <alignment horizontal="center"/>
      <protection hidden="1"/>
    </xf>
    <xf numFmtId="0" fontId="61" fillId="0" borderId="15" xfId="0" applyFont="1" applyBorder="1" applyAlignment="1" applyProtection="1">
      <alignment horizontal="center"/>
      <protection hidden="1"/>
    </xf>
    <xf numFmtId="0" fontId="61" fillId="0" borderId="9" xfId="0" applyFont="1" applyBorder="1" applyAlignment="1" applyProtection="1">
      <alignment horizontal="left" vertical="top"/>
      <protection hidden="1"/>
    </xf>
    <xf numFmtId="0" fontId="67" fillId="0" borderId="15" xfId="0" applyFont="1" applyBorder="1" applyAlignment="1" applyProtection="1">
      <alignment horizontal="center"/>
      <protection hidden="1"/>
    </xf>
    <xf numFmtId="0" fontId="68" fillId="0" borderId="24" xfId="0" applyFont="1" applyBorder="1" applyAlignment="1">
      <alignment horizontal="center" vertical="center" wrapText="1"/>
    </xf>
    <xf numFmtId="0" fontId="4" fillId="0" borderId="25" xfId="0" applyFont="1" applyBorder="1"/>
    <xf numFmtId="0" fontId="4" fillId="0" borderId="42" xfId="0" applyFont="1" applyBorder="1"/>
    <xf numFmtId="0" fontId="69" fillId="0" borderId="30" xfId="0" applyFont="1" applyBorder="1" applyAlignment="1">
      <alignment horizontal="center" vertical="center" wrapText="1"/>
    </xf>
    <xf numFmtId="0" fontId="69" fillId="0" borderId="36" xfId="0" applyFont="1" applyBorder="1" applyAlignment="1">
      <alignment horizontal="center" vertical="center" wrapText="1"/>
    </xf>
    <xf numFmtId="0" fontId="69" fillId="0" borderId="41" xfId="0" applyFont="1" applyBorder="1" applyAlignment="1">
      <alignment horizontal="center" vertical="center" wrapText="1"/>
    </xf>
    <xf numFmtId="0" fontId="69" fillId="0" borderId="31" xfId="0" applyFont="1" applyBorder="1" applyAlignment="1">
      <alignment horizontal="center" vertical="center" wrapText="1"/>
    </xf>
    <xf numFmtId="0" fontId="69" fillId="0" borderId="33" xfId="0" applyFont="1" applyBorder="1" applyAlignment="1">
      <alignment horizontal="center" vertical="center" wrapText="1"/>
    </xf>
    <xf numFmtId="0" fontId="69" fillId="0" borderId="37" xfId="0" applyFont="1" applyBorder="1" applyAlignment="1">
      <alignment horizontal="center" vertical="center" wrapText="1"/>
    </xf>
    <xf numFmtId="0" fontId="69" fillId="0" borderId="34" xfId="0" applyFont="1" applyBorder="1" applyAlignment="1">
      <alignment horizontal="center" vertical="center" wrapText="1"/>
    </xf>
    <xf numFmtId="0" fontId="69" fillId="0" borderId="38" xfId="0" applyFont="1" applyBorder="1" applyAlignment="1">
      <alignment horizontal="center" vertical="center" wrapText="1"/>
    </xf>
    <xf numFmtId="0" fontId="69" fillId="0" borderId="40" xfId="0" applyFont="1" applyBorder="1" applyAlignment="1">
      <alignment horizontal="center" vertical="center" wrapText="1"/>
    </xf>
    <xf numFmtId="0" fontId="70" fillId="0" borderId="24" xfId="0" applyFont="1" applyBorder="1" applyAlignment="1">
      <alignment horizontal="center" vertical="center" wrapText="1"/>
    </xf>
    <xf numFmtId="0" fontId="70" fillId="0" borderId="42" xfId="0" applyFont="1" applyBorder="1" applyAlignment="1">
      <alignment horizontal="center" vertical="center" wrapText="1"/>
    </xf>
    <xf numFmtId="0" fontId="72" fillId="0" borderId="24" xfId="0" applyFont="1" applyBorder="1" applyAlignment="1">
      <alignment horizontal="center" vertical="center" wrapText="1"/>
    </xf>
    <xf numFmtId="0" fontId="73" fillId="0" borderId="38" xfId="0" applyFont="1" applyBorder="1" applyAlignment="1">
      <alignment horizontal="right" vertical="center" wrapText="1"/>
    </xf>
    <xf numFmtId="0" fontId="4" fillId="0" borderId="39" xfId="0" applyFont="1" applyBorder="1"/>
    <xf numFmtId="0" fontId="73" fillId="0" borderId="39" xfId="0" applyFont="1" applyBorder="1" applyAlignment="1">
      <alignment horizontal="right" vertical="center" wrapText="1"/>
    </xf>
    <xf numFmtId="0" fontId="73" fillId="0" borderId="39" xfId="0" applyFont="1" applyBorder="1" applyAlignment="1">
      <alignment horizontal="center" vertical="center" wrapText="1"/>
    </xf>
    <xf numFmtId="14" fontId="77" fillId="0" borderId="25" xfId="0" applyNumberFormat="1" applyFont="1" applyBorder="1" applyAlignment="1">
      <alignment horizontal="left" vertical="center" wrapText="1"/>
    </xf>
    <xf numFmtId="0" fontId="71" fillId="0" borderId="30" xfId="0" applyFont="1" applyBorder="1" applyAlignment="1">
      <alignment vertical="center" wrapText="1"/>
    </xf>
    <xf numFmtId="0" fontId="71" fillId="0" borderId="41" xfId="0" applyFont="1" applyBorder="1" applyAlignment="1">
      <alignment vertical="center" wrapText="1"/>
    </xf>
    <xf numFmtId="0" fontId="31" fillId="0" borderId="30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left" vertical="center" wrapText="1"/>
    </xf>
    <xf numFmtId="0" fontId="30" fillId="0" borderId="41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center" vertical="center" textRotation="90" wrapText="1"/>
    </xf>
    <xf numFmtId="0" fontId="6" fillId="0" borderId="41" xfId="0" applyFont="1" applyBorder="1" applyAlignment="1">
      <alignment horizontal="center" vertical="center" textRotation="90" wrapText="1"/>
    </xf>
    <xf numFmtId="0" fontId="6" fillId="0" borderId="30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31" fillId="0" borderId="30" xfId="0" applyFont="1" applyBorder="1" applyAlignment="1">
      <alignment horizontal="center" vertical="center" textRotation="90" wrapText="1"/>
    </xf>
    <xf numFmtId="0" fontId="31" fillId="0" borderId="41" xfId="0" applyFont="1" applyBorder="1" applyAlignment="1">
      <alignment horizontal="center" vertical="center" textRotation="90" wrapText="1"/>
    </xf>
    <xf numFmtId="0" fontId="68" fillId="0" borderId="24" xfId="0" applyFont="1" applyBorder="1" applyAlignment="1">
      <alignment vertical="center" wrapText="1"/>
    </xf>
    <xf numFmtId="0" fontId="4" fillId="0" borderId="26" xfId="0" applyFont="1" applyBorder="1"/>
    <xf numFmtId="14" fontId="31" fillId="0" borderId="27" xfId="0" applyNumberFormat="1" applyFont="1" applyBorder="1" applyAlignment="1">
      <alignment horizontal="left" vertical="center" wrapText="1"/>
    </xf>
    <xf numFmtId="0" fontId="4" fillId="0" borderId="28" xfId="0" applyFont="1" applyBorder="1"/>
    <xf numFmtId="0" fontId="4" fillId="0" borderId="29" xfId="0" applyFont="1" applyBorder="1"/>
    <xf numFmtId="0" fontId="69" fillId="0" borderId="30" xfId="0" applyFont="1" applyBorder="1" applyAlignment="1">
      <alignment vertical="center" wrapText="1"/>
    </xf>
    <xf numFmtId="0" fontId="4" fillId="0" borderId="36" xfId="0" applyFont="1" applyBorder="1"/>
    <xf numFmtId="0" fontId="4" fillId="0" borderId="41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37" xfId="0" applyFont="1" applyBorder="1"/>
    <xf numFmtId="0" fontId="0" fillId="0" borderId="0" xfId="0"/>
    <xf numFmtId="0" fontId="4" fillId="0" borderId="34" xfId="0" applyFont="1" applyBorder="1"/>
    <xf numFmtId="0" fontId="4" fillId="0" borderId="38" xfId="0" applyFont="1" applyBorder="1"/>
    <xf numFmtId="0" fontId="4" fillId="0" borderId="40" xfId="0" applyFont="1" applyBorder="1"/>
    <xf numFmtId="0" fontId="69" fillId="0" borderId="30" xfId="0" applyFont="1" applyBorder="1" applyAlignment="1">
      <alignment horizontal="left" vertical="center" wrapText="1"/>
    </xf>
    <xf numFmtId="0" fontId="69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84" fillId="0" borderId="36" xfId="0" applyFont="1" applyBorder="1" applyAlignment="1" applyProtection="1">
      <alignment horizontal="center" vertical="center" wrapText="1"/>
      <protection hidden="1"/>
    </xf>
    <xf numFmtId="0" fontId="84" fillId="0" borderId="41" xfId="0" applyFont="1" applyBorder="1" applyAlignment="1" applyProtection="1">
      <alignment horizontal="center" vertical="center" wrapText="1"/>
      <protection hidden="1"/>
    </xf>
    <xf numFmtId="0" fontId="83" fillId="0" borderId="36" xfId="0" applyFont="1" applyBorder="1" applyAlignment="1" applyProtection="1">
      <alignment horizontal="center" vertical="center" wrapText="1"/>
      <protection hidden="1"/>
    </xf>
    <xf numFmtId="0" fontId="83" fillId="0" borderId="41" xfId="0" applyFont="1" applyBorder="1" applyAlignment="1" applyProtection="1">
      <alignment horizontal="center" vertical="center" wrapText="1"/>
      <protection hidden="1"/>
    </xf>
    <xf numFmtId="0" fontId="69" fillId="0" borderId="31" xfId="0" applyFont="1" applyBorder="1" applyAlignment="1" applyProtection="1">
      <alignment horizontal="center" vertical="center" wrapText="1"/>
      <protection hidden="1"/>
    </xf>
    <xf numFmtId="0" fontId="4" fillId="0" borderId="32" xfId="0" applyFont="1" applyBorder="1" applyProtection="1">
      <protection hidden="1"/>
    </xf>
    <xf numFmtId="0" fontId="4" fillId="0" borderId="33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0" fillId="0" borderId="0" xfId="0" applyProtection="1">
      <protection hidden="1"/>
    </xf>
    <xf numFmtId="0" fontId="4" fillId="0" borderId="34" xfId="0" applyFont="1" applyBorder="1" applyProtection="1">
      <protection hidden="1"/>
    </xf>
    <xf numFmtId="0" fontId="4" fillId="0" borderId="38" xfId="0" applyFont="1" applyBorder="1" applyProtection="1">
      <protection hidden="1"/>
    </xf>
    <xf numFmtId="0" fontId="4" fillId="0" borderId="39" xfId="0" applyFont="1" applyBorder="1" applyProtection="1">
      <protection hidden="1"/>
    </xf>
    <xf numFmtId="0" fontId="4" fillId="0" borderId="40" xfId="0" applyFont="1" applyBorder="1" applyProtection="1">
      <protection hidden="1"/>
    </xf>
    <xf numFmtId="0" fontId="71" fillId="0" borderId="30" xfId="0" applyFont="1" applyBorder="1" applyAlignment="1" applyProtection="1">
      <alignment vertical="center" wrapText="1"/>
      <protection hidden="1"/>
    </xf>
    <xf numFmtId="0" fontId="4" fillId="0" borderId="41" xfId="0" applyFont="1" applyBorder="1" applyProtection="1">
      <protection hidden="1"/>
    </xf>
    <xf numFmtId="0" fontId="31" fillId="0" borderId="30" xfId="0" applyFont="1" applyBorder="1" applyAlignment="1" applyProtection="1">
      <alignment horizontal="center" vertical="center" wrapText="1"/>
      <protection hidden="1"/>
    </xf>
    <xf numFmtId="0" fontId="69" fillId="0" borderId="30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Protection="1">
      <protection hidden="1"/>
    </xf>
    <xf numFmtId="0" fontId="69" fillId="0" borderId="30" xfId="0" applyFont="1" applyBorder="1" applyAlignment="1" applyProtection="1">
      <alignment vertical="center" wrapText="1"/>
      <protection hidden="1"/>
    </xf>
    <xf numFmtId="0" fontId="103" fillId="0" borderId="36" xfId="0" applyFont="1" applyBorder="1" applyAlignment="1" applyProtection="1">
      <alignment horizontal="center" vertical="center" wrapText="1"/>
      <protection hidden="1"/>
    </xf>
    <xf numFmtId="0" fontId="103" fillId="0" borderId="41" xfId="0" applyFont="1" applyBorder="1" applyAlignment="1" applyProtection="1">
      <alignment horizontal="center" vertical="center" wrapText="1"/>
      <protection hidden="1"/>
    </xf>
    <xf numFmtId="14" fontId="77" fillId="0" borderId="25" xfId="0" applyNumberFormat="1" applyFont="1" applyBorder="1" applyAlignment="1" applyProtection="1">
      <alignment horizontal="left" vertical="center" wrapText="1"/>
      <protection hidden="1"/>
    </xf>
    <xf numFmtId="0" fontId="4" fillId="0" borderId="25" xfId="0" applyFont="1" applyBorder="1" applyProtection="1">
      <protection hidden="1"/>
    </xf>
    <xf numFmtId="0" fontId="4" fillId="0" borderId="42" xfId="0" applyFont="1" applyBorder="1" applyProtection="1">
      <protection hidden="1"/>
    </xf>
    <xf numFmtId="0" fontId="73" fillId="0" borderId="38" xfId="0" applyFont="1" applyBorder="1" applyAlignment="1" applyProtection="1">
      <alignment horizontal="right" vertical="center" wrapText="1"/>
      <protection hidden="1"/>
    </xf>
    <xf numFmtId="0" fontId="73" fillId="0" borderId="39" xfId="0" applyFont="1" applyBorder="1" applyAlignment="1" applyProtection="1">
      <alignment horizontal="right" vertical="center" wrapText="1"/>
      <protection hidden="1"/>
    </xf>
    <xf numFmtId="0" fontId="73" fillId="0" borderId="39" xfId="0" applyFont="1" applyBorder="1" applyAlignment="1" applyProtection="1">
      <alignment horizontal="center" vertical="center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vertical="center" wrapText="1"/>
      <protection hidden="1"/>
    </xf>
    <xf numFmtId="0" fontId="30" fillId="0" borderId="30" xfId="0" applyFont="1" applyBorder="1" applyAlignment="1" applyProtection="1">
      <alignment horizontal="left" vertical="center" wrapText="1"/>
      <protection hidden="1"/>
    </xf>
    <xf numFmtId="0" fontId="31" fillId="0" borderId="24" xfId="0" applyFont="1" applyBorder="1" applyAlignment="1" applyProtection="1">
      <alignment horizontal="center" vertical="center" wrapText="1"/>
      <protection hidden="1"/>
    </xf>
    <xf numFmtId="0" fontId="72" fillId="0" borderId="24" xfId="0" applyFont="1" applyBorder="1" applyAlignment="1" applyProtection="1">
      <alignment horizontal="center" vertical="center" wrapText="1"/>
      <protection hidden="1"/>
    </xf>
    <xf numFmtId="0" fontId="68" fillId="0" borderId="24" xfId="0" applyFont="1" applyBorder="1" applyAlignment="1" applyProtection="1">
      <alignment horizontal="center" vertical="center" wrapText="1"/>
      <protection hidden="1"/>
    </xf>
    <xf numFmtId="0" fontId="68" fillId="0" borderId="24" xfId="0" applyFont="1" applyBorder="1" applyAlignment="1" applyProtection="1">
      <alignment vertical="center" wrapText="1"/>
      <protection hidden="1"/>
    </xf>
    <xf numFmtId="0" fontId="4" fillId="0" borderId="26" xfId="0" applyFont="1" applyBorder="1" applyProtection="1">
      <protection hidden="1"/>
    </xf>
    <xf numFmtId="0" fontId="69" fillId="0" borderId="35" xfId="0" applyFont="1" applyBorder="1" applyAlignment="1" applyProtection="1">
      <alignment horizontal="center" vertical="center" wrapText="1"/>
      <protection hidden="1"/>
    </xf>
    <xf numFmtId="0" fontId="31" fillId="0" borderId="30" xfId="0" applyFont="1" applyBorder="1" applyAlignment="1" applyProtection="1">
      <alignment horizontal="center" vertical="center" textRotation="90" wrapText="1"/>
      <protection hidden="1"/>
    </xf>
    <xf numFmtId="0" fontId="69" fillId="0" borderId="30" xfId="0" applyFont="1" applyBorder="1" applyAlignment="1" applyProtection="1">
      <alignment horizontal="left" vertical="center" wrapText="1"/>
      <protection hidden="1"/>
    </xf>
    <xf numFmtId="14" fontId="31" fillId="0" borderId="27" xfId="0" applyNumberFormat="1" applyFont="1" applyBorder="1" applyAlignment="1" applyProtection="1">
      <alignment horizontal="left" vertical="center" wrapText="1"/>
      <protection hidden="1"/>
    </xf>
    <xf numFmtId="0" fontId="4" fillId="0" borderId="28" xfId="0" applyFont="1" applyBorder="1" applyProtection="1">
      <protection hidden="1"/>
    </xf>
    <xf numFmtId="0" fontId="4" fillId="0" borderId="29" xfId="0" applyFont="1" applyBorder="1" applyProtection="1">
      <protection hidden="1"/>
    </xf>
    <xf numFmtId="0" fontId="13" fillId="0" borderId="36" xfId="0" applyFont="1" applyBorder="1" applyAlignment="1" applyProtection="1">
      <alignment horizontal="center" vertical="center" wrapText="1"/>
      <protection hidden="1"/>
    </xf>
    <xf numFmtId="0" fontId="7" fillId="0" borderId="10" xfId="0" applyFont="1" applyBorder="1" applyAlignment="1" applyProtection="1">
      <alignment horizontal="left"/>
      <protection hidden="1"/>
    </xf>
    <xf numFmtId="0" fontId="149" fillId="0" borderId="15" xfId="0" applyFont="1" applyBorder="1" applyAlignment="1" applyProtection="1">
      <alignment horizontal="center"/>
      <protection hidden="1"/>
    </xf>
    <xf numFmtId="0" fontId="150" fillId="0" borderId="17" xfId="0" applyFont="1" applyBorder="1" applyProtection="1">
      <protection hidden="1"/>
    </xf>
    <xf numFmtId="0" fontId="147" fillId="0" borderId="0" xfId="0" applyFont="1" applyAlignment="1" applyProtection="1">
      <alignment horizontal="center"/>
      <protection hidden="1"/>
    </xf>
    <xf numFmtId="0" fontId="94" fillId="0" borderId="0" xfId="0" applyFont="1" applyProtection="1">
      <protection hidden="1"/>
    </xf>
    <xf numFmtId="1" fontId="149" fillId="0" borderId="18" xfId="0" applyNumberFormat="1" applyFont="1" applyBorder="1" applyAlignment="1" applyProtection="1">
      <alignment horizontal="center"/>
      <protection hidden="1"/>
    </xf>
    <xf numFmtId="1" fontId="150" fillId="0" borderId="12" xfId="0" applyNumberFormat="1" applyFont="1" applyBorder="1" applyProtection="1">
      <protection hidden="1"/>
    </xf>
    <xf numFmtId="1" fontId="150" fillId="0" borderId="20" xfId="0" applyNumberFormat="1" applyFont="1" applyBorder="1" applyProtection="1">
      <protection hidden="1"/>
    </xf>
    <xf numFmtId="1" fontId="150" fillId="0" borderId="16" xfId="0" applyNumberFormat="1" applyFont="1" applyBorder="1" applyProtection="1">
      <protection hidden="1"/>
    </xf>
    <xf numFmtId="0" fontId="151" fillId="0" borderId="15" xfId="0" applyFont="1" applyBorder="1" applyAlignment="1" applyProtection="1">
      <alignment horizontal="center"/>
      <protection hidden="1"/>
    </xf>
    <xf numFmtId="0" fontId="152" fillId="0" borderId="17" xfId="0" applyFont="1" applyBorder="1" applyProtection="1">
      <protection hidden="1"/>
    </xf>
    <xf numFmtId="0" fontId="147" fillId="0" borderId="10" xfId="0" applyFont="1" applyBorder="1" applyAlignment="1" applyProtection="1">
      <alignment horizontal="center"/>
      <protection hidden="1"/>
    </xf>
    <xf numFmtId="0" fontId="102" fillId="0" borderId="11" xfId="0" applyFont="1" applyBorder="1" applyProtection="1">
      <protection hidden="1"/>
    </xf>
    <xf numFmtId="0" fontId="145" fillId="0" borderId="18" xfId="0" applyFont="1" applyBorder="1" applyAlignment="1" applyProtection="1">
      <alignment horizontal="center" vertical="top"/>
      <protection hidden="1"/>
    </xf>
    <xf numFmtId="0" fontId="102" fillId="0" borderId="19" xfId="0" applyFont="1" applyBorder="1" applyProtection="1">
      <protection hidden="1"/>
    </xf>
    <xf numFmtId="0" fontId="102" fillId="0" borderId="12" xfId="0" applyFont="1" applyBorder="1" applyProtection="1">
      <protection hidden="1"/>
    </xf>
    <xf numFmtId="0" fontId="102" fillId="0" borderId="20" xfId="0" applyFont="1" applyBorder="1" applyProtection="1">
      <protection hidden="1"/>
    </xf>
    <xf numFmtId="0" fontId="102" fillId="0" borderId="21" xfId="0" applyFont="1" applyBorder="1" applyProtection="1">
      <protection hidden="1"/>
    </xf>
    <xf numFmtId="0" fontId="102" fillId="0" borderId="16" xfId="0" applyFont="1" applyBorder="1" applyProtection="1">
      <protection hidden="1"/>
    </xf>
    <xf numFmtId="0" fontId="146" fillId="0" borderId="9" xfId="0" applyFont="1" applyBorder="1" applyAlignment="1" applyProtection="1">
      <alignment horizontal="center"/>
      <protection hidden="1"/>
    </xf>
    <xf numFmtId="0" fontId="102" fillId="0" borderId="0" xfId="0" applyFont="1" applyProtection="1">
      <protection hidden="1"/>
    </xf>
    <xf numFmtId="0" fontId="102" fillId="0" borderId="14" xfId="0" applyFont="1" applyBorder="1" applyProtection="1">
      <protection hidden="1"/>
    </xf>
    <xf numFmtId="0" fontId="147" fillId="0" borderId="15" xfId="0" applyFont="1" applyBorder="1" applyAlignment="1" applyProtection="1">
      <alignment horizontal="center" wrapText="1"/>
      <protection hidden="1"/>
    </xf>
    <xf numFmtId="0" fontId="102" fillId="0" borderId="15" xfId="0" applyFont="1" applyBorder="1" applyProtection="1">
      <protection hidden="1"/>
    </xf>
    <xf numFmtId="0" fontId="102" fillId="0" borderId="17" xfId="0" applyFont="1" applyBorder="1" applyProtection="1">
      <protection hidden="1"/>
    </xf>
    <xf numFmtId="0" fontId="147" fillId="0" borderId="23" xfId="0" applyFont="1" applyBorder="1" applyAlignment="1" applyProtection="1">
      <alignment horizontal="center" wrapText="1"/>
      <protection hidden="1"/>
    </xf>
    <xf numFmtId="0" fontId="102" fillId="0" borderId="23" xfId="0" applyFont="1" applyBorder="1" applyProtection="1">
      <protection hidden="1"/>
    </xf>
    <xf numFmtId="0" fontId="102" fillId="0" borderId="9" xfId="0" applyFont="1" applyBorder="1" applyAlignment="1" applyProtection="1">
      <alignment horizontal="left"/>
      <protection hidden="1"/>
    </xf>
    <xf numFmtId="0" fontId="102" fillId="0" borderId="10" xfId="0" applyFont="1" applyBorder="1" applyProtection="1">
      <protection hidden="1"/>
    </xf>
    <xf numFmtId="0" fontId="147" fillId="0" borderId="15" xfId="0" applyFont="1" applyBorder="1" applyAlignment="1" applyProtection="1">
      <alignment horizontal="center"/>
      <protection hidden="1"/>
    </xf>
    <xf numFmtId="0" fontId="148" fillId="0" borderId="15" xfId="0" applyFont="1" applyBorder="1" applyAlignment="1" applyProtection="1">
      <alignment horizontal="center"/>
      <protection hidden="1"/>
    </xf>
  </cellXfs>
  <cellStyles count="1">
    <cellStyle name="Normal" xfId="0" builtinId="0"/>
  </cellStyles>
  <dxfs count="46">
    <dxf>
      <font>
        <color auto="1"/>
      </font>
      <fill>
        <patternFill patternType="none"/>
      </fill>
    </dxf>
    <dxf>
      <font>
        <color theme="0"/>
      </font>
    </dxf>
    <dxf>
      <font>
        <color auto="1"/>
      </font>
      <fill>
        <patternFill patternType="none"/>
      </fill>
    </dxf>
    <dxf>
      <font>
        <color theme="0"/>
      </font>
    </dxf>
    <dxf>
      <font>
        <color auto="1"/>
      </font>
      <fill>
        <patternFill patternType="none"/>
      </fill>
    </dxf>
    <dxf>
      <font>
        <color theme="0"/>
      </font>
    </dxf>
    <dxf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color auto="1"/>
      </font>
      <fill>
        <patternFill patternType="none"/>
      </fill>
    </dxf>
    <dxf>
      <font>
        <color theme="0"/>
      </font>
    </dxf>
    <dxf>
      <font>
        <color theme="0"/>
      </font>
    </dxf>
    <dxf>
      <fill>
        <patternFill patternType="solid">
          <fgColor rgb="FFF6B3AE"/>
          <bgColor rgb="FFF6B3AE"/>
        </patternFill>
      </fill>
    </dxf>
    <dxf>
      <font>
        <color auto="1"/>
      </font>
      <fill>
        <patternFill patternType="none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  <fill>
        <patternFill patternType="none"/>
      </fill>
    </dxf>
    <dxf>
      <font>
        <color theme="0"/>
      </font>
    </dxf>
    <dxf>
      <font>
        <color theme="0"/>
      </font>
    </dxf>
    <dxf>
      <font>
        <color auto="1"/>
      </font>
      <fill>
        <patternFill patternType="none"/>
      </fill>
    </dxf>
    <dxf>
      <font>
        <color auto="1"/>
      </font>
      <fill>
        <patternFill patternType="none"/>
      </fill>
    </dxf>
    <dxf>
      <font>
        <color theme="0"/>
      </font>
    </dxf>
    <dxf>
      <font>
        <color auto="1"/>
      </font>
      <fill>
        <patternFill patternType="none"/>
      </fill>
    </dxf>
    <dxf>
      <font>
        <color theme="0"/>
      </font>
    </dxf>
    <dxf>
      <font>
        <color auto="1"/>
      </font>
      <fill>
        <patternFill patternType="none"/>
      </fill>
    </dxf>
    <dxf>
      <font>
        <color theme="0"/>
      </font>
    </dxf>
    <dxf>
      <font>
        <color theme="0"/>
      </font>
    </dxf>
    <dxf>
      <fill>
        <patternFill patternType="solid">
          <fgColor rgb="FFFFFF00"/>
          <bgColor rgb="FFFFFF00"/>
        </patternFill>
      </fill>
    </dxf>
    <dxf>
      <font>
        <color auto="1"/>
      </font>
      <fill>
        <patternFill patternType="none"/>
      </fill>
    </dxf>
    <dxf>
      <font>
        <color theme="0"/>
      </font>
    </dxf>
    <dxf>
      <font>
        <color auto="1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color auto="1"/>
      </font>
      <fill>
        <patternFill patternType="none"/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1AA90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styles" Target="styles.xml" /><Relationship Id="rId3" Type="http://schemas.openxmlformats.org/officeDocument/2006/relationships/worksheet" Target="worksheets/sheet3.xml" /><Relationship Id="rId21" Type="http://schemas.openxmlformats.org/officeDocument/2006/relationships/calcChain" Target="calcChain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theme" Target="theme/theme1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sheetMetadata" Target="metadata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 /><Relationship Id="rId1" Type="http://schemas.openxmlformats.org/officeDocument/2006/relationships/hyperlink" Target="http://s.no/" TargetMode="Externa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 /><Relationship Id="rId1" Type="http://schemas.openxmlformats.org/officeDocument/2006/relationships/hyperlink" Target="http://s.no/" TargetMode="External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 /><Relationship Id="rId1" Type="http://schemas.openxmlformats.org/officeDocument/2006/relationships/hyperlink" Target="http://s.no/" TargetMode="External" 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 /><Relationship Id="rId1" Type="http://schemas.openxmlformats.org/officeDocument/2006/relationships/hyperlink" Target="http://s.no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I101"/>
  <sheetViews>
    <sheetView workbookViewId="0">
      <pane xSplit="1" ySplit="3" topLeftCell="B4" activePane="bottomRight" state="frozen"/>
      <selection pane="bottomLeft" activeCell="A3" sqref="A3"/>
      <selection pane="topRight" activeCell="B1" sqref="B1"/>
      <selection pane="bottomRight" activeCell="C3" sqref="C3"/>
    </sheetView>
  </sheetViews>
  <sheetFormatPr defaultColWidth="14.42578125" defaultRowHeight="15" customHeight="1" x14ac:dyDescent="0.15"/>
  <cols>
    <col min="1" max="1" width="10.24609375" style="186" customWidth="1"/>
    <col min="2" max="2" width="4.8515625" style="186" customWidth="1"/>
    <col min="3" max="3" width="5.390625" style="186" customWidth="1"/>
    <col min="4" max="4" width="4.8515625" style="186" customWidth="1"/>
    <col min="5" max="5" width="7.14453125" style="186" customWidth="1"/>
    <col min="6" max="6" width="5.390625" style="186" customWidth="1"/>
    <col min="7" max="7" width="8.76171875" style="186" customWidth="1"/>
    <col min="8" max="8" width="7.14453125" style="186" hidden="1" customWidth="1"/>
    <col min="9" max="10" width="7.14453125" style="186" customWidth="1"/>
    <col min="11" max="11" width="7.14453125" style="186" hidden="1" customWidth="1"/>
    <col min="12" max="14" width="7.14453125" style="186" customWidth="1"/>
    <col min="15" max="16" width="7.14453125" style="186" hidden="1" customWidth="1"/>
    <col min="17" max="17" width="9.9765625" style="186" customWidth="1"/>
    <col min="18" max="18" width="11.59375" style="186" customWidth="1"/>
    <col min="19" max="19" width="12.26953125" style="186" hidden="1" customWidth="1"/>
    <col min="20" max="20" width="10.11328125" style="186" hidden="1" customWidth="1"/>
    <col min="21" max="21" width="9.70703125" style="186" hidden="1" customWidth="1"/>
    <col min="22" max="22" width="6.3359375" style="186" hidden="1" customWidth="1"/>
    <col min="23" max="23" width="6.203125" style="186" hidden="1" customWidth="1"/>
    <col min="24" max="24" width="4.98828125" style="186" hidden="1" customWidth="1"/>
    <col min="25" max="26" width="6.3359375" style="186" hidden="1" customWidth="1"/>
    <col min="27" max="28" width="8.62890625" style="186" customWidth="1"/>
    <col min="29" max="29" width="0" style="186" hidden="1" customWidth="1"/>
    <col min="30" max="30" width="9.57421875" style="186" hidden="1" customWidth="1"/>
    <col min="31" max="31" width="7.4140625" style="186" customWidth="1"/>
    <col min="32" max="32" width="6.47265625" style="186" customWidth="1"/>
    <col min="33" max="33" width="6.60546875" style="186" customWidth="1"/>
    <col min="34" max="34" width="5.390625" style="186" customWidth="1"/>
    <col min="35" max="35" width="7.4140625" style="186" customWidth="1"/>
    <col min="36" max="16384" width="14.42578125" style="186"/>
  </cols>
  <sheetData>
    <row r="1" spans="1:35" ht="37.5" customHeight="1" x14ac:dyDescent="0.25">
      <c r="A1" s="403" t="s">
        <v>240</v>
      </c>
      <c r="B1" s="217" t="s">
        <v>212</v>
      </c>
      <c r="C1" s="218">
        <v>312</v>
      </c>
      <c r="D1" s="205" t="s">
        <v>14</v>
      </c>
      <c r="E1" s="206">
        <v>443</v>
      </c>
      <c r="F1" s="207" t="s">
        <v>12</v>
      </c>
      <c r="G1" s="353">
        <v>136.4</v>
      </c>
      <c r="H1" s="354"/>
      <c r="I1" s="351" t="s">
        <v>218</v>
      </c>
      <c r="J1" s="352">
        <v>3</v>
      </c>
      <c r="K1" s="234" t="s">
        <v>262</v>
      </c>
      <c r="L1" s="277" t="s">
        <v>230</v>
      </c>
      <c r="M1" s="255">
        <v>16.989999999999998</v>
      </c>
      <c r="N1" s="254"/>
      <c r="O1" s="281"/>
      <c r="P1" s="278" t="s">
        <v>217</v>
      </c>
      <c r="R1" s="254" t="s">
        <v>231</v>
      </c>
      <c r="AA1" s="255">
        <v>16.989999999999998</v>
      </c>
    </row>
    <row r="2" spans="1:35" ht="25.5" customHeight="1" x14ac:dyDescent="0.15">
      <c r="A2" s="404"/>
      <c r="B2" s="410" t="s">
        <v>1</v>
      </c>
      <c r="C2" s="411"/>
      <c r="D2" s="399" t="s">
        <v>2</v>
      </c>
      <c r="E2" s="400"/>
      <c r="F2" s="434" t="s">
        <v>3</v>
      </c>
      <c r="G2" s="435"/>
      <c r="H2" s="397" t="s">
        <v>215</v>
      </c>
      <c r="I2" s="418" t="s">
        <v>8</v>
      </c>
      <c r="J2" s="390" t="s">
        <v>209</v>
      </c>
      <c r="K2" s="429" t="s">
        <v>216</v>
      </c>
      <c r="L2" s="428" t="s">
        <v>9</v>
      </c>
      <c r="M2" s="408" t="s">
        <v>10</v>
      </c>
      <c r="N2" s="401" t="s">
        <v>13</v>
      </c>
      <c r="O2" s="259">
        <f>AVERAGE(O4:O34)</f>
        <v>101.65</v>
      </c>
      <c r="P2" s="259">
        <f>AVERAGE(P4:P34)</f>
        <v>101.65</v>
      </c>
      <c r="Q2" s="412" t="s">
        <v>4</v>
      </c>
      <c r="R2" s="406" t="s">
        <v>5</v>
      </c>
      <c r="S2" s="406" t="s">
        <v>6</v>
      </c>
      <c r="T2" s="408" t="s">
        <v>15</v>
      </c>
      <c r="U2" s="185"/>
      <c r="V2" s="185"/>
      <c r="W2" s="196">
        <f>MASTER!R52*DATA!W35-MASTER!R10</f>
        <v>2863</v>
      </c>
      <c r="X2" s="197">
        <f>MASTER!R52*DATA!V35-EGG!G10</f>
        <v>11</v>
      </c>
      <c r="Y2" s="197">
        <f>MASTER!R52*DATA!V35-EGG!G17</f>
        <v>-224</v>
      </c>
      <c r="Z2" s="197">
        <f>MASTER!R52*DATA!V35-EGG!G24</f>
        <v>-160</v>
      </c>
      <c r="AA2" s="296">
        <f>EXP!H39/MASTER!H9</f>
        <v>101.65</v>
      </c>
      <c r="AB2" s="295">
        <f>EXP!K39/MASTER!H9</f>
        <v>101.65</v>
      </c>
      <c r="AE2" s="388" t="s">
        <v>265</v>
      </c>
      <c r="AF2" s="389"/>
      <c r="AG2" s="389"/>
      <c r="AH2" s="389"/>
    </row>
    <row r="3" spans="1:35" ht="24" customHeight="1" x14ac:dyDescent="0.15">
      <c r="A3" s="198" t="s">
        <v>0</v>
      </c>
      <c r="B3" s="370" t="s">
        <v>16</v>
      </c>
      <c r="C3" s="371" t="s">
        <v>17</v>
      </c>
      <c r="D3" s="54" t="s">
        <v>16</v>
      </c>
      <c r="E3" s="55" t="s">
        <v>17</v>
      </c>
      <c r="F3" s="54" t="s">
        <v>16</v>
      </c>
      <c r="G3" s="203" t="s">
        <v>17</v>
      </c>
      <c r="H3" s="398"/>
      <c r="I3" s="409"/>
      <c r="J3" s="391"/>
      <c r="K3" s="430"/>
      <c r="L3" s="409"/>
      <c r="M3" s="409"/>
      <c r="N3" s="402"/>
      <c r="O3" s="202" t="s">
        <v>213</v>
      </c>
      <c r="P3" s="201" t="s">
        <v>214</v>
      </c>
      <c r="Q3" s="409"/>
      <c r="R3" s="409"/>
      <c r="S3" s="407"/>
      <c r="T3" s="409"/>
      <c r="U3" s="219" t="s">
        <v>209</v>
      </c>
      <c r="V3" s="251"/>
      <c r="W3" s="405" t="s">
        <v>19</v>
      </c>
      <c r="X3" s="393"/>
      <c r="Y3" s="393"/>
      <c r="Z3" s="393"/>
      <c r="AA3" s="284" t="s">
        <v>239</v>
      </c>
      <c r="AB3" s="283" t="s">
        <v>238</v>
      </c>
      <c r="AD3" s="276" t="s">
        <v>236</v>
      </c>
      <c r="AE3" s="220" t="s">
        <v>232</v>
      </c>
      <c r="AF3" s="220" t="s">
        <v>263</v>
      </c>
      <c r="AG3" s="220" t="s">
        <v>261</v>
      </c>
      <c r="AH3" s="220" t="s">
        <v>264</v>
      </c>
    </row>
    <row r="4" spans="1:35" ht="18" customHeight="1" x14ac:dyDescent="0.15">
      <c r="A4" s="200">
        <v>45383</v>
      </c>
      <c r="B4" s="220">
        <v>79</v>
      </c>
      <c r="C4" s="220">
        <v>50</v>
      </c>
      <c r="D4" s="208">
        <v>64</v>
      </c>
      <c r="E4" s="199">
        <v>39</v>
      </c>
      <c r="F4" s="199">
        <v>64</v>
      </c>
      <c r="G4" s="199">
        <v>39</v>
      </c>
      <c r="H4" s="209">
        <f>IF(ISBLANK(A4),"",A4)</f>
        <v>45383</v>
      </c>
      <c r="I4" s="199"/>
      <c r="J4" s="199"/>
      <c r="K4" s="209">
        <f>IF(ISBLANK(A4),"",A4)</f>
        <v>45383</v>
      </c>
      <c r="L4" s="199"/>
      <c r="M4" s="199"/>
      <c r="N4" s="199"/>
      <c r="O4" s="290">
        <f>IF(D4+E4,(D4+E4),(""))</f>
        <v>103</v>
      </c>
      <c r="P4" s="290">
        <f>IF(F4+G4,(F4+G4),(""))</f>
        <v>103</v>
      </c>
      <c r="Q4" s="356">
        <v>103</v>
      </c>
      <c r="R4" s="358">
        <v>103</v>
      </c>
      <c r="S4" s="291" t="str">
        <f>TEXT(A4,"DDD")</f>
        <v>Mon</v>
      </c>
      <c r="T4" s="292">
        <f t="shared" ref="T4:T34" si="0">IF(ISBLANK(A4),"",A4)</f>
        <v>45383</v>
      </c>
      <c r="U4" s="293">
        <f t="shared" ref="U4:U34" si="1">_xlfn.IFS(EXACT(TEXT(A4,"ddd"),"Tue"),0,EXACT(TEXT(A4,"ddd"),"Thu"),0,EXACT(TEXT(A4,"ddd"),"Mon"),1,EXACT(TEXT(A4,"ddd"),"Wed"),1,EXACT(TEXT(A4,"ddd"),"Fri"),1,EXACT(TEXT(A4,"ddd"),"Sat"),0,EXACT(TEXT(A4,"ddd"),"Sun"),0)</f>
        <v>1</v>
      </c>
      <c r="V4" s="251"/>
      <c r="W4" s="57">
        <f t="shared" ref="W4:W34" si="2">_xlfn.IFS(EXACT(TEXT(A4,"ddd"),"Tue"),1,EXACT(TEXT(A4,"ddd"),"Thu"),1,EXACT(TEXT(A4,"ddd"),"Mon"),1,EXACT(TEXT(A4,"ddd"),"Wed"),1,EXACT(TEXT(A4,"ddd"),"Fri"),1,EXACT(TEXT(A4,"ddd"),"Sat"),0,EXACT(TEXT(A4,"ddd"),"Sun"),0)</f>
        <v>1</v>
      </c>
      <c r="X4" s="57">
        <f t="shared" ref="X4:X34" si="3">_xlfn.IFS(EXACT(TEXT(A4,"ddd"),"Tue"),1,EXACT(TEXT(A4,"ddd"),"Thu"),1,EXACT(TEXT(A4,"ddd"),"Mon"),1,EXACT(TEXT(A4,"ddd"),"Wed"),1,EXACT(TEXT(A4,"ddd"),"Fri"),1,EXACT(TEXT(A4,"ddd"),"Sat"),0,EXACT(TEXT(A4,"ddd"),"Sun"),0)</f>
        <v>1</v>
      </c>
      <c r="Y4" s="57">
        <f t="shared" ref="Y4:Y34" si="4">_xlfn.IFS(EXACT(TEXT(A4,"ddd"),"Tue"),1,EXACT(TEXT(A4,"ddd"),"Thu"),1,EXACT(TEXT(A4,"ddd"),"Mon"),1,EXACT(TEXT(A4,"ddd"),"Wed"),1,EXACT(TEXT(A4,"ddd"),"Fri"),1,EXACT(TEXT(A4,"ddd"),"Sat"),0,EXACT(TEXT(A4,"ddd"),"Sun"),0)</f>
        <v>1</v>
      </c>
      <c r="Z4" s="57">
        <f t="shared" ref="Z4:Z34" si="5">_xlfn.IFS(EXACT(TEXT(A4,"ddd"),"Tue"),1,EXACT(TEXT(A4,"ddd"),"Thu"),1,EXACT(TEXT(A4,"ddd"),"Mon"),1,EXACT(TEXT(A4,"ddd"),"Wed"),1,EXACT(TEXT(A4,"ddd"),"Fri"),1,EXACT(TEXT(A4,"ddd"),"Sat"),0,EXACT(TEXT(A4,"ddd"),"Sun"),0)</f>
        <v>1</v>
      </c>
      <c r="AA4" s="257"/>
      <c r="AB4" s="57"/>
      <c r="AC4" s="186">
        <f t="shared" ref="AC4:AC39" si="6">IF(B4+C4,(B4+C4),(""))</f>
        <v>129</v>
      </c>
      <c r="AD4" s="186">
        <f>_xlfn.IFS(EXACT(TEXT(A4,"ddd"),"Tue"),DATA!D4+DATA!E4,EXACT(TEXT(A4,"ddd"),"Thu"),DATA!D4+DATA!E4,EXACT(TEXT(A4,"ddd"),"Mon"),0,EXACT(TEXT(A4,"ddd"),"Wed"),0,EXACT(TEXT(A4,"ddd"),"Fri"),0,EXACT(TEXT(A4,"ddd"),"Sat"),DATA!D4+DATA!E4,EXACT(TEXT(A4,"ddd"),"Sun"),0)</f>
        <v>0</v>
      </c>
      <c r="AE4" s="363">
        <f>SUM(D4:E4)</f>
        <v>103</v>
      </c>
      <c r="AF4" s="364">
        <f>SUM(F4:G4)</f>
        <v>103</v>
      </c>
      <c r="AG4" s="363">
        <f>Q4</f>
        <v>103</v>
      </c>
      <c r="AH4" s="364">
        <f>R4</f>
        <v>103</v>
      </c>
      <c r="AI4" s="291" t="str">
        <f>TEXT(A4,"DDD")</f>
        <v>Mon</v>
      </c>
    </row>
    <row r="5" spans="1:35" ht="18" customHeight="1" x14ac:dyDescent="0.15">
      <c r="A5" s="200">
        <v>45384</v>
      </c>
      <c r="B5" s="220">
        <v>79</v>
      </c>
      <c r="C5" s="220">
        <v>50</v>
      </c>
      <c r="D5" s="208">
        <v>72</v>
      </c>
      <c r="E5" s="199">
        <v>40</v>
      </c>
      <c r="F5" s="199">
        <v>72</v>
      </c>
      <c r="G5" s="199">
        <v>40</v>
      </c>
      <c r="H5" s="209">
        <f t="shared" ref="H5:H34" si="7">IF(ISBLANK(A5),"",A5)</f>
        <v>45384</v>
      </c>
      <c r="I5" s="199"/>
      <c r="J5" s="199"/>
      <c r="K5" s="209">
        <f t="shared" ref="K5:K34" si="8">IF(ISBLANK(A5),"",A5)</f>
        <v>45384</v>
      </c>
      <c r="L5" s="199"/>
      <c r="M5" s="199"/>
      <c r="N5" s="199"/>
      <c r="O5" s="290">
        <f t="shared" ref="O5:O34" si="9">IF(D5+E5,(D5+E5),(""))</f>
        <v>112</v>
      </c>
      <c r="P5" s="290">
        <f t="shared" ref="P5:P39" si="10">IF(F5+G5,(F5+G5),(""))</f>
        <v>112</v>
      </c>
      <c r="Q5" s="356">
        <v>111</v>
      </c>
      <c r="R5" s="358"/>
      <c r="S5" s="291" t="str">
        <f>TEXT(A5,"DDD")</f>
        <v>Tue</v>
      </c>
      <c r="T5" s="292">
        <f t="shared" si="0"/>
        <v>45384</v>
      </c>
      <c r="U5" s="293">
        <f t="shared" si="1"/>
        <v>0</v>
      </c>
      <c r="V5" s="251"/>
      <c r="W5" s="57">
        <f t="shared" si="2"/>
        <v>1</v>
      </c>
      <c r="X5" s="57">
        <f t="shared" si="3"/>
        <v>1</v>
      </c>
      <c r="Y5" s="57">
        <f t="shared" si="4"/>
        <v>1</v>
      </c>
      <c r="Z5" s="57">
        <f t="shared" si="5"/>
        <v>1</v>
      </c>
      <c r="AA5" s="57"/>
      <c r="AB5" s="57"/>
      <c r="AC5" s="186">
        <f t="shared" si="6"/>
        <v>129</v>
      </c>
      <c r="AD5" s="186">
        <f>_xlfn.IFS(EXACT(TEXT(A5,"ddd"),"Tue"),DATA!D5+DATA!E5,EXACT(TEXT(A5,"ddd"),"Thu"),DATA!D5+DATA!E5,EXACT(TEXT(A5,"ddd"),"Mon"),0,EXACT(TEXT(A5,"ddd"),"Wed"),0,EXACT(TEXT(A5,"ddd"),"Fri"),0,EXACT(TEXT(A5,"ddd"),"Sat"),DATA!D5+DATA!E5,EXACT(TEXT(A5,"ddd"),"Sun"),0)</f>
        <v>112</v>
      </c>
      <c r="AE5" s="363">
        <f t="shared" ref="AE5:AE34" si="11">SUM(D5:E5)</f>
        <v>112</v>
      </c>
      <c r="AF5" s="364">
        <f t="shared" ref="AF5:AF34" si="12">SUM(F5:G5)</f>
        <v>112</v>
      </c>
      <c r="AG5" s="363">
        <f t="shared" ref="AG5:AG34" si="13">Q5</f>
        <v>111</v>
      </c>
      <c r="AH5" s="364">
        <f t="shared" ref="AH5:AH34" si="14">R5</f>
        <v>0</v>
      </c>
      <c r="AI5" s="291" t="str">
        <f t="shared" ref="AI5:AI34" si="15">TEXT(A5,"DDD")</f>
        <v>Tue</v>
      </c>
    </row>
    <row r="6" spans="1:35" ht="18" customHeight="1" x14ac:dyDescent="0.15">
      <c r="A6" s="200">
        <v>45385</v>
      </c>
      <c r="B6" s="220">
        <v>79</v>
      </c>
      <c r="C6" s="220">
        <v>50</v>
      </c>
      <c r="D6" s="208">
        <v>69</v>
      </c>
      <c r="E6" s="199">
        <v>40</v>
      </c>
      <c r="F6" s="199">
        <v>69</v>
      </c>
      <c r="G6" s="199">
        <v>40</v>
      </c>
      <c r="H6" s="209">
        <f t="shared" si="7"/>
        <v>45385</v>
      </c>
      <c r="I6" s="199"/>
      <c r="J6" s="199"/>
      <c r="K6" s="209">
        <f t="shared" si="8"/>
        <v>45385</v>
      </c>
      <c r="L6" s="199"/>
      <c r="M6" s="199"/>
      <c r="N6" s="199"/>
      <c r="O6" s="290">
        <f t="shared" si="9"/>
        <v>109</v>
      </c>
      <c r="P6" s="290">
        <f t="shared" si="10"/>
        <v>109</v>
      </c>
      <c r="Q6" s="356">
        <v>109</v>
      </c>
      <c r="R6" s="358">
        <v>109</v>
      </c>
      <c r="S6" s="291" t="str">
        <f>TEXT(A6,"DDD")</f>
        <v>Wed</v>
      </c>
      <c r="T6" s="292">
        <f t="shared" si="0"/>
        <v>45385</v>
      </c>
      <c r="U6" s="293">
        <f t="shared" si="1"/>
        <v>1</v>
      </c>
      <c r="V6" s="251"/>
      <c r="W6" s="57">
        <f t="shared" si="2"/>
        <v>1</v>
      </c>
      <c r="X6" s="57">
        <f t="shared" si="3"/>
        <v>1</v>
      </c>
      <c r="Y6" s="57">
        <f t="shared" si="4"/>
        <v>1</v>
      </c>
      <c r="Z6" s="57">
        <f t="shared" si="5"/>
        <v>1</v>
      </c>
      <c r="AA6" s="57"/>
      <c r="AB6" s="57"/>
      <c r="AC6" s="186">
        <f t="shared" si="6"/>
        <v>129</v>
      </c>
      <c r="AD6" s="186">
        <f>_xlfn.IFS(EXACT(TEXT(A6,"ddd"),"Tue"),DATA!D6+DATA!E6,EXACT(TEXT(A6,"ddd"),"Thu"),DATA!D6+DATA!E6,EXACT(TEXT(A6,"ddd"),"Mon"),0,EXACT(TEXT(A6,"ddd"),"Wed"),0,EXACT(TEXT(A6,"ddd"),"Fri"),0,EXACT(TEXT(A6,"ddd"),"Sat"),DATA!D6+DATA!E6,EXACT(TEXT(A6,"ddd"),"Sun"),0)</f>
        <v>0</v>
      </c>
      <c r="AE6" s="363">
        <f t="shared" si="11"/>
        <v>109</v>
      </c>
      <c r="AF6" s="364">
        <f t="shared" si="12"/>
        <v>109</v>
      </c>
      <c r="AG6" s="363">
        <f t="shared" si="13"/>
        <v>109</v>
      </c>
      <c r="AH6" s="364">
        <f t="shared" si="14"/>
        <v>109</v>
      </c>
      <c r="AI6" s="291" t="str">
        <f t="shared" si="15"/>
        <v>Wed</v>
      </c>
    </row>
    <row r="7" spans="1:35" ht="18" customHeight="1" x14ac:dyDescent="0.15">
      <c r="A7" s="200">
        <v>45386</v>
      </c>
      <c r="B7" s="220">
        <v>79</v>
      </c>
      <c r="C7" s="220">
        <v>50</v>
      </c>
      <c r="D7" s="208">
        <v>70</v>
      </c>
      <c r="E7" s="199">
        <v>42</v>
      </c>
      <c r="F7" s="199">
        <v>70</v>
      </c>
      <c r="G7" s="199">
        <v>42</v>
      </c>
      <c r="H7" s="209">
        <f t="shared" si="7"/>
        <v>45386</v>
      </c>
      <c r="I7" s="199"/>
      <c r="J7" s="199"/>
      <c r="K7" s="209">
        <f t="shared" si="8"/>
        <v>45386</v>
      </c>
      <c r="L7" s="199"/>
      <c r="M7" s="199"/>
      <c r="N7" s="199"/>
      <c r="O7" s="290">
        <f t="shared" si="9"/>
        <v>112</v>
      </c>
      <c r="P7" s="290">
        <f t="shared" si="10"/>
        <v>112</v>
      </c>
      <c r="Q7" s="356"/>
      <c r="R7" s="358"/>
      <c r="S7" s="291" t="str">
        <f>TEXT(A7,"DDD")</f>
        <v>Thu</v>
      </c>
      <c r="T7" s="292">
        <f t="shared" si="0"/>
        <v>45386</v>
      </c>
      <c r="U7" s="293">
        <f t="shared" si="1"/>
        <v>0</v>
      </c>
      <c r="V7" s="251"/>
      <c r="W7" s="57">
        <f t="shared" si="2"/>
        <v>1</v>
      </c>
      <c r="X7" s="57">
        <f t="shared" si="3"/>
        <v>1</v>
      </c>
      <c r="Y7" s="57">
        <f t="shared" si="4"/>
        <v>1</v>
      </c>
      <c r="Z7" s="57">
        <f t="shared" si="5"/>
        <v>1</v>
      </c>
      <c r="AA7" s="57"/>
      <c r="AB7" s="57"/>
      <c r="AC7" s="186">
        <f t="shared" si="6"/>
        <v>129</v>
      </c>
      <c r="AD7" s="186">
        <f>_xlfn.IFS(EXACT(TEXT(A7,"ddd"),"Tue"),DATA!D7+DATA!E7,EXACT(TEXT(A7,"ddd"),"Thu"),DATA!D7+DATA!E7,EXACT(TEXT(A7,"ddd"),"Mon"),0,EXACT(TEXT(A7,"ddd"),"Wed"),0,EXACT(TEXT(A7,"ddd"),"Fri"),0,EXACT(TEXT(A7,"ddd"),"Sat"),DATA!D7+DATA!E7,EXACT(TEXT(A7,"ddd"),"Sun"),0)</f>
        <v>112</v>
      </c>
      <c r="AE7" s="363">
        <f t="shared" si="11"/>
        <v>112</v>
      </c>
      <c r="AF7" s="364">
        <f t="shared" si="12"/>
        <v>112</v>
      </c>
      <c r="AG7" s="363">
        <f t="shared" si="13"/>
        <v>0</v>
      </c>
      <c r="AH7" s="364">
        <f t="shared" si="14"/>
        <v>0</v>
      </c>
      <c r="AI7" s="291" t="str">
        <f t="shared" si="15"/>
        <v>Thu</v>
      </c>
    </row>
    <row r="8" spans="1:35" ht="18" customHeight="1" x14ac:dyDescent="0.15">
      <c r="A8" s="200">
        <v>45387</v>
      </c>
      <c r="B8" s="220">
        <v>79</v>
      </c>
      <c r="C8" s="220">
        <v>50</v>
      </c>
      <c r="D8" s="208">
        <v>34</v>
      </c>
      <c r="E8" s="199">
        <v>37</v>
      </c>
      <c r="F8" s="199">
        <v>34</v>
      </c>
      <c r="G8" s="199">
        <v>37</v>
      </c>
      <c r="H8" s="209">
        <f t="shared" si="7"/>
        <v>45387</v>
      </c>
      <c r="I8" s="199"/>
      <c r="J8" s="199"/>
      <c r="K8" s="209">
        <f t="shared" si="8"/>
        <v>45387</v>
      </c>
      <c r="L8" s="199"/>
      <c r="M8" s="199"/>
      <c r="N8" s="282"/>
      <c r="O8" s="290">
        <f t="shared" si="9"/>
        <v>71</v>
      </c>
      <c r="P8" s="290">
        <f t="shared" si="10"/>
        <v>71</v>
      </c>
      <c r="Q8" s="356"/>
      <c r="R8" s="358">
        <v>71</v>
      </c>
      <c r="S8" s="291" t="str">
        <f>TEXT(A8,"DDD")</f>
        <v>Fri</v>
      </c>
      <c r="T8" s="292">
        <f t="shared" si="0"/>
        <v>45387</v>
      </c>
      <c r="U8" s="293">
        <f t="shared" si="1"/>
        <v>1</v>
      </c>
      <c r="V8" s="251"/>
      <c r="W8" s="57">
        <f t="shared" si="2"/>
        <v>1</v>
      </c>
      <c r="X8" s="57">
        <f t="shared" si="3"/>
        <v>1</v>
      </c>
      <c r="Y8" s="57">
        <f t="shared" si="4"/>
        <v>1</v>
      </c>
      <c r="Z8" s="57">
        <f t="shared" si="5"/>
        <v>1</v>
      </c>
      <c r="AA8" s="57"/>
      <c r="AB8" s="57"/>
      <c r="AC8" s="186">
        <f t="shared" si="6"/>
        <v>129</v>
      </c>
      <c r="AD8" s="186">
        <f>_xlfn.IFS(EXACT(TEXT(A8,"ddd"),"Tue"),DATA!D8+DATA!E8,EXACT(TEXT(A8,"ddd"),"Thu"),DATA!D8+DATA!E8,EXACT(TEXT(A8,"ddd"),"Mon"),0,EXACT(TEXT(A8,"ddd"),"Wed"),0,EXACT(TEXT(A8,"ddd"),"Fri"),0,EXACT(TEXT(A8,"ddd"),"Sat"),DATA!D8+DATA!E8,EXACT(TEXT(A8,"ddd"),"Sun"),0)</f>
        <v>0</v>
      </c>
      <c r="AE8" s="363">
        <f t="shared" si="11"/>
        <v>71</v>
      </c>
      <c r="AF8" s="364">
        <f t="shared" si="12"/>
        <v>71</v>
      </c>
      <c r="AG8" s="363">
        <f t="shared" si="13"/>
        <v>0</v>
      </c>
      <c r="AH8" s="364">
        <f t="shared" si="14"/>
        <v>71</v>
      </c>
      <c r="AI8" s="291" t="str">
        <f t="shared" si="15"/>
        <v>Fri</v>
      </c>
    </row>
    <row r="9" spans="1:35" ht="18" customHeight="1" x14ac:dyDescent="0.15">
      <c r="A9" s="200">
        <v>45388</v>
      </c>
      <c r="B9" s="220">
        <v>79</v>
      </c>
      <c r="C9" s="220">
        <v>50</v>
      </c>
      <c r="D9" s="208">
        <v>79</v>
      </c>
      <c r="E9" s="199">
        <v>45</v>
      </c>
      <c r="F9" s="199">
        <v>79</v>
      </c>
      <c r="G9" s="199">
        <v>45</v>
      </c>
      <c r="H9" s="209">
        <f t="shared" si="7"/>
        <v>45388</v>
      </c>
      <c r="I9" s="199"/>
      <c r="J9" s="199"/>
      <c r="K9" s="209">
        <f t="shared" si="8"/>
        <v>45388</v>
      </c>
      <c r="L9" s="199"/>
      <c r="M9" s="199"/>
      <c r="N9" s="199"/>
      <c r="O9" s="290">
        <f t="shared" si="9"/>
        <v>124</v>
      </c>
      <c r="P9" s="290">
        <f t="shared" si="10"/>
        <v>124</v>
      </c>
      <c r="Q9" s="356"/>
      <c r="R9" s="358"/>
      <c r="S9" s="294">
        <f t="shared" ref="S9:S34" si="16">IF(ISBLANK(A9),"",A9)</f>
        <v>45388</v>
      </c>
      <c r="T9" s="292">
        <f t="shared" si="0"/>
        <v>45388</v>
      </c>
      <c r="U9" s="293">
        <f t="shared" si="1"/>
        <v>0</v>
      </c>
      <c r="V9" s="251"/>
      <c r="W9" s="57">
        <f t="shared" si="2"/>
        <v>0</v>
      </c>
      <c r="X9" s="57">
        <f t="shared" si="3"/>
        <v>0</v>
      </c>
      <c r="Y9" s="57">
        <f t="shared" si="4"/>
        <v>0</v>
      </c>
      <c r="Z9" s="57">
        <f t="shared" si="5"/>
        <v>0</v>
      </c>
      <c r="AA9" s="57"/>
      <c r="AB9" s="57"/>
      <c r="AC9" s="186">
        <f t="shared" si="6"/>
        <v>129</v>
      </c>
      <c r="AD9" s="186">
        <f>_xlfn.IFS(EXACT(TEXT(A9,"ddd"),"Tue"),DATA!D9+DATA!E9,EXACT(TEXT(A9,"ddd"),"Thu"),DATA!D9+DATA!E9,EXACT(TEXT(A9,"ddd"),"Mon"),0,EXACT(TEXT(A9,"ddd"),"Wed"),0,EXACT(TEXT(A9,"ddd"),"Fri"),0,EXACT(TEXT(A9,"ddd"),"Sat"),DATA!D9+DATA!E9,EXACT(TEXT(A9,"ddd"),"Sun"),0)</f>
        <v>124</v>
      </c>
      <c r="AE9" s="363">
        <f t="shared" si="11"/>
        <v>124</v>
      </c>
      <c r="AF9" s="364">
        <f t="shared" si="12"/>
        <v>124</v>
      </c>
      <c r="AG9" s="363">
        <f t="shared" si="13"/>
        <v>0</v>
      </c>
      <c r="AH9" s="364">
        <f t="shared" si="14"/>
        <v>0</v>
      </c>
      <c r="AI9" s="291" t="str">
        <f t="shared" si="15"/>
        <v>Sat</v>
      </c>
    </row>
    <row r="10" spans="1:35" ht="18" customHeight="1" x14ac:dyDescent="0.15">
      <c r="A10" s="200">
        <v>45389</v>
      </c>
      <c r="B10" s="220">
        <v>79</v>
      </c>
      <c r="C10" s="220">
        <v>50</v>
      </c>
      <c r="D10" s="208">
        <v>30</v>
      </c>
      <c r="E10" s="199">
        <v>27</v>
      </c>
      <c r="F10" s="199">
        <v>30</v>
      </c>
      <c r="G10" s="199">
        <v>27</v>
      </c>
      <c r="H10" s="209">
        <f t="shared" si="7"/>
        <v>45389</v>
      </c>
      <c r="I10" s="199"/>
      <c r="J10" s="210"/>
      <c r="K10" s="209">
        <f t="shared" si="8"/>
        <v>45389</v>
      </c>
      <c r="L10" s="199"/>
      <c r="M10" s="199"/>
      <c r="N10" s="199"/>
      <c r="O10" s="290">
        <f t="shared" si="9"/>
        <v>57</v>
      </c>
      <c r="P10" s="290">
        <f t="shared" si="10"/>
        <v>57</v>
      </c>
      <c r="Q10" s="356"/>
      <c r="R10" s="358"/>
      <c r="S10" s="294">
        <f t="shared" si="16"/>
        <v>45389</v>
      </c>
      <c r="T10" s="292">
        <f t="shared" si="0"/>
        <v>45389</v>
      </c>
      <c r="U10" s="293">
        <f t="shared" si="1"/>
        <v>0</v>
      </c>
      <c r="V10" s="251"/>
      <c r="W10" s="57">
        <f t="shared" si="2"/>
        <v>0</v>
      </c>
      <c r="X10" s="57">
        <f t="shared" si="3"/>
        <v>0</v>
      </c>
      <c r="Y10" s="57">
        <f t="shared" si="4"/>
        <v>0</v>
      </c>
      <c r="Z10" s="57">
        <f t="shared" si="5"/>
        <v>0</v>
      </c>
      <c r="AA10" s="57"/>
      <c r="AB10" s="57"/>
      <c r="AC10" s="186">
        <f t="shared" si="6"/>
        <v>129</v>
      </c>
      <c r="AD10" s="186">
        <f>_xlfn.IFS(EXACT(TEXT(A10,"ddd"),"Tue"),DATA!D10+DATA!E10,EXACT(TEXT(A10,"ddd"),"Thu"),DATA!D10+DATA!E10,EXACT(TEXT(A10,"ddd"),"Mon"),0,EXACT(TEXT(A10,"ddd"),"Wed"),0,EXACT(TEXT(A10,"ddd"),"Fri"),0,EXACT(TEXT(A10,"ddd"),"Sat"),DATA!D10+DATA!E10,EXACT(TEXT(A10,"ddd"),"Sun"),0)</f>
        <v>0</v>
      </c>
      <c r="AE10" s="363">
        <f t="shared" si="11"/>
        <v>57</v>
      </c>
      <c r="AF10" s="364">
        <f t="shared" si="12"/>
        <v>57</v>
      </c>
      <c r="AG10" s="363">
        <f t="shared" si="13"/>
        <v>0</v>
      </c>
      <c r="AH10" s="364">
        <f t="shared" si="14"/>
        <v>0</v>
      </c>
      <c r="AI10" s="291" t="str">
        <f t="shared" si="15"/>
        <v>Sun</v>
      </c>
    </row>
    <row r="11" spans="1:35" ht="18" customHeight="1" x14ac:dyDescent="0.15">
      <c r="A11" s="200">
        <v>45390</v>
      </c>
      <c r="B11" s="220">
        <v>79</v>
      </c>
      <c r="C11" s="220">
        <v>50</v>
      </c>
      <c r="D11" s="208">
        <v>80</v>
      </c>
      <c r="E11" s="199">
        <v>43</v>
      </c>
      <c r="F11" s="199">
        <v>80</v>
      </c>
      <c r="G11" s="199">
        <v>43</v>
      </c>
      <c r="H11" s="209">
        <f t="shared" si="7"/>
        <v>45390</v>
      </c>
      <c r="I11" s="199"/>
      <c r="J11" s="199"/>
      <c r="K11" s="209">
        <f t="shared" si="8"/>
        <v>45390</v>
      </c>
      <c r="L11" s="199"/>
      <c r="M11" s="199"/>
      <c r="N11" s="199"/>
      <c r="O11" s="290">
        <f t="shared" si="9"/>
        <v>123</v>
      </c>
      <c r="P11" s="290">
        <f t="shared" si="10"/>
        <v>123</v>
      </c>
      <c r="Q11" s="356"/>
      <c r="R11" s="358">
        <v>123</v>
      </c>
      <c r="S11" s="294">
        <f t="shared" si="16"/>
        <v>45390</v>
      </c>
      <c r="T11" s="292">
        <f t="shared" si="0"/>
        <v>45390</v>
      </c>
      <c r="U11" s="293">
        <f t="shared" si="1"/>
        <v>1</v>
      </c>
      <c r="V11" s="251"/>
      <c r="W11" s="57">
        <f t="shared" si="2"/>
        <v>1</v>
      </c>
      <c r="X11" s="57">
        <f t="shared" si="3"/>
        <v>1</v>
      </c>
      <c r="Y11" s="57">
        <f t="shared" si="4"/>
        <v>1</v>
      </c>
      <c r="Z11" s="57">
        <f t="shared" si="5"/>
        <v>1</v>
      </c>
      <c r="AA11" s="57"/>
      <c r="AB11" s="57"/>
      <c r="AC11" s="186">
        <f t="shared" si="6"/>
        <v>129</v>
      </c>
      <c r="AD11" s="186">
        <f>_xlfn.IFS(EXACT(TEXT(A11,"ddd"),"Tue"),DATA!D11+DATA!E11,EXACT(TEXT(A11,"ddd"),"Thu"),DATA!D11+DATA!E11,EXACT(TEXT(A11,"ddd"),"Mon"),0,EXACT(TEXT(A11,"ddd"),"Wed"),0,EXACT(TEXT(A11,"ddd"),"Fri"),0,EXACT(TEXT(A11,"ddd"),"Sat"),DATA!D11+DATA!E11,EXACT(TEXT(A11,"ddd"),"Sun"),0)</f>
        <v>0</v>
      </c>
      <c r="AE11" s="363">
        <f t="shared" si="11"/>
        <v>123</v>
      </c>
      <c r="AF11" s="364">
        <f t="shared" si="12"/>
        <v>123</v>
      </c>
      <c r="AG11" s="363">
        <f t="shared" si="13"/>
        <v>0</v>
      </c>
      <c r="AH11" s="364">
        <f t="shared" si="14"/>
        <v>123</v>
      </c>
      <c r="AI11" s="291" t="str">
        <f t="shared" si="15"/>
        <v>Mon</v>
      </c>
    </row>
    <row r="12" spans="1:35" ht="18" customHeight="1" x14ac:dyDescent="0.15">
      <c r="A12" s="200">
        <v>45391</v>
      </c>
      <c r="B12" s="220">
        <v>79</v>
      </c>
      <c r="C12" s="220">
        <v>50</v>
      </c>
      <c r="D12" s="208"/>
      <c r="E12" s="199"/>
      <c r="F12" s="199"/>
      <c r="G12" s="199"/>
      <c r="H12" s="209">
        <f t="shared" si="7"/>
        <v>45391</v>
      </c>
      <c r="I12" s="199"/>
      <c r="J12" s="199"/>
      <c r="K12" s="209">
        <f t="shared" si="8"/>
        <v>45391</v>
      </c>
      <c r="L12" s="199"/>
      <c r="M12" s="199"/>
      <c r="N12" s="199"/>
      <c r="O12" s="290" t="str">
        <f t="shared" si="9"/>
        <v/>
      </c>
      <c r="P12" s="290" t="str">
        <f t="shared" si="10"/>
        <v/>
      </c>
      <c r="Q12" s="356"/>
      <c r="R12" s="358"/>
      <c r="S12" s="294">
        <f t="shared" si="16"/>
        <v>45391</v>
      </c>
      <c r="T12" s="292">
        <f t="shared" si="0"/>
        <v>45391</v>
      </c>
      <c r="U12" s="293">
        <f t="shared" si="1"/>
        <v>0</v>
      </c>
      <c r="V12" s="251"/>
      <c r="W12" s="57">
        <f t="shared" si="2"/>
        <v>1</v>
      </c>
      <c r="X12" s="57">
        <f t="shared" si="3"/>
        <v>1</v>
      </c>
      <c r="Y12" s="57">
        <f t="shared" si="4"/>
        <v>1</v>
      </c>
      <c r="Z12" s="57">
        <f t="shared" si="5"/>
        <v>1</v>
      </c>
      <c r="AA12" s="57"/>
      <c r="AB12" s="57"/>
      <c r="AC12" s="186">
        <f t="shared" si="6"/>
        <v>129</v>
      </c>
      <c r="AD12" s="186">
        <f>_xlfn.IFS(EXACT(TEXT(A12,"ddd"),"Tue"),DATA!D12+DATA!E12,EXACT(TEXT(A12,"ddd"),"Thu"),DATA!D12+DATA!E12,EXACT(TEXT(A12,"ddd"),"Mon"),0,EXACT(TEXT(A12,"ddd"),"Wed"),0,EXACT(TEXT(A12,"ddd"),"Fri"),0,EXACT(TEXT(A12,"ddd"),"Sat"),DATA!D12+DATA!E12,EXACT(TEXT(A12,"ddd"),"Sun"),0)</f>
        <v>0</v>
      </c>
      <c r="AE12" s="363">
        <f t="shared" si="11"/>
        <v>0</v>
      </c>
      <c r="AF12" s="364">
        <f t="shared" si="12"/>
        <v>0</v>
      </c>
      <c r="AG12" s="363">
        <f t="shared" si="13"/>
        <v>0</v>
      </c>
      <c r="AH12" s="364">
        <f t="shared" si="14"/>
        <v>0</v>
      </c>
      <c r="AI12" s="291" t="str">
        <f t="shared" si="15"/>
        <v>Tue</v>
      </c>
    </row>
    <row r="13" spans="1:35" ht="18" customHeight="1" x14ac:dyDescent="0.15">
      <c r="A13" s="200">
        <v>45392</v>
      </c>
      <c r="B13" s="220">
        <v>79</v>
      </c>
      <c r="C13" s="220">
        <v>50</v>
      </c>
      <c r="D13" s="208">
        <v>77</v>
      </c>
      <c r="E13" s="199">
        <v>50</v>
      </c>
      <c r="F13" s="199">
        <v>77</v>
      </c>
      <c r="G13" s="199">
        <v>50</v>
      </c>
      <c r="H13" s="209">
        <f t="shared" si="7"/>
        <v>45392</v>
      </c>
      <c r="I13" s="199"/>
      <c r="J13" s="199"/>
      <c r="K13" s="209">
        <f t="shared" si="8"/>
        <v>45392</v>
      </c>
      <c r="L13" s="199"/>
      <c r="M13" s="199">
        <v>155</v>
      </c>
      <c r="N13" s="199"/>
      <c r="O13" s="290">
        <f t="shared" si="9"/>
        <v>127</v>
      </c>
      <c r="P13" s="290">
        <f t="shared" si="10"/>
        <v>127</v>
      </c>
      <c r="Q13" s="356"/>
      <c r="R13" s="358">
        <v>127</v>
      </c>
      <c r="S13" s="294">
        <f t="shared" si="16"/>
        <v>45392</v>
      </c>
      <c r="T13" s="292">
        <f t="shared" si="0"/>
        <v>45392</v>
      </c>
      <c r="U13" s="293">
        <f t="shared" si="1"/>
        <v>1</v>
      </c>
      <c r="V13" s="251"/>
      <c r="W13" s="57">
        <f t="shared" si="2"/>
        <v>1</v>
      </c>
      <c r="X13" s="57">
        <f t="shared" si="3"/>
        <v>1</v>
      </c>
      <c r="Y13" s="57">
        <f t="shared" si="4"/>
        <v>1</v>
      </c>
      <c r="Z13" s="57">
        <f t="shared" si="5"/>
        <v>1</v>
      </c>
      <c r="AA13" s="57"/>
      <c r="AB13" s="57"/>
      <c r="AC13" s="186">
        <f t="shared" si="6"/>
        <v>129</v>
      </c>
      <c r="AD13" s="186">
        <f>_xlfn.IFS(EXACT(TEXT(A13,"ddd"),"Tue"),DATA!D13+DATA!E13,EXACT(TEXT(A13,"ddd"),"Thu"),DATA!D13+DATA!E13,EXACT(TEXT(A13,"ddd"),"Mon"),0,EXACT(TEXT(A13,"ddd"),"Wed"),0,EXACT(TEXT(A13,"ddd"),"Fri"),0,EXACT(TEXT(A13,"ddd"),"Sat"),DATA!D13+DATA!E13,EXACT(TEXT(A13,"ddd"),"Sun"),0)</f>
        <v>0</v>
      </c>
      <c r="AE13" s="363">
        <f t="shared" si="11"/>
        <v>127</v>
      </c>
      <c r="AF13" s="364">
        <f t="shared" si="12"/>
        <v>127</v>
      </c>
      <c r="AG13" s="363">
        <f t="shared" si="13"/>
        <v>0</v>
      </c>
      <c r="AH13" s="364">
        <f t="shared" si="14"/>
        <v>127</v>
      </c>
      <c r="AI13" s="291" t="str">
        <f t="shared" si="15"/>
        <v>Wed</v>
      </c>
    </row>
    <row r="14" spans="1:35" ht="18" customHeight="1" x14ac:dyDescent="0.15">
      <c r="A14" s="200">
        <v>45393</v>
      </c>
      <c r="B14" s="220">
        <v>79</v>
      </c>
      <c r="C14" s="220">
        <v>50</v>
      </c>
      <c r="D14" s="208"/>
      <c r="E14" s="199"/>
      <c r="F14" s="199"/>
      <c r="G14" s="199"/>
      <c r="H14" s="209">
        <f t="shared" si="7"/>
        <v>45393</v>
      </c>
      <c r="I14" s="199">
        <v>440</v>
      </c>
      <c r="J14" s="199" t="s">
        <v>266</v>
      </c>
      <c r="K14" s="209">
        <f t="shared" si="8"/>
        <v>45393</v>
      </c>
      <c r="L14" s="199"/>
      <c r="M14" s="199"/>
      <c r="N14" s="199"/>
      <c r="O14" s="290" t="str">
        <f t="shared" si="9"/>
        <v/>
      </c>
      <c r="P14" s="290" t="str">
        <f t="shared" si="10"/>
        <v/>
      </c>
      <c r="Q14" s="356"/>
      <c r="R14" s="358"/>
      <c r="S14" s="294">
        <f t="shared" si="16"/>
        <v>45393</v>
      </c>
      <c r="T14" s="292">
        <f t="shared" si="0"/>
        <v>45393</v>
      </c>
      <c r="U14" s="293">
        <f t="shared" si="1"/>
        <v>0</v>
      </c>
      <c r="V14" s="251"/>
      <c r="W14" s="57">
        <f t="shared" si="2"/>
        <v>1</v>
      </c>
      <c r="X14" s="57">
        <f t="shared" si="3"/>
        <v>1</v>
      </c>
      <c r="Y14" s="57">
        <f t="shared" si="4"/>
        <v>1</v>
      </c>
      <c r="Z14" s="57">
        <f t="shared" si="5"/>
        <v>1</v>
      </c>
      <c r="AA14" s="57"/>
      <c r="AB14" s="57"/>
      <c r="AC14" s="186">
        <f t="shared" si="6"/>
        <v>129</v>
      </c>
      <c r="AD14" s="186">
        <f>_xlfn.IFS(EXACT(TEXT(A14,"ddd"),"Tue"),DATA!D14+DATA!E14,EXACT(TEXT(A14,"ddd"),"Thu"),DATA!D14+DATA!E14,EXACT(TEXT(A14,"ddd"),"Mon"),0,EXACT(TEXT(A14,"ddd"),"Wed"),0,EXACT(TEXT(A14,"ddd"),"Fri"),0,EXACT(TEXT(A14,"ddd"),"Sat"),DATA!D14+DATA!E14,EXACT(TEXT(A14,"ddd"),"Sun"),0)</f>
        <v>0</v>
      </c>
      <c r="AE14" s="363">
        <f t="shared" si="11"/>
        <v>0</v>
      </c>
      <c r="AF14" s="364">
        <f t="shared" si="12"/>
        <v>0</v>
      </c>
      <c r="AG14" s="363">
        <f t="shared" si="13"/>
        <v>0</v>
      </c>
      <c r="AH14" s="364">
        <f t="shared" si="14"/>
        <v>0</v>
      </c>
      <c r="AI14" s="291" t="str">
        <f t="shared" si="15"/>
        <v>Thu</v>
      </c>
    </row>
    <row r="15" spans="1:35" ht="18" customHeight="1" x14ac:dyDescent="0.15">
      <c r="A15" s="200">
        <v>45394</v>
      </c>
      <c r="B15" s="220">
        <v>79</v>
      </c>
      <c r="C15" s="220">
        <v>50</v>
      </c>
      <c r="D15" s="208">
        <v>76</v>
      </c>
      <c r="E15" s="199">
        <v>49</v>
      </c>
      <c r="F15" s="199">
        <v>76</v>
      </c>
      <c r="G15" s="199">
        <v>49</v>
      </c>
      <c r="H15" s="209">
        <f t="shared" si="7"/>
        <v>45394</v>
      </c>
      <c r="I15" s="199"/>
      <c r="J15" s="199"/>
      <c r="K15" s="209">
        <f t="shared" si="8"/>
        <v>45394</v>
      </c>
      <c r="L15" s="199"/>
      <c r="M15" s="199"/>
      <c r="N15" s="199"/>
      <c r="O15" s="290">
        <f t="shared" si="9"/>
        <v>125</v>
      </c>
      <c r="P15" s="290">
        <f t="shared" si="10"/>
        <v>125</v>
      </c>
      <c r="Q15" s="356">
        <v>125</v>
      </c>
      <c r="R15" s="358">
        <v>125</v>
      </c>
      <c r="S15" s="294">
        <f t="shared" si="16"/>
        <v>45394</v>
      </c>
      <c r="T15" s="292">
        <f t="shared" si="0"/>
        <v>45394</v>
      </c>
      <c r="U15" s="293">
        <f t="shared" si="1"/>
        <v>1</v>
      </c>
      <c r="V15" s="251"/>
      <c r="W15" s="57">
        <f t="shared" si="2"/>
        <v>1</v>
      </c>
      <c r="X15" s="57">
        <f t="shared" si="3"/>
        <v>1</v>
      </c>
      <c r="Y15" s="57">
        <f t="shared" si="4"/>
        <v>1</v>
      </c>
      <c r="Z15" s="57">
        <f t="shared" si="5"/>
        <v>1</v>
      </c>
      <c r="AA15" s="57"/>
      <c r="AB15" s="57"/>
      <c r="AC15" s="186">
        <f t="shared" si="6"/>
        <v>129</v>
      </c>
      <c r="AD15" s="186">
        <f>_xlfn.IFS(EXACT(TEXT(A15,"ddd"),"Tue"),DATA!D15+DATA!E15,EXACT(TEXT(A15,"ddd"),"Thu"),DATA!D15+DATA!E15,EXACT(TEXT(A15,"ddd"),"Mon"),0,EXACT(TEXT(A15,"ddd"),"Wed"),0,EXACT(TEXT(A15,"ddd"),"Fri"),0,EXACT(TEXT(A15,"ddd"),"Sat"),DATA!D15+DATA!E15,EXACT(TEXT(A15,"ddd"),"Sun"),0)</f>
        <v>0</v>
      </c>
      <c r="AE15" s="363">
        <f t="shared" si="11"/>
        <v>125</v>
      </c>
      <c r="AF15" s="364">
        <f t="shared" si="12"/>
        <v>125</v>
      </c>
      <c r="AG15" s="363">
        <f t="shared" si="13"/>
        <v>125</v>
      </c>
      <c r="AH15" s="364">
        <f t="shared" si="14"/>
        <v>125</v>
      </c>
      <c r="AI15" s="291" t="str">
        <f t="shared" si="15"/>
        <v>Fri</v>
      </c>
    </row>
    <row r="16" spans="1:35" ht="18" customHeight="1" x14ac:dyDescent="0.15">
      <c r="A16" s="200">
        <v>45395</v>
      </c>
      <c r="B16" s="220">
        <v>79</v>
      </c>
      <c r="C16" s="220">
        <v>50</v>
      </c>
      <c r="D16" s="208">
        <v>75</v>
      </c>
      <c r="E16" s="199">
        <v>42</v>
      </c>
      <c r="F16" s="199">
        <v>75</v>
      </c>
      <c r="G16" s="199">
        <v>42</v>
      </c>
      <c r="H16" s="209">
        <f t="shared" si="7"/>
        <v>45395</v>
      </c>
      <c r="I16" s="199"/>
      <c r="J16" s="199"/>
      <c r="K16" s="209">
        <f t="shared" si="8"/>
        <v>45395</v>
      </c>
      <c r="L16" s="199"/>
      <c r="M16" s="199"/>
      <c r="N16" s="199"/>
      <c r="O16" s="290">
        <f t="shared" si="9"/>
        <v>117</v>
      </c>
      <c r="P16" s="290">
        <f t="shared" si="10"/>
        <v>117</v>
      </c>
      <c r="Q16" s="356"/>
      <c r="R16" s="358"/>
      <c r="S16" s="294">
        <f t="shared" si="16"/>
        <v>45395</v>
      </c>
      <c r="T16" s="292">
        <f t="shared" si="0"/>
        <v>45395</v>
      </c>
      <c r="U16" s="293">
        <f t="shared" si="1"/>
        <v>0</v>
      </c>
      <c r="V16" s="251"/>
      <c r="W16" s="57">
        <f t="shared" si="2"/>
        <v>0</v>
      </c>
      <c r="X16" s="57">
        <f t="shared" si="3"/>
        <v>0</v>
      </c>
      <c r="Y16" s="57">
        <f t="shared" si="4"/>
        <v>0</v>
      </c>
      <c r="Z16" s="57">
        <f t="shared" si="5"/>
        <v>0</v>
      </c>
      <c r="AA16" s="57"/>
      <c r="AB16" s="57"/>
      <c r="AC16" s="186">
        <f t="shared" si="6"/>
        <v>129</v>
      </c>
      <c r="AD16" s="186">
        <f>_xlfn.IFS(EXACT(TEXT(A16,"ddd"),"Tue"),DATA!D16+DATA!E16,EXACT(TEXT(A16,"ddd"),"Thu"),DATA!D16+DATA!E16,EXACT(TEXT(A16,"ddd"),"Mon"),0,EXACT(TEXT(A16,"ddd"),"Wed"),0,EXACT(TEXT(A16,"ddd"),"Fri"),0,EXACT(TEXT(A16,"ddd"),"Sat"),DATA!D16+DATA!E16,EXACT(TEXT(A16,"ddd"),"Sun"),0)</f>
        <v>117</v>
      </c>
      <c r="AE16" s="363">
        <f t="shared" si="11"/>
        <v>117</v>
      </c>
      <c r="AF16" s="364">
        <f t="shared" si="12"/>
        <v>117</v>
      </c>
      <c r="AG16" s="363">
        <f t="shared" si="13"/>
        <v>0</v>
      </c>
      <c r="AH16" s="364">
        <f t="shared" si="14"/>
        <v>0</v>
      </c>
      <c r="AI16" s="291" t="str">
        <f t="shared" si="15"/>
        <v>Sat</v>
      </c>
    </row>
    <row r="17" spans="1:35" ht="18" customHeight="1" x14ac:dyDescent="0.15">
      <c r="A17" s="200">
        <v>45396</v>
      </c>
      <c r="B17" s="220">
        <v>79</v>
      </c>
      <c r="C17" s="220">
        <v>50</v>
      </c>
      <c r="D17" s="208">
        <v>49</v>
      </c>
      <c r="E17" s="199">
        <v>31</v>
      </c>
      <c r="F17" s="199">
        <v>49</v>
      </c>
      <c r="G17" s="199">
        <v>31</v>
      </c>
      <c r="H17" s="209">
        <f t="shared" si="7"/>
        <v>45396</v>
      </c>
      <c r="I17" s="199"/>
      <c r="J17" s="199"/>
      <c r="K17" s="209">
        <f t="shared" si="8"/>
        <v>45396</v>
      </c>
      <c r="L17" s="199"/>
      <c r="M17" s="199"/>
      <c r="N17" s="199"/>
      <c r="O17" s="290">
        <f t="shared" si="9"/>
        <v>80</v>
      </c>
      <c r="P17" s="290">
        <f t="shared" si="10"/>
        <v>80</v>
      </c>
      <c r="Q17" s="356">
        <v>80</v>
      </c>
      <c r="R17" s="358">
        <v>80</v>
      </c>
      <c r="S17" s="294">
        <f t="shared" si="16"/>
        <v>45396</v>
      </c>
      <c r="T17" s="292">
        <f t="shared" si="0"/>
        <v>45396</v>
      </c>
      <c r="U17" s="293">
        <f t="shared" si="1"/>
        <v>0</v>
      </c>
      <c r="V17" s="251"/>
      <c r="W17" s="57">
        <f t="shared" si="2"/>
        <v>0</v>
      </c>
      <c r="X17" s="57">
        <f t="shared" si="3"/>
        <v>0</v>
      </c>
      <c r="Y17" s="57">
        <f t="shared" si="4"/>
        <v>0</v>
      </c>
      <c r="Z17" s="57">
        <f t="shared" si="5"/>
        <v>0</v>
      </c>
      <c r="AA17" s="57"/>
      <c r="AB17" s="57"/>
      <c r="AC17" s="186">
        <f t="shared" si="6"/>
        <v>129</v>
      </c>
      <c r="AD17" s="186">
        <f>_xlfn.IFS(EXACT(TEXT(A17,"ddd"),"Tue"),DATA!D17+DATA!E17,EXACT(TEXT(A17,"ddd"),"Thu"),DATA!D17+DATA!E17,EXACT(TEXT(A17,"ddd"),"Mon"),0,EXACT(TEXT(A17,"ddd"),"Wed"),0,EXACT(TEXT(A17,"ddd"),"Fri"),0,EXACT(TEXT(A17,"ddd"),"Sat"),DATA!D17+DATA!E17,EXACT(TEXT(A17,"ddd"),"Sun"),0)</f>
        <v>0</v>
      </c>
      <c r="AE17" s="363">
        <f t="shared" si="11"/>
        <v>80</v>
      </c>
      <c r="AF17" s="364">
        <f t="shared" si="12"/>
        <v>80</v>
      </c>
      <c r="AG17" s="363">
        <f t="shared" si="13"/>
        <v>80</v>
      </c>
      <c r="AH17" s="364">
        <f t="shared" si="14"/>
        <v>80</v>
      </c>
      <c r="AI17" s="291" t="str">
        <f t="shared" si="15"/>
        <v>Sun</v>
      </c>
    </row>
    <row r="18" spans="1:35" ht="18" customHeight="1" x14ac:dyDescent="0.15">
      <c r="A18" s="200">
        <v>45397</v>
      </c>
      <c r="B18" s="220">
        <v>79</v>
      </c>
      <c r="C18" s="220">
        <v>50</v>
      </c>
      <c r="D18" s="208">
        <v>59</v>
      </c>
      <c r="E18" s="199">
        <v>38</v>
      </c>
      <c r="F18" s="199">
        <v>59</v>
      </c>
      <c r="G18" s="199">
        <v>38</v>
      </c>
      <c r="H18" s="209">
        <f t="shared" si="7"/>
        <v>45397</v>
      </c>
      <c r="I18" s="199"/>
      <c r="J18" s="199"/>
      <c r="K18" s="209">
        <f t="shared" si="8"/>
        <v>45397</v>
      </c>
      <c r="L18" s="199">
        <v>500</v>
      </c>
      <c r="M18" s="199"/>
      <c r="N18" s="199"/>
      <c r="O18" s="290">
        <f t="shared" si="9"/>
        <v>97</v>
      </c>
      <c r="P18" s="290">
        <f t="shared" si="10"/>
        <v>97</v>
      </c>
      <c r="Q18" s="356">
        <v>97</v>
      </c>
      <c r="R18" s="358">
        <v>97</v>
      </c>
      <c r="S18" s="294">
        <f t="shared" si="16"/>
        <v>45397</v>
      </c>
      <c r="T18" s="292">
        <f t="shared" si="0"/>
        <v>45397</v>
      </c>
      <c r="U18" s="293">
        <f t="shared" si="1"/>
        <v>1</v>
      </c>
      <c r="V18" s="251"/>
      <c r="W18" s="57">
        <f t="shared" si="2"/>
        <v>1</v>
      </c>
      <c r="X18" s="57">
        <f t="shared" si="3"/>
        <v>1</v>
      </c>
      <c r="Y18" s="57">
        <f t="shared" si="4"/>
        <v>1</v>
      </c>
      <c r="Z18" s="57">
        <f t="shared" si="5"/>
        <v>1</v>
      </c>
      <c r="AA18" s="57"/>
      <c r="AB18" s="57"/>
      <c r="AC18" s="186">
        <f t="shared" si="6"/>
        <v>129</v>
      </c>
      <c r="AD18" s="186">
        <f>_xlfn.IFS(EXACT(TEXT(A18,"ddd"),"Tue"),DATA!D18+DATA!E18,EXACT(TEXT(A18,"ddd"),"Thu"),DATA!D18+DATA!E18,EXACT(TEXT(A18,"ddd"),"Mon"),0,EXACT(TEXT(A18,"ddd"),"Wed"),0,EXACT(TEXT(A18,"ddd"),"Fri"),0,EXACT(TEXT(A18,"ddd"),"Sat"),DATA!D18+DATA!E18,EXACT(TEXT(A18,"ddd"),"Sun"),0)</f>
        <v>0</v>
      </c>
      <c r="AE18" s="363">
        <f t="shared" si="11"/>
        <v>97</v>
      </c>
      <c r="AF18" s="364">
        <f t="shared" si="12"/>
        <v>97</v>
      </c>
      <c r="AG18" s="363">
        <f t="shared" si="13"/>
        <v>97</v>
      </c>
      <c r="AH18" s="364">
        <f t="shared" si="14"/>
        <v>97</v>
      </c>
      <c r="AI18" s="291" t="str">
        <f t="shared" si="15"/>
        <v>Mon</v>
      </c>
    </row>
    <row r="19" spans="1:35" ht="18" customHeight="1" x14ac:dyDescent="0.15">
      <c r="A19" s="200">
        <v>45398</v>
      </c>
      <c r="B19" s="220">
        <v>79</v>
      </c>
      <c r="C19" s="220">
        <v>50</v>
      </c>
      <c r="D19" s="208">
        <v>61</v>
      </c>
      <c r="E19" s="199">
        <v>41</v>
      </c>
      <c r="F19" s="199">
        <v>61</v>
      </c>
      <c r="G19" s="199">
        <v>41</v>
      </c>
      <c r="H19" s="209">
        <f t="shared" si="7"/>
        <v>45398</v>
      </c>
      <c r="I19" s="199">
        <v>330</v>
      </c>
      <c r="J19" s="199" t="s">
        <v>267</v>
      </c>
      <c r="K19" s="209">
        <f t="shared" si="8"/>
        <v>45398</v>
      </c>
      <c r="L19" s="199">
        <v>51</v>
      </c>
      <c r="M19" s="199"/>
      <c r="N19" s="199"/>
      <c r="O19" s="290">
        <f t="shared" si="9"/>
        <v>102</v>
      </c>
      <c r="P19" s="290">
        <f t="shared" si="10"/>
        <v>102</v>
      </c>
      <c r="Q19" s="356">
        <v>102</v>
      </c>
      <c r="R19" s="358"/>
      <c r="S19" s="294">
        <f t="shared" si="16"/>
        <v>45398</v>
      </c>
      <c r="T19" s="292">
        <f t="shared" si="0"/>
        <v>45398</v>
      </c>
      <c r="U19" s="293">
        <f t="shared" si="1"/>
        <v>0</v>
      </c>
      <c r="V19" s="251"/>
      <c r="W19" s="57">
        <f t="shared" si="2"/>
        <v>1</v>
      </c>
      <c r="X19" s="57">
        <f t="shared" si="3"/>
        <v>1</v>
      </c>
      <c r="Y19" s="57">
        <f t="shared" si="4"/>
        <v>1</v>
      </c>
      <c r="Z19" s="57">
        <f t="shared" si="5"/>
        <v>1</v>
      </c>
      <c r="AA19" s="57"/>
      <c r="AB19" s="57"/>
      <c r="AC19" s="186">
        <f t="shared" si="6"/>
        <v>129</v>
      </c>
      <c r="AD19" s="186">
        <f>_xlfn.IFS(EXACT(TEXT(A19,"ddd"),"Tue"),DATA!D19+DATA!E19,EXACT(TEXT(A19,"ddd"),"Thu"),DATA!D19+DATA!E19,EXACT(TEXT(A19,"ddd"),"Mon"),0,EXACT(TEXT(A19,"ddd"),"Wed"),0,EXACT(TEXT(A19,"ddd"),"Fri"),0,EXACT(TEXT(A19,"ddd"),"Sat"),DATA!D19+DATA!E19,EXACT(TEXT(A19,"ddd"),"Sun"),0)</f>
        <v>102</v>
      </c>
      <c r="AE19" s="363">
        <f t="shared" si="11"/>
        <v>102</v>
      </c>
      <c r="AF19" s="364">
        <f t="shared" si="12"/>
        <v>102</v>
      </c>
      <c r="AG19" s="363">
        <f t="shared" si="13"/>
        <v>102</v>
      </c>
      <c r="AH19" s="364">
        <f t="shared" si="14"/>
        <v>0</v>
      </c>
      <c r="AI19" s="291" t="str">
        <f t="shared" si="15"/>
        <v>Tue</v>
      </c>
    </row>
    <row r="20" spans="1:35" ht="18" customHeight="1" x14ac:dyDescent="0.15">
      <c r="A20" s="200">
        <v>45399</v>
      </c>
      <c r="B20" s="220">
        <v>79</v>
      </c>
      <c r="C20" s="220">
        <v>50</v>
      </c>
      <c r="D20" s="208"/>
      <c r="E20" s="199"/>
      <c r="F20" s="199"/>
      <c r="G20" s="199"/>
      <c r="H20" s="209">
        <f t="shared" si="7"/>
        <v>45399</v>
      </c>
      <c r="I20" s="199"/>
      <c r="J20" s="199"/>
      <c r="K20" s="209">
        <f t="shared" si="8"/>
        <v>45399</v>
      </c>
      <c r="L20" s="199"/>
      <c r="M20" s="199"/>
      <c r="N20" s="199"/>
      <c r="O20" s="290" t="str">
        <f t="shared" si="9"/>
        <v/>
      </c>
      <c r="P20" s="290" t="str">
        <f t="shared" si="10"/>
        <v/>
      </c>
      <c r="Q20" s="356"/>
      <c r="R20" s="358"/>
      <c r="S20" s="294">
        <f t="shared" si="16"/>
        <v>45399</v>
      </c>
      <c r="T20" s="292">
        <f t="shared" si="0"/>
        <v>45399</v>
      </c>
      <c r="U20" s="293">
        <f t="shared" si="1"/>
        <v>1</v>
      </c>
      <c r="V20" s="251"/>
      <c r="W20" s="57">
        <f t="shared" si="2"/>
        <v>1</v>
      </c>
      <c r="X20" s="57">
        <f t="shared" si="3"/>
        <v>1</v>
      </c>
      <c r="Y20" s="57">
        <f t="shared" si="4"/>
        <v>1</v>
      </c>
      <c r="Z20" s="57">
        <f t="shared" si="5"/>
        <v>1</v>
      </c>
      <c r="AA20" s="57"/>
      <c r="AB20" s="57"/>
      <c r="AC20" s="186">
        <f t="shared" si="6"/>
        <v>129</v>
      </c>
      <c r="AD20" s="186">
        <f>_xlfn.IFS(EXACT(TEXT(A20,"ddd"),"Tue"),DATA!D20+DATA!E20,EXACT(TEXT(A20,"ddd"),"Thu"),DATA!D20+DATA!E20,EXACT(TEXT(A20,"ddd"),"Mon"),0,EXACT(TEXT(A20,"ddd"),"Wed"),0,EXACT(TEXT(A20,"ddd"),"Fri"),0,EXACT(TEXT(A20,"ddd"),"Sat"),DATA!D20+DATA!E20,EXACT(TEXT(A20,"ddd"),"Sun"),0)</f>
        <v>0</v>
      </c>
      <c r="AE20" s="363">
        <f t="shared" si="11"/>
        <v>0</v>
      </c>
      <c r="AF20" s="364">
        <f t="shared" si="12"/>
        <v>0</v>
      </c>
      <c r="AG20" s="363">
        <f t="shared" si="13"/>
        <v>0</v>
      </c>
      <c r="AH20" s="364">
        <f t="shared" si="14"/>
        <v>0</v>
      </c>
      <c r="AI20" s="291" t="str">
        <f t="shared" si="15"/>
        <v>Wed</v>
      </c>
    </row>
    <row r="21" spans="1:35" ht="18" customHeight="1" x14ac:dyDescent="0.15">
      <c r="A21" s="200">
        <v>45400</v>
      </c>
      <c r="B21" s="220">
        <v>79</v>
      </c>
      <c r="C21" s="220">
        <v>50</v>
      </c>
      <c r="D21" s="208">
        <v>50</v>
      </c>
      <c r="E21" s="199">
        <v>40</v>
      </c>
      <c r="F21" s="199">
        <v>50</v>
      </c>
      <c r="G21" s="199">
        <v>40</v>
      </c>
      <c r="H21" s="209">
        <f t="shared" si="7"/>
        <v>45400</v>
      </c>
      <c r="I21" s="199"/>
      <c r="J21" s="199"/>
      <c r="K21" s="209">
        <f t="shared" si="8"/>
        <v>45400</v>
      </c>
      <c r="L21" s="199"/>
      <c r="M21" s="199"/>
      <c r="N21" s="199"/>
      <c r="O21" s="290">
        <f t="shared" si="9"/>
        <v>90</v>
      </c>
      <c r="P21" s="290">
        <f t="shared" si="10"/>
        <v>90</v>
      </c>
      <c r="Q21" s="356">
        <v>90</v>
      </c>
      <c r="R21" s="358"/>
      <c r="S21" s="294">
        <f t="shared" si="16"/>
        <v>45400</v>
      </c>
      <c r="T21" s="292">
        <f t="shared" si="0"/>
        <v>45400</v>
      </c>
      <c r="U21" s="293">
        <f t="shared" si="1"/>
        <v>0</v>
      </c>
      <c r="V21" s="251"/>
      <c r="W21" s="57">
        <f t="shared" si="2"/>
        <v>1</v>
      </c>
      <c r="X21" s="57">
        <f t="shared" si="3"/>
        <v>1</v>
      </c>
      <c r="Y21" s="57">
        <f t="shared" si="4"/>
        <v>1</v>
      </c>
      <c r="Z21" s="57">
        <f t="shared" si="5"/>
        <v>1</v>
      </c>
      <c r="AA21" s="57"/>
      <c r="AB21" s="57"/>
      <c r="AC21" s="186">
        <f t="shared" si="6"/>
        <v>129</v>
      </c>
      <c r="AD21" s="186">
        <f>_xlfn.IFS(EXACT(TEXT(A21,"ddd"),"Tue"),DATA!D21+DATA!E21,EXACT(TEXT(A21,"ddd"),"Thu"),DATA!D21+DATA!E21,EXACT(TEXT(A21,"ddd"),"Mon"),0,EXACT(TEXT(A21,"ddd"),"Wed"),0,EXACT(TEXT(A21,"ddd"),"Fri"),0,EXACT(TEXT(A21,"ddd"),"Sat"),DATA!D21+DATA!E21,EXACT(TEXT(A21,"ddd"),"Sun"),0)</f>
        <v>90</v>
      </c>
      <c r="AE21" s="363">
        <f t="shared" si="11"/>
        <v>90</v>
      </c>
      <c r="AF21" s="364">
        <f t="shared" si="12"/>
        <v>90</v>
      </c>
      <c r="AG21" s="363">
        <f t="shared" si="13"/>
        <v>90</v>
      </c>
      <c r="AH21" s="364">
        <f t="shared" si="14"/>
        <v>0</v>
      </c>
      <c r="AI21" s="291" t="str">
        <f t="shared" si="15"/>
        <v>Thu</v>
      </c>
    </row>
    <row r="22" spans="1:35" ht="18" customHeight="1" x14ac:dyDescent="0.15">
      <c r="A22" s="200">
        <v>45401</v>
      </c>
      <c r="B22" s="220">
        <v>79</v>
      </c>
      <c r="C22" s="220">
        <v>50</v>
      </c>
      <c r="D22" s="208">
        <v>64</v>
      </c>
      <c r="E22" s="199">
        <v>41</v>
      </c>
      <c r="F22" s="199">
        <v>64</v>
      </c>
      <c r="G22" s="199">
        <v>41</v>
      </c>
      <c r="H22" s="209">
        <f t="shared" si="7"/>
        <v>45401</v>
      </c>
      <c r="I22" s="199"/>
      <c r="J22" s="199"/>
      <c r="K22" s="209">
        <f t="shared" si="8"/>
        <v>45401</v>
      </c>
      <c r="L22" s="199"/>
      <c r="M22" s="199"/>
      <c r="N22" s="199"/>
      <c r="O22" s="290">
        <f t="shared" si="9"/>
        <v>105</v>
      </c>
      <c r="P22" s="290">
        <f t="shared" si="10"/>
        <v>105</v>
      </c>
      <c r="Q22" s="356">
        <v>105</v>
      </c>
      <c r="R22" s="358">
        <v>105</v>
      </c>
      <c r="S22" s="294">
        <f t="shared" si="16"/>
        <v>45401</v>
      </c>
      <c r="T22" s="292">
        <f t="shared" si="0"/>
        <v>45401</v>
      </c>
      <c r="U22" s="293">
        <f t="shared" si="1"/>
        <v>1</v>
      </c>
      <c r="V22" s="251"/>
      <c r="W22" s="57">
        <f t="shared" si="2"/>
        <v>1</v>
      </c>
      <c r="X22" s="57">
        <f t="shared" si="3"/>
        <v>1</v>
      </c>
      <c r="Y22" s="57">
        <f t="shared" si="4"/>
        <v>1</v>
      </c>
      <c r="Z22" s="57">
        <f t="shared" si="5"/>
        <v>1</v>
      </c>
      <c r="AA22" s="57"/>
      <c r="AB22" s="57"/>
      <c r="AC22" s="186">
        <f t="shared" si="6"/>
        <v>129</v>
      </c>
      <c r="AD22" s="186">
        <f>_xlfn.IFS(EXACT(TEXT(A22,"ddd"),"Tue"),DATA!D22+DATA!E22,EXACT(TEXT(A22,"ddd"),"Thu"),DATA!D22+DATA!E22,EXACT(TEXT(A22,"ddd"),"Mon"),0,EXACT(TEXT(A22,"ddd"),"Wed"),0,EXACT(TEXT(A22,"ddd"),"Fri"),0,EXACT(TEXT(A22,"ddd"),"Sat"),DATA!D22+DATA!E22,EXACT(TEXT(A22,"ddd"),"Sun"),0)</f>
        <v>0</v>
      </c>
      <c r="AE22" s="363">
        <f t="shared" si="11"/>
        <v>105</v>
      </c>
      <c r="AF22" s="364">
        <f t="shared" si="12"/>
        <v>105</v>
      </c>
      <c r="AG22" s="363">
        <f t="shared" si="13"/>
        <v>105</v>
      </c>
      <c r="AH22" s="364">
        <f t="shared" si="14"/>
        <v>105</v>
      </c>
      <c r="AI22" s="291" t="str">
        <f t="shared" si="15"/>
        <v>Fri</v>
      </c>
    </row>
    <row r="23" spans="1:35" ht="18" customHeight="1" x14ac:dyDescent="0.15">
      <c r="A23" s="200">
        <v>45402</v>
      </c>
      <c r="B23" s="220">
        <v>79</v>
      </c>
      <c r="C23" s="220">
        <v>50</v>
      </c>
      <c r="D23" s="208">
        <v>46</v>
      </c>
      <c r="E23" s="199">
        <v>42</v>
      </c>
      <c r="F23" s="199">
        <v>46</v>
      </c>
      <c r="G23" s="199">
        <v>42</v>
      </c>
      <c r="H23" s="209">
        <f t="shared" si="7"/>
        <v>45402</v>
      </c>
      <c r="I23" s="199"/>
      <c r="J23" s="199"/>
      <c r="K23" s="209">
        <f t="shared" si="8"/>
        <v>45402</v>
      </c>
      <c r="L23" s="199"/>
      <c r="M23" s="199"/>
      <c r="N23" s="199"/>
      <c r="O23" s="290">
        <f t="shared" si="9"/>
        <v>88</v>
      </c>
      <c r="P23" s="290">
        <f t="shared" si="10"/>
        <v>88</v>
      </c>
      <c r="Q23" s="356"/>
      <c r="R23" s="358"/>
      <c r="S23" s="294">
        <f t="shared" si="16"/>
        <v>45402</v>
      </c>
      <c r="T23" s="292">
        <f t="shared" si="0"/>
        <v>45402</v>
      </c>
      <c r="U23" s="293">
        <f t="shared" si="1"/>
        <v>0</v>
      </c>
      <c r="V23" s="251"/>
      <c r="W23" s="57">
        <f t="shared" si="2"/>
        <v>0</v>
      </c>
      <c r="X23" s="57">
        <f t="shared" si="3"/>
        <v>0</v>
      </c>
      <c r="Y23" s="57">
        <f t="shared" si="4"/>
        <v>0</v>
      </c>
      <c r="Z23" s="57">
        <f t="shared" si="5"/>
        <v>0</v>
      </c>
      <c r="AA23" s="57"/>
      <c r="AB23" s="57"/>
      <c r="AC23" s="186">
        <f t="shared" si="6"/>
        <v>129</v>
      </c>
      <c r="AD23" s="186">
        <f>_xlfn.IFS(EXACT(TEXT(A23,"ddd"),"Tue"),DATA!D23+DATA!E23,EXACT(TEXT(A23,"ddd"),"Thu"),DATA!D23+DATA!E23,EXACT(TEXT(A23,"ddd"),"Mon"),0,EXACT(TEXT(A23,"ddd"),"Wed"),0,EXACT(TEXT(A23,"ddd"),"Fri"),0,EXACT(TEXT(A23,"ddd"),"Sat"),DATA!D23+DATA!E23,EXACT(TEXT(A23,"ddd"),"Sun"),0)</f>
        <v>88</v>
      </c>
      <c r="AE23" s="363">
        <f t="shared" si="11"/>
        <v>88</v>
      </c>
      <c r="AF23" s="364">
        <f t="shared" si="12"/>
        <v>88</v>
      </c>
      <c r="AG23" s="363">
        <f t="shared" si="13"/>
        <v>0</v>
      </c>
      <c r="AH23" s="364">
        <f t="shared" si="14"/>
        <v>0</v>
      </c>
      <c r="AI23" s="291" t="str">
        <f t="shared" si="15"/>
        <v>Sat</v>
      </c>
    </row>
    <row r="24" spans="1:35" ht="18" customHeight="1" x14ac:dyDescent="0.15">
      <c r="A24" s="200">
        <v>45403</v>
      </c>
      <c r="B24" s="220">
        <v>79</v>
      </c>
      <c r="C24" s="220">
        <v>50</v>
      </c>
      <c r="D24" s="208">
        <v>66</v>
      </c>
      <c r="E24" s="199">
        <v>40</v>
      </c>
      <c r="F24" s="199">
        <v>66</v>
      </c>
      <c r="G24" s="199">
        <v>40</v>
      </c>
      <c r="H24" s="209">
        <f t="shared" si="7"/>
        <v>45403</v>
      </c>
      <c r="I24" s="199"/>
      <c r="J24" s="199"/>
      <c r="K24" s="209">
        <f t="shared" si="8"/>
        <v>45403</v>
      </c>
      <c r="L24" s="199"/>
      <c r="M24" s="199"/>
      <c r="N24" s="199"/>
      <c r="O24" s="290">
        <f t="shared" si="9"/>
        <v>106</v>
      </c>
      <c r="P24" s="290">
        <f t="shared" si="10"/>
        <v>106</v>
      </c>
      <c r="Q24" s="356"/>
      <c r="R24" s="358"/>
      <c r="S24" s="294">
        <f t="shared" si="16"/>
        <v>45403</v>
      </c>
      <c r="T24" s="292">
        <f t="shared" si="0"/>
        <v>45403</v>
      </c>
      <c r="U24" s="293">
        <f t="shared" si="1"/>
        <v>0</v>
      </c>
      <c r="V24" s="251"/>
      <c r="W24" s="57">
        <f t="shared" si="2"/>
        <v>0</v>
      </c>
      <c r="X24" s="57">
        <f t="shared" si="3"/>
        <v>0</v>
      </c>
      <c r="Y24" s="57">
        <f t="shared" si="4"/>
        <v>0</v>
      </c>
      <c r="Z24" s="57">
        <f t="shared" si="5"/>
        <v>0</v>
      </c>
      <c r="AA24" s="57"/>
      <c r="AB24" s="57"/>
      <c r="AC24" s="186">
        <f t="shared" si="6"/>
        <v>129</v>
      </c>
      <c r="AD24" s="186">
        <f>_xlfn.IFS(EXACT(TEXT(A24,"ddd"),"Tue"),DATA!D24+DATA!E24,EXACT(TEXT(A24,"ddd"),"Thu"),DATA!D24+DATA!E24,EXACT(TEXT(A24,"ddd"),"Mon"),0,EXACT(TEXT(A24,"ddd"),"Wed"),0,EXACT(TEXT(A24,"ddd"),"Fri"),0,EXACT(TEXT(A24,"ddd"),"Sat"),DATA!D24+DATA!E24,EXACT(TEXT(A24,"ddd"),"Sun"),0)</f>
        <v>0</v>
      </c>
      <c r="AE24" s="363">
        <f t="shared" si="11"/>
        <v>106</v>
      </c>
      <c r="AF24" s="364">
        <f t="shared" si="12"/>
        <v>106</v>
      </c>
      <c r="AG24" s="363">
        <f t="shared" si="13"/>
        <v>0</v>
      </c>
      <c r="AH24" s="364">
        <f t="shared" si="14"/>
        <v>0</v>
      </c>
      <c r="AI24" s="291" t="str">
        <f t="shared" si="15"/>
        <v>Sun</v>
      </c>
    </row>
    <row r="25" spans="1:35" ht="18" customHeight="1" x14ac:dyDescent="0.15">
      <c r="A25" s="200">
        <v>45404</v>
      </c>
      <c r="B25" s="220">
        <v>79</v>
      </c>
      <c r="C25" s="220">
        <v>50</v>
      </c>
      <c r="D25" s="208">
        <v>66</v>
      </c>
      <c r="E25" s="199">
        <v>42</v>
      </c>
      <c r="F25" s="199">
        <v>66</v>
      </c>
      <c r="G25" s="199">
        <v>42</v>
      </c>
      <c r="H25" s="209">
        <f t="shared" si="7"/>
        <v>45404</v>
      </c>
      <c r="I25" s="199"/>
      <c r="J25" s="199"/>
      <c r="K25" s="209">
        <f t="shared" si="8"/>
        <v>45404</v>
      </c>
      <c r="L25" s="199"/>
      <c r="M25" s="199"/>
      <c r="N25" s="199"/>
      <c r="O25" s="290">
        <f t="shared" si="9"/>
        <v>108</v>
      </c>
      <c r="P25" s="290">
        <f t="shared" si="10"/>
        <v>108</v>
      </c>
      <c r="Q25" s="356">
        <v>108</v>
      </c>
      <c r="R25" s="358">
        <v>108</v>
      </c>
      <c r="S25" s="294">
        <f t="shared" si="16"/>
        <v>45404</v>
      </c>
      <c r="T25" s="292">
        <f t="shared" si="0"/>
        <v>45404</v>
      </c>
      <c r="U25" s="293">
        <f t="shared" si="1"/>
        <v>1</v>
      </c>
      <c r="V25" s="251"/>
      <c r="W25" s="57">
        <f t="shared" si="2"/>
        <v>1</v>
      </c>
      <c r="X25" s="57">
        <f t="shared" si="3"/>
        <v>1</v>
      </c>
      <c r="Y25" s="57">
        <f t="shared" si="4"/>
        <v>1</v>
      </c>
      <c r="Z25" s="57">
        <f t="shared" si="5"/>
        <v>1</v>
      </c>
      <c r="AA25" s="57"/>
      <c r="AB25" s="57"/>
      <c r="AC25" s="186">
        <f t="shared" si="6"/>
        <v>129</v>
      </c>
      <c r="AD25" s="186">
        <f>_xlfn.IFS(EXACT(TEXT(A25,"ddd"),"Tue"),DATA!D25+DATA!E25,EXACT(TEXT(A25,"ddd"),"Thu"),DATA!D25+DATA!E25,EXACT(TEXT(A25,"ddd"),"Mon"),0,EXACT(TEXT(A25,"ddd"),"Wed"),0,EXACT(TEXT(A25,"ddd"),"Fri"),0,EXACT(TEXT(A25,"ddd"),"Sat"),DATA!D25+DATA!E25,EXACT(TEXT(A25,"ddd"),"Sun"),0)</f>
        <v>0</v>
      </c>
      <c r="AE25" s="363">
        <f t="shared" si="11"/>
        <v>108</v>
      </c>
      <c r="AF25" s="364">
        <f t="shared" si="12"/>
        <v>108</v>
      </c>
      <c r="AG25" s="363">
        <f t="shared" si="13"/>
        <v>108</v>
      </c>
      <c r="AH25" s="364">
        <f t="shared" si="14"/>
        <v>108</v>
      </c>
      <c r="AI25" s="291" t="str">
        <f t="shared" si="15"/>
        <v>Mon</v>
      </c>
    </row>
    <row r="26" spans="1:35" ht="18" customHeight="1" x14ac:dyDescent="0.15">
      <c r="A26" s="200">
        <v>45405</v>
      </c>
      <c r="B26" s="220">
        <v>79</v>
      </c>
      <c r="C26" s="220">
        <v>50</v>
      </c>
      <c r="D26" s="208">
        <v>46</v>
      </c>
      <c r="E26" s="199">
        <v>31</v>
      </c>
      <c r="F26" s="199">
        <v>46</v>
      </c>
      <c r="G26" s="199">
        <v>31</v>
      </c>
      <c r="H26" s="209">
        <f t="shared" si="7"/>
        <v>45405</v>
      </c>
      <c r="I26" s="199"/>
      <c r="J26" s="211"/>
      <c r="K26" s="209">
        <f t="shared" si="8"/>
        <v>45405</v>
      </c>
      <c r="L26" s="199"/>
      <c r="M26" s="199"/>
      <c r="N26" s="199"/>
      <c r="O26" s="290">
        <f t="shared" si="9"/>
        <v>77</v>
      </c>
      <c r="P26" s="290">
        <f t="shared" si="10"/>
        <v>77</v>
      </c>
      <c r="Q26" s="356">
        <v>77</v>
      </c>
      <c r="R26" s="358"/>
      <c r="S26" s="294">
        <f t="shared" si="16"/>
        <v>45405</v>
      </c>
      <c r="T26" s="292">
        <f t="shared" si="0"/>
        <v>45405</v>
      </c>
      <c r="U26" s="293">
        <f t="shared" si="1"/>
        <v>0</v>
      </c>
      <c r="V26" s="251"/>
      <c r="W26" s="57">
        <f t="shared" si="2"/>
        <v>1</v>
      </c>
      <c r="X26" s="57">
        <f t="shared" si="3"/>
        <v>1</v>
      </c>
      <c r="Y26" s="57">
        <f t="shared" si="4"/>
        <v>1</v>
      </c>
      <c r="Z26" s="57">
        <f t="shared" si="5"/>
        <v>1</v>
      </c>
      <c r="AA26" s="57"/>
      <c r="AB26" s="57"/>
      <c r="AC26" s="186">
        <f t="shared" si="6"/>
        <v>129</v>
      </c>
      <c r="AD26" s="186">
        <f>_xlfn.IFS(EXACT(TEXT(A26,"ddd"),"Tue"),DATA!D26+DATA!E26,EXACT(TEXT(A26,"ddd"),"Thu"),DATA!D26+DATA!E26,EXACT(TEXT(A26,"ddd"),"Mon"),0,EXACT(TEXT(A26,"ddd"),"Wed"),0,EXACT(TEXT(A26,"ddd"),"Fri"),0,EXACT(TEXT(A26,"ddd"),"Sat"),DATA!D26+DATA!E26,EXACT(TEXT(A26,"ddd"),"Sun"),0)</f>
        <v>77</v>
      </c>
      <c r="AE26" s="363">
        <f t="shared" si="11"/>
        <v>77</v>
      </c>
      <c r="AF26" s="364">
        <f t="shared" si="12"/>
        <v>77</v>
      </c>
      <c r="AG26" s="363">
        <f t="shared" si="13"/>
        <v>77</v>
      </c>
      <c r="AH26" s="364">
        <f t="shared" si="14"/>
        <v>0</v>
      </c>
      <c r="AI26" s="291" t="str">
        <f t="shared" si="15"/>
        <v>Tue</v>
      </c>
    </row>
    <row r="27" spans="1:35" ht="18" customHeight="1" x14ac:dyDescent="0.15">
      <c r="A27" s="200">
        <v>45406</v>
      </c>
      <c r="B27" s="220">
        <v>79</v>
      </c>
      <c r="C27" s="220">
        <v>50</v>
      </c>
      <c r="D27" s="208"/>
      <c r="E27" s="199"/>
      <c r="F27" s="199"/>
      <c r="G27" s="199"/>
      <c r="H27" s="209">
        <f t="shared" si="7"/>
        <v>45406</v>
      </c>
      <c r="I27" s="199"/>
      <c r="J27" s="199"/>
      <c r="K27" s="209">
        <f t="shared" si="8"/>
        <v>45406</v>
      </c>
      <c r="L27" s="199"/>
      <c r="M27" s="199"/>
      <c r="N27" s="199"/>
      <c r="O27" s="290" t="str">
        <f t="shared" si="9"/>
        <v/>
      </c>
      <c r="P27" s="290" t="str">
        <f t="shared" si="10"/>
        <v/>
      </c>
      <c r="Q27" s="356"/>
      <c r="R27" s="358"/>
      <c r="S27" s="294">
        <f t="shared" si="16"/>
        <v>45406</v>
      </c>
      <c r="T27" s="292">
        <f t="shared" si="0"/>
        <v>45406</v>
      </c>
      <c r="U27" s="293">
        <f t="shared" si="1"/>
        <v>1</v>
      </c>
      <c r="V27" s="251"/>
      <c r="W27" s="57">
        <f t="shared" si="2"/>
        <v>1</v>
      </c>
      <c r="X27" s="57">
        <f t="shared" si="3"/>
        <v>1</v>
      </c>
      <c r="Y27" s="57">
        <f t="shared" si="4"/>
        <v>1</v>
      </c>
      <c r="Z27" s="57">
        <f t="shared" si="5"/>
        <v>1</v>
      </c>
      <c r="AA27" s="57"/>
      <c r="AB27" s="57"/>
      <c r="AC27" s="186">
        <f t="shared" si="6"/>
        <v>129</v>
      </c>
      <c r="AD27" s="186">
        <f>_xlfn.IFS(EXACT(TEXT(A27,"ddd"),"Tue"),DATA!D27+DATA!E27,EXACT(TEXT(A27,"ddd"),"Thu"),DATA!D27+DATA!E27,EXACT(TEXT(A27,"ddd"),"Mon"),0,EXACT(TEXT(A27,"ddd"),"Wed"),0,EXACT(TEXT(A27,"ddd"),"Fri"),0,EXACT(TEXT(A27,"ddd"),"Sat"),DATA!D27+DATA!E27,EXACT(TEXT(A27,"ddd"),"Sun"),0)</f>
        <v>0</v>
      </c>
      <c r="AE27" s="363">
        <f t="shared" si="11"/>
        <v>0</v>
      </c>
      <c r="AF27" s="364">
        <f t="shared" si="12"/>
        <v>0</v>
      </c>
      <c r="AG27" s="363">
        <f t="shared" si="13"/>
        <v>0</v>
      </c>
      <c r="AH27" s="364">
        <f t="shared" si="14"/>
        <v>0</v>
      </c>
      <c r="AI27" s="291" t="str">
        <f t="shared" si="15"/>
        <v>Wed</v>
      </c>
    </row>
    <row r="28" spans="1:35" ht="18" customHeight="1" x14ac:dyDescent="0.15">
      <c r="A28" s="200">
        <v>45407</v>
      </c>
      <c r="B28" s="220">
        <v>79</v>
      </c>
      <c r="C28" s="220">
        <v>50</v>
      </c>
      <c r="D28" s="208"/>
      <c r="E28" s="199"/>
      <c r="F28" s="199"/>
      <c r="G28" s="199"/>
      <c r="H28" s="209">
        <f t="shared" si="7"/>
        <v>45407</v>
      </c>
      <c r="I28" s="199"/>
      <c r="J28" s="199"/>
      <c r="K28" s="209">
        <f t="shared" si="8"/>
        <v>45407</v>
      </c>
      <c r="L28" s="199"/>
      <c r="M28" s="199"/>
      <c r="N28" s="199"/>
      <c r="O28" s="290" t="str">
        <f t="shared" si="9"/>
        <v/>
      </c>
      <c r="P28" s="290" t="str">
        <f t="shared" si="10"/>
        <v/>
      </c>
      <c r="Q28" s="356"/>
      <c r="R28" s="358"/>
      <c r="S28" s="294">
        <f t="shared" si="16"/>
        <v>45407</v>
      </c>
      <c r="T28" s="292">
        <f t="shared" si="0"/>
        <v>45407</v>
      </c>
      <c r="U28" s="293">
        <f t="shared" si="1"/>
        <v>0</v>
      </c>
      <c r="V28" s="251"/>
      <c r="W28" s="57">
        <f t="shared" si="2"/>
        <v>1</v>
      </c>
      <c r="X28" s="57">
        <f t="shared" si="3"/>
        <v>1</v>
      </c>
      <c r="Y28" s="57">
        <f t="shared" si="4"/>
        <v>1</v>
      </c>
      <c r="Z28" s="57">
        <f t="shared" si="5"/>
        <v>1</v>
      </c>
      <c r="AA28" s="57"/>
      <c r="AB28" s="57"/>
      <c r="AC28" s="186">
        <f t="shared" si="6"/>
        <v>129</v>
      </c>
      <c r="AD28" s="186">
        <f>_xlfn.IFS(EXACT(TEXT(A28,"ddd"),"Tue"),DATA!D28+DATA!E28,EXACT(TEXT(A28,"ddd"),"Thu"),DATA!D28+DATA!E28,EXACT(TEXT(A28,"ddd"),"Mon"),0,EXACT(TEXT(A28,"ddd"),"Wed"),0,EXACT(TEXT(A28,"ddd"),"Fri"),0,EXACT(TEXT(A28,"ddd"),"Sat"),DATA!D28+DATA!E28,EXACT(TEXT(A28,"ddd"),"Sun"),0)</f>
        <v>0</v>
      </c>
      <c r="AE28" s="363">
        <f t="shared" si="11"/>
        <v>0</v>
      </c>
      <c r="AF28" s="364">
        <f t="shared" si="12"/>
        <v>0</v>
      </c>
      <c r="AG28" s="363">
        <f t="shared" si="13"/>
        <v>0</v>
      </c>
      <c r="AH28" s="364">
        <f t="shared" si="14"/>
        <v>0</v>
      </c>
      <c r="AI28" s="291" t="str">
        <f t="shared" si="15"/>
        <v>Thu</v>
      </c>
    </row>
    <row r="29" spans="1:35" ht="18" customHeight="1" x14ac:dyDescent="0.15">
      <c r="A29" s="200">
        <v>45408</v>
      </c>
      <c r="B29" s="220">
        <v>79</v>
      </c>
      <c r="C29" s="220">
        <v>50</v>
      </c>
      <c r="D29" s="208"/>
      <c r="E29" s="199"/>
      <c r="F29" s="199"/>
      <c r="G29" s="199"/>
      <c r="H29" s="209">
        <f t="shared" si="7"/>
        <v>45408</v>
      </c>
      <c r="I29" s="199"/>
      <c r="J29" s="199"/>
      <c r="K29" s="209">
        <f t="shared" si="8"/>
        <v>45408</v>
      </c>
      <c r="L29" s="199"/>
      <c r="M29" s="199"/>
      <c r="N29" s="199"/>
      <c r="O29" s="290" t="str">
        <f t="shared" si="9"/>
        <v/>
      </c>
      <c r="P29" s="290" t="str">
        <f t="shared" si="10"/>
        <v/>
      </c>
      <c r="Q29" s="356"/>
      <c r="R29" s="358"/>
      <c r="S29" s="294">
        <f t="shared" si="16"/>
        <v>45408</v>
      </c>
      <c r="T29" s="292">
        <f t="shared" si="0"/>
        <v>45408</v>
      </c>
      <c r="U29" s="293">
        <f t="shared" si="1"/>
        <v>1</v>
      </c>
      <c r="V29" s="251"/>
      <c r="W29" s="57">
        <f t="shared" si="2"/>
        <v>1</v>
      </c>
      <c r="X29" s="57">
        <f t="shared" si="3"/>
        <v>1</v>
      </c>
      <c r="Y29" s="57">
        <f t="shared" si="4"/>
        <v>1</v>
      </c>
      <c r="Z29" s="57">
        <f t="shared" si="5"/>
        <v>1</v>
      </c>
      <c r="AA29" s="57"/>
      <c r="AB29" s="57"/>
      <c r="AC29" s="186">
        <f t="shared" si="6"/>
        <v>129</v>
      </c>
      <c r="AD29" s="186">
        <f>_xlfn.IFS(EXACT(TEXT(A29,"ddd"),"Tue"),DATA!D29+DATA!E29,EXACT(TEXT(A29,"ddd"),"Thu"),DATA!D29+DATA!E29,EXACT(TEXT(A29,"ddd"),"Mon"),0,EXACT(TEXT(A29,"ddd"),"Wed"),0,EXACT(TEXT(A29,"ddd"),"Fri"),0,EXACT(TEXT(A29,"ddd"),"Sat"),DATA!D29+DATA!E29,EXACT(TEXT(A29,"ddd"),"Sun"),0)</f>
        <v>0</v>
      </c>
      <c r="AE29" s="363">
        <f t="shared" si="11"/>
        <v>0</v>
      </c>
      <c r="AF29" s="364">
        <f t="shared" si="12"/>
        <v>0</v>
      </c>
      <c r="AG29" s="363">
        <f t="shared" si="13"/>
        <v>0</v>
      </c>
      <c r="AH29" s="364">
        <f t="shared" si="14"/>
        <v>0</v>
      </c>
      <c r="AI29" s="291" t="str">
        <f t="shared" si="15"/>
        <v>Fri</v>
      </c>
    </row>
    <row r="30" spans="1:35" ht="18" customHeight="1" x14ac:dyDescent="0.15">
      <c r="A30" s="200">
        <v>45409</v>
      </c>
      <c r="B30" s="220">
        <v>79</v>
      </c>
      <c r="C30" s="220">
        <v>50</v>
      </c>
      <c r="D30" s="208"/>
      <c r="E30" s="199"/>
      <c r="F30" s="199"/>
      <c r="G30" s="199"/>
      <c r="H30" s="209">
        <f t="shared" si="7"/>
        <v>45409</v>
      </c>
      <c r="I30" s="199"/>
      <c r="J30" s="199"/>
      <c r="K30" s="209">
        <f t="shared" si="8"/>
        <v>45409</v>
      </c>
      <c r="L30" s="199"/>
      <c r="M30" s="199"/>
      <c r="N30" s="199"/>
      <c r="O30" s="290" t="str">
        <f t="shared" si="9"/>
        <v/>
      </c>
      <c r="P30" s="290" t="str">
        <f t="shared" si="10"/>
        <v/>
      </c>
      <c r="Q30" s="356"/>
      <c r="R30" s="358"/>
      <c r="S30" s="294">
        <f t="shared" si="16"/>
        <v>45409</v>
      </c>
      <c r="T30" s="292">
        <f t="shared" si="0"/>
        <v>45409</v>
      </c>
      <c r="U30" s="293">
        <f t="shared" si="1"/>
        <v>0</v>
      </c>
      <c r="V30" s="251"/>
      <c r="W30" s="57">
        <f t="shared" si="2"/>
        <v>0</v>
      </c>
      <c r="X30" s="57">
        <f t="shared" si="3"/>
        <v>0</v>
      </c>
      <c r="Y30" s="57">
        <f t="shared" si="4"/>
        <v>0</v>
      </c>
      <c r="Z30" s="57">
        <f t="shared" si="5"/>
        <v>0</v>
      </c>
      <c r="AA30" s="57"/>
      <c r="AB30" s="57"/>
      <c r="AC30" s="186">
        <f t="shared" si="6"/>
        <v>129</v>
      </c>
      <c r="AD30" s="186">
        <f>_xlfn.IFS(EXACT(TEXT(A30,"ddd"),"Tue"),DATA!D30+DATA!E30,EXACT(TEXT(A30,"ddd"),"Thu"),DATA!D30+DATA!E30,EXACT(TEXT(A30,"ddd"),"Mon"),0,EXACT(TEXT(A30,"ddd"),"Wed"),0,EXACT(TEXT(A30,"ddd"),"Fri"),0,EXACT(TEXT(A30,"ddd"),"Sat"),DATA!D30+DATA!E30,EXACT(TEXT(A30,"ddd"),"Sun"),0)</f>
        <v>0</v>
      </c>
      <c r="AE30" s="363">
        <f t="shared" si="11"/>
        <v>0</v>
      </c>
      <c r="AF30" s="364">
        <f t="shared" si="12"/>
        <v>0</v>
      </c>
      <c r="AG30" s="363">
        <f t="shared" si="13"/>
        <v>0</v>
      </c>
      <c r="AH30" s="364">
        <f t="shared" si="14"/>
        <v>0</v>
      </c>
      <c r="AI30" s="291" t="str">
        <f t="shared" si="15"/>
        <v>Sat</v>
      </c>
    </row>
    <row r="31" spans="1:35" ht="18" customHeight="1" x14ac:dyDescent="0.15">
      <c r="A31" s="200">
        <v>45410</v>
      </c>
      <c r="B31" s="220">
        <v>79</v>
      </c>
      <c r="C31" s="220">
        <v>50</v>
      </c>
      <c r="D31" s="208"/>
      <c r="E31" s="199"/>
      <c r="F31" s="199"/>
      <c r="G31" s="199"/>
      <c r="H31" s="209">
        <f t="shared" si="7"/>
        <v>45410</v>
      </c>
      <c r="I31" s="199"/>
      <c r="J31" s="199"/>
      <c r="K31" s="209">
        <f t="shared" si="8"/>
        <v>45410</v>
      </c>
      <c r="L31" s="199"/>
      <c r="M31" s="199"/>
      <c r="N31" s="199"/>
      <c r="O31" s="290" t="str">
        <f t="shared" si="9"/>
        <v/>
      </c>
      <c r="P31" s="290" t="str">
        <f t="shared" si="10"/>
        <v/>
      </c>
      <c r="Q31" s="356"/>
      <c r="R31" s="358"/>
      <c r="S31" s="294">
        <f t="shared" si="16"/>
        <v>45410</v>
      </c>
      <c r="T31" s="292">
        <f t="shared" si="0"/>
        <v>45410</v>
      </c>
      <c r="U31" s="293">
        <f t="shared" si="1"/>
        <v>0</v>
      </c>
      <c r="V31" s="251"/>
      <c r="W31" s="57">
        <f t="shared" si="2"/>
        <v>0</v>
      </c>
      <c r="X31" s="57">
        <f t="shared" si="3"/>
        <v>0</v>
      </c>
      <c r="Y31" s="57">
        <f t="shared" si="4"/>
        <v>0</v>
      </c>
      <c r="Z31" s="57">
        <f t="shared" si="5"/>
        <v>0</v>
      </c>
      <c r="AA31" s="57"/>
      <c r="AB31" s="57"/>
      <c r="AC31" s="186">
        <f t="shared" si="6"/>
        <v>129</v>
      </c>
      <c r="AD31" s="186">
        <f>_xlfn.IFS(EXACT(TEXT(A31,"ddd"),"Tue"),DATA!D31+DATA!E31,EXACT(TEXT(A31,"ddd"),"Thu"),DATA!D31+DATA!E31,EXACT(TEXT(A31,"ddd"),"Mon"),0,EXACT(TEXT(A31,"ddd"),"Wed"),0,EXACT(TEXT(A31,"ddd"),"Fri"),0,EXACT(TEXT(A31,"ddd"),"Sat"),DATA!D31+DATA!E31,EXACT(TEXT(A31,"ddd"),"Sun"),0)</f>
        <v>0</v>
      </c>
      <c r="AE31" s="363">
        <f t="shared" si="11"/>
        <v>0</v>
      </c>
      <c r="AF31" s="364">
        <f t="shared" si="12"/>
        <v>0</v>
      </c>
      <c r="AG31" s="363">
        <f t="shared" si="13"/>
        <v>0</v>
      </c>
      <c r="AH31" s="364">
        <f t="shared" si="14"/>
        <v>0</v>
      </c>
      <c r="AI31" s="291" t="str">
        <f t="shared" si="15"/>
        <v>Sun</v>
      </c>
    </row>
    <row r="32" spans="1:35" ht="18" customHeight="1" x14ac:dyDescent="0.15">
      <c r="A32" s="200">
        <v>45411</v>
      </c>
      <c r="B32" s="220">
        <v>79</v>
      </c>
      <c r="C32" s="220">
        <v>50</v>
      </c>
      <c r="D32" s="208"/>
      <c r="E32" s="199"/>
      <c r="F32" s="199"/>
      <c r="G32" s="199"/>
      <c r="H32" s="209">
        <f t="shared" si="7"/>
        <v>45411</v>
      </c>
      <c r="I32" s="199"/>
      <c r="J32" s="199"/>
      <c r="K32" s="209">
        <f t="shared" si="8"/>
        <v>45411</v>
      </c>
      <c r="L32" s="199"/>
      <c r="M32" s="199"/>
      <c r="N32" s="199"/>
      <c r="O32" s="290" t="str">
        <f t="shared" si="9"/>
        <v/>
      </c>
      <c r="P32" s="290" t="str">
        <f t="shared" si="10"/>
        <v/>
      </c>
      <c r="Q32" s="356"/>
      <c r="R32" s="358"/>
      <c r="S32" s="294">
        <f t="shared" si="16"/>
        <v>45411</v>
      </c>
      <c r="T32" s="292">
        <f t="shared" si="0"/>
        <v>45411</v>
      </c>
      <c r="U32" s="293">
        <f t="shared" si="1"/>
        <v>1</v>
      </c>
      <c r="V32" s="251"/>
      <c r="W32" s="57">
        <f t="shared" si="2"/>
        <v>1</v>
      </c>
      <c r="X32" s="57">
        <f t="shared" si="3"/>
        <v>1</v>
      </c>
      <c r="Y32" s="57">
        <f t="shared" si="4"/>
        <v>1</v>
      </c>
      <c r="Z32" s="57">
        <f t="shared" si="5"/>
        <v>1</v>
      </c>
      <c r="AA32" s="57"/>
      <c r="AB32" s="57"/>
      <c r="AC32" s="186">
        <f t="shared" si="6"/>
        <v>129</v>
      </c>
      <c r="AD32" s="186">
        <f>_xlfn.IFS(EXACT(TEXT(A32,"ddd"),"Tue"),DATA!D32+DATA!E32,EXACT(TEXT(A32,"ddd"),"Thu"),DATA!D32+DATA!E32,EXACT(TEXT(A32,"ddd"),"Mon"),0,EXACT(TEXT(A32,"ddd"),"Wed"),0,EXACT(TEXT(A32,"ddd"),"Fri"),0,EXACT(TEXT(A32,"ddd"),"Sat"),DATA!D32+DATA!E32,EXACT(TEXT(A32,"ddd"),"Sun"),0)</f>
        <v>0</v>
      </c>
      <c r="AE32" s="363">
        <f t="shared" si="11"/>
        <v>0</v>
      </c>
      <c r="AF32" s="364">
        <f t="shared" si="12"/>
        <v>0</v>
      </c>
      <c r="AG32" s="363">
        <f t="shared" si="13"/>
        <v>0</v>
      </c>
      <c r="AH32" s="364">
        <f t="shared" si="14"/>
        <v>0</v>
      </c>
      <c r="AI32" s="291" t="str">
        <f t="shared" si="15"/>
        <v>Mon</v>
      </c>
    </row>
    <row r="33" spans="1:35" ht="18" customHeight="1" x14ac:dyDescent="0.15">
      <c r="A33" s="200">
        <v>45412</v>
      </c>
      <c r="B33" s="220">
        <v>79</v>
      </c>
      <c r="C33" s="220">
        <v>50</v>
      </c>
      <c r="D33" s="208"/>
      <c r="E33" s="199"/>
      <c r="F33" s="212"/>
      <c r="G33" s="212"/>
      <c r="H33" s="209">
        <f t="shared" si="7"/>
        <v>45412</v>
      </c>
      <c r="I33" s="212"/>
      <c r="J33" s="212"/>
      <c r="K33" s="209">
        <f t="shared" si="8"/>
        <v>45412</v>
      </c>
      <c r="L33" s="212"/>
      <c r="M33" s="212"/>
      <c r="N33" s="212"/>
      <c r="O33" s="290" t="str">
        <f t="shared" si="9"/>
        <v/>
      </c>
      <c r="P33" s="290" t="str">
        <f t="shared" si="10"/>
        <v/>
      </c>
      <c r="Q33" s="356"/>
      <c r="R33" s="358"/>
      <c r="S33" s="294">
        <f t="shared" si="16"/>
        <v>45412</v>
      </c>
      <c r="T33" s="292">
        <f t="shared" si="0"/>
        <v>45412</v>
      </c>
      <c r="U33" s="293">
        <f t="shared" si="1"/>
        <v>0</v>
      </c>
      <c r="V33" s="251"/>
      <c r="W33" s="57">
        <f t="shared" si="2"/>
        <v>1</v>
      </c>
      <c r="X33" s="57">
        <f t="shared" si="3"/>
        <v>1</v>
      </c>
      <c r="Y33" s="57">
        <f t="shared" si="4"/>
        <v>1</v>
      </c>
      <c r="Z33" s="57">
        <f t="shared" si="5"/>
        <v>1</v>
      </c>
      <c r="AA33" s="57"/>
      <c r="AB33" s="57"/>
      <c r="AC33" s="186">
        <f t="shared" si="6"/>
        <v>129</v>
      </c>
      <c r="AD33" s="186">
        <f>_xlfn.IFS(EXACT(TEXT(A33,"ddd"),"Tue"),DATA!D33+DATA!E33,EXACT(TEXT(A33,"ddd"),"Thu"),DATA!D33+DATA!E33,EXACT(TEXT(A33,"ddd"),"Mon"),0,EXACT(TEXT(A33,"ddd"),"Wed"),0,EXACT(TEXT(A33,"ddd"),"Fri"),0,EXACT(TEXT(A33,"ddd"),"Sat"),DATA!D33+DATA!E33,EXACT(TEXT(A33,"ddd"),"Sun"),0)</f>
        <v>0</v>
      </c>
      <c r="AE33" s="363">
        <f t="shared" si="11"/>
        <v>0</v>
      </c>
      <c r="AF33" s="364">
        <f t="shared" si="12"/>
        <v>0</v>
      </c>
      <c r="AG33" s="363">
        <f t="shared" si="13"/>
        <v>0</v>
      </c>
      <c r="AH33" s="364">
        <f t="shared" si="14"/>
        <v>0</v>
      </c>
      <c r="AI33" s="291" t="str">
        <f t="shared" si="15"/>
        <v>Tue</v>
      </c>
    </row>
    <row r="34" spans="1:35" ht="18" customHeight="1" x14ac:dyDescent="0.15">
      <c r="A34" s="200"/>
      <c r="B34" s="220"/>
      <c r="C34" s="220"/>
      <c r="D34" s="213"/>
      <c r="E34" s="214"/>
      <c r="F34" s="215"/>
      <c r="G34" s="215"/>
      <c r="H34" s="209" t="str">
        <f t="shared" si="7"/>
        <v/>
      </c>
      <c r="I34" s="216"/>
      <c r="J34" s="215"/>
      <c r="K34" s="209" t="str">
        <f t="shared" si="8"/>
        <v/>
      </c>
      <c r="L34" s="215"/>
      <c r="M34" s="215"/>
      <c r="N34" s="215"/>
      <c r="O34" s="290" t="str">
        <f t="shared" si="9"/>
        <v/>
      </c>
      <c r="P34" s="290" t="str">
        <f t="shared" si="10"/>
        <v/>
      </c>
      <c r="Q34" s="356"/>
      <c r="R34" s="358"/>
      <c r="S34" s="294" t="str">
        <f t="shared" si="16"/>
        <v/>
      </c>
      <c r="T34" s="292" t="str">
        <f t="shared" si="0"/>
        <v/>
      </c>
      <c r="U34" s="293">
        <f t="shared" si="1"/>
        <v>0</v>
      </c>
      <c r="V34" s="251"/>
      <c r="W34" s="57">
        <f t="shared" si="2"/>
        <v>0</v>
      </c>
      <c r="X34" s="57">
        <f t="shared" si="3"/>
        <v>0</v>
      </c>
      <c r="Y34" s="57">
        <f t="shared" si="4"/>
        <v>0</v>
      </c>
      <c r="Z34" s="57">
        <f t="shared" si="5"/>
        <v>0</v>
      </c>
      <c r="AA34" s="57"/>
      <c r="AB34" s="57"/>
      <c r="AC34" s="186" t="str">
        <f t="shared" si="6"/>
        <v/>
      </c>
      <c r="AD34" s="186">
        <f>_xlfn.IFS(EXACT(TEXT(A34,"ddd"),"Tue"),DATA!D34+DATA!E34,EXACT(TEXT(A34,"ddd"),"Thu"),DATA!D34+DATA!E34,EXACT(TEXT(A34,"ddd"),"Mon"),0,EXACT(TEXT(A34,"ddd"),"Wed"),0,EXACT(TEXT(A34,"ddd"),"Fri"),0,EXACT(TEXT(A34,"ddd"),"Sat"),DATA!D34+DATA!E34,EXACT(TEXT(A34,"ddd"),"Sun"),0)</f>
        <v>0</v>
      </c>
      <c r="AE34" s="363">
        <f t="shared" si="11"/>
        <v>0</v>
      </c>
      <c r="AF34" s="364">
        <f t="shared" si="12"/>
        <v>0</v>
      </c>
      <c r="AG34" s="363">
        <f t="shared" si="13"/>
        <v>0</v>
      </c>
      <c r="AH34" s="364">
        <f t="shared" si="14"/>
        <v>0</v>
      </c>
      <c r="AI34" s="291" t="str">
        <f t="shared" si="15"/>
        <v>Sat</v>
      </c>
    </row>
    <row r="35" spans="1:35" ht="18" customHeight="1" x14ac:dyDescent="0.15">
      <c r="A35" s="58" t="s">
        <v>18</v>
      </c>
      <c r="B35" s="362">
        <f t="shared" ref="B35:AB35" si="17">SUM(B4:B34)</f>
        <v>2370</v>
      </c>
      <c r="C35" s="362">
        <f t="shared" si="17"/>
        <v>1500</v>
      </c>
      <c r="D35" s="60"/>
      <c r="E35" s="60"/>
      <c r="F35" s="60"/>
      <c r="G35" s="60"/>
      <c r="H35" s="187"/>
      <c r="I35" s="60">
        <f t="shared" si="17"/>
        <v>770</v>
      </c>
      <c r="J35" s="60">
        <f t="shared" si="17"/>
        <v>0</v>
      </c>
      <c r="K35" s="187"/>
      <c r="L35" s="60">
        <f t="shared" si="17"/>
        <v>551</v>
      </c>
      <c r="M35" s="60">
        <f t="shared" si="17"/>
        <v>155</v>
      </c>
      <c r="N35" s="60">
        <f t="shared" si="17"/>
        <v>0</v>
      </c>
      <c r="O35" s="187">
        <f t="shared" si="17"/>
        <v>2033</v>
      </c>
      <c r="P35" s="187">
        <f t="shared" si="17"/>
        <v>2033</v>
      </c>
      <c r="Q35" s="357">
        <f t="shared" si="17"/>
        <v>1107</v>
      </c>
      <c r="R35" s="359">
        <f t="shared" si="17"/>
        <v>1048</v>
      </c>
      <c r="S35" s="187">
        <f t="shared" si="17"/>
        <v>1135000</v>
      </c>
      <c r="T35" s="187">
        <f t="shared" si="17"/>
        <v>1361925</v>
      </c>
      <c r="U35" s="187">
        <f t="shared" si="17"/>
        <v>13</v>
      </c>
      <c r="V35" s="187">
        <f t="shared" si="17"/>
        <v>0</v>
      </c>
      <c r="W35" s="187">
        <f t="shared" si="17"/>
        <v>22</v>
      </c>
      <c r="X35" s="187">
        <f t="shared" si="17"/>
        <v>22</v>
      </c>
      <c r="Y35" s="187">
        <f t="shared" si="17"/>
        <v>22</v>
      </c>
      <c r="Z35" s="187">
        <f t="shared" si="17"/>
        <v>22</v>
      </c>
      <c r="AA35" s="60">
        <f t="shared" si="17"/>
        <v>0</v>
      </c>
      <c r="AB35" s="60">
        <f t="shared" si="17"/>
        <v>0</v>
      </c>
      <c r="AC35" s="186">
        <f t="shared" si="6"/>
        <v>3870</v>
      </c>
      <c r="AI35" s="291"/>
    </row>
    <row r="36" spans="1:35" ht="24" customHeight="1" x14ac:dyDescent="0.15">
      <c r="A36" s="392" t="s">
        <v>20</v>
      </c>
      <c r="B36" s="393"/>
      <c r="C36" s="394"/>
      <c r="D36" s="395" t="s">
        <v>207</v>
      </c>
      <c r="E36" s="396"/>
      <c r="F36" s="396"/>
      <c r="G36" s="396"/>
      <c r="H36" s="396"/>
      <c r="I36" s="396"/>
      <c r="J36" s="396"/>
      <c r="K36" s="396"/>
      <c r="L36" s="396"/>
      <c r="M36" s="396"/>
      <c r="N36" s="396"/>
      <c r="O36" s="417"/>
      <c r="P36" s="290" t="str">
        <f t="shared" si="10"/>
        <v/>
      </c>
      <c r="Q36" s="59"/>
      <c r="R36" s="59"/>
      <c r="S36" s="191"/>
      <c r="T36" s="56"/>
      <c r="U36" s="57"/>
      <c r="V36" s="57"/>
      <c r="W36" s="57"/>
      <c r="X36" s="57"/>
      <c r="Y36" s="57"/>
      <c r="Z36" s="57"/>
      <c r="AA36" s="57"/>
      <c r="AB36" s="57"/>
      <c r="AC36" s="186" t="str">
        <f t="shared" si="6"/>
        <v/>
      </c>
      <c r="AI36" s="291"/>
    </row>
    <row r="37" spans="1:35" ht="26.25" customHeight="1" x14ac:dyDescent="0.15">
      <c r="A37" s="392" t="s">
        <v>21</v>
      </c>
      <c r="B37" s="393"/>
      <c r="C37" s="394"/>
      <c r="D37" s="395">
        <v>28133390103</v>
      </c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290" t="str">
        <f t="shared" si="10"/>
        <v/>
      </c>
      <c r="Q37" s="59"/>
      <c r="R37" s="59"/>
      <c r="S37" s="191"/>
      <c r="T37" s="56"/>
      <c r="U37" s="57"/>
      <c r="V37" s="57"/>
      <c r="W37" s="57"/>
      <c r="X37" s="57"/>
      <c r="Y37" s="57"/>
      <c r="Z37" s="57"/>
      <c r="AA37" s="57"/>
      <c r="AB37" s="57"/>
      <c r="AC37" s="186" t="str">
        <f t="shared" si="6"/>
        <v/>
      </c>
      <c r="AI37" s="291"/>
    </row>
    <row r="38" spans="1:35" ht="28.5" hidden="1" customHeight="1" x14ac:dyDescent="0.15">
      <c r="A38" s="392" t="s">
        <v>27</v>
      </c>
      <c r="B38" s="393"/>
      <c r="C38" s="394"/>
      <c r="D38" s="245">
        <f>SUM(R4:R18)</f>
        <v>835</v>
      </c>
      <c r="E38" s="246">
        <f>SUM(Q4:Q18)</f>
        <v>625</v>
      </c>
      <c r="F38" s="59"/>
      <c r="G38" s="59"/>
      <c r="H38" s="59"/>
      <c r="I38" s="59"/>
      <c r="J38" s="59"/>
      <c r="K38" s="59"/>
      <c r="L38" s="59"/>
      <c r="M38" s="59"/>
      <c r="N38" s="59"/>
      <c r="O38" s="261" t="s">
        <v>208</v>
      </c>
      <c r="P38" s="290" t="str">
        <f t="shared" si="10"/>
        <v/>
      </c>
      <c r="Q38" s="59"/>
      <c r="R38" s="59"/>
      <c r="S38" s="192"/>
      <c r="T38" s="56"/>
      <c r="U38" s="57"/>
      <c r="V38" s="57"/>
      <c r="W38" s="57"/>
      <c r="X38" s="57"/>
      <c r="Y38" s="57"/>
      <c r="Z38" s="57"/>
      <c r="AA38" s="57"/>
      <c r="AB38" s="57"/>
      <c r="AC38" s="186" t="str">
        <f t="shared" si="6"/>
        <v/>
      </c>
      <c r="AI38" s="291"/>
    </row>
    <row r="39" spans="1:35" ht="27" hidden="1" customHeight="1" x14ac:dyDescent="0.15">
      <c r="A39" s="392"/>
      <c r="B39" s="393"/>
      <c r="C39" s="394"/>
      <c r="D39" s="245">
        <f>SUM(R19:R34)</f>
        <v>213</v>
      </c>
      <c r="E39" s="246">
        <f>SUM(Q19:Q34)</f>
        <v>482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290" t="str">
        <f t="shared" si="10"/>
        <v/>
      </c>
      <c r="Q39" s="59"/>
      <c r="R39" s="59"/>
      <c r="S39" s="191"/>
      <c r="T39" s="56"/>
      <c r="U39" s="57"/>
      <c r="V39" s="57"/>
      <c r="W39" s="57"/>
      <c r="X39" s="57"/>
      <c r="Y39" s="57"/>
      <c r="Z39" s="57"/>
      <c r="AA39" s="57"/>
      <c r="AB39" s="57"/>
      <c r="AC39" s="186" t="str">
        <f t="shared" si="6"/>
        <v/>
      </c>
      <c r="AD39" s="186">
        <f>_xlfn.IFS(EXACT(TEXT(A39,"ddd"),"Tue"),DATA!D39+DATA!E39,EXACT(TEXT(A39,"ddd"),"Thu"),DATA!D39+DATA!E39,EXACT(TEXT(A39,"ddd"),"Mon"),0,EXACT(TEXT(A39,"ddd"),"Wed"),0,EXACT(TEXT(A39,"ddd"),"Fri"),0,EXACT(TEXT(A39,"ddd"),"Sat"),DATA!D39+DATA!E39,EXACT(TEXT(A39,"ddd"),"Sun"),0)</f>
        <v>695</v>
      </c>
      <c r="AI39" s="291"/>
    </row>
    <row r="40" spans="1:35" ht="24" customHeight="1" x14ac:dyDescent="0.15">
      <c r="A40" s="431" t="s">
        <v>220</v>
      </c>
      <c r="B40" s="432"/>
      <c r="C40" s="433"/>
      <c r="D40" s="413" t="s">
        <v>268</v>
      </c>
      <c r="E40" s="414"/>
      <c r="F40" s="414"/>
      <c r="G40" s="414"/>
      <c r="H40" s="414"/>
      <c r="I40" s="414"/>
      <c r="J40" s="414"/>
      <c r="K40" s="414"/>
      <c r="L40" s="414"/>
      <c r="M40" s="414"/>
      <c r="N40" s="414"/>
      <c r="O40" s="414"/>
      <c r="P40" s="414"/>
      <c r="Q40" s="414"/>
      <c r="R40" s="414"/>
      <c r="S40" s="191"/>
      <c r="T40" s="56"/>
      <c r="U40" s="57"/>
      <c r="V40" s="57"/>
      <c r="W40" s="57"/>
      <c r="X40" s="57"/>
      <c r="Y40" s="57"/>
      <c r="Z40" s="57"/>
      <c r="AA40" s="57"/>
      <c r="AB40" s="57"/>
    </row>
    <row r="41" spans="1:35" ht="18" customHeight="1" x14ac:dyDescent="0.15">
      <c r="A41" s="262"/>
      <c r="B41" s="419" t="s">
        <v>292</v>
      </c>
      <c r="C41" s="420"/>
      <c r="D41" s="415" t="s">
        <v>295</v>
      </c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6"/>
      <c r="Q41" s="416"/>
      <c r="R41" s="416"/>
      <c r="S41" s="59"/>
      <c r="T41" s="56"/>
      <c r="U41" s="57"/>
      <c r="V41" s="57"/>
      <c r="W41" s="57"/>
      <c r="X41" s="57"/>
      <c r="Y41" s="57"/>
      <c r="Z41" s="57"/>
      <c r="AA41" s="57"/>
      <c r="AB41" s="57"/>
    </row>
    <row r="42" spans="1:35" ht="27.75" customHeight="1" x14ac:dyDescent="0.15">
      <c r="A42" s="262"/>
      <c r="B42" s="426" t="s">
        <v>293</v>
      </c>
      <c r="C42" s="427"/>
      <c r="D42" s="415" t="s">
        <v>299</v>
      </c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6"/>
      <c r="Q42" s="416"/>
      <c r="R42" s="416"/>
      <c r="S42" s="59"/>
      <c r="T42" s="56"/>
      <c r="U42" s="57"/>
      <c r="V42" s="57"/>
      <c r="W42" s="57"/>
      <c r="X42" s="57"/>
      <c r="Y42" s="57"/>
      <c r="Z42" s="57"/>
      <c r="AA42" s="57"/>
      <c r="AB42" s="57"/>
    </row>
    <row r="43" spans="1:35" ht="27.75" customHeight="1" x14ac:dyDescent="0.15">
      <c r="A43" s="369"/>
      <c r="B43" s="424" t="s">
        <v>294</v>
      </c>
      <c r="C43" s="425"/>
      <c r="D43" s="415" t="s">
        <v>297</v>
      </c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6"/>
      <c r="Q43" s="416"/>
      <c r="R43" s="421"/>
      <c r="S43" s="187"/>
      <c r="T43" s="56"/>
      <c r="U43" s="57"/>
      <c r="V43" s="57"/>
      <c r="W43" s="57"/>
      <c r="X43" s="57"/>
      <c r="Y43" s="57"/>
      <c r="Z43" s="57"/>
      <c r="AA43" s="57"/>
      <c r="AB43" s="57"/>
    </row>
    <row r="44" spans="1:35" ht="18" customHeight="1" x14ac:dyDescent="0.15">
      <c r="A44" s="262"/>
      <c r="B44" s="419" t="s">
        <v>296</v>
      </c>
      <c r="C44" s="420"/>
      <c r="D44" s="415" t="s">
        <v>297</v>
      </c>
      <c r="E44" s="422"/>
      <c r="F44" s="422"/>
      <c r="G44" s="422"/>
      <c r="H44" s="422"/>
      <c r="I44" s="422"/>
      <c r="J44" s="422"/>
      <c r="K44" s="422"/>
      <c r="L44" s="422"/>
      <c r="M44" s="422"/>
      <c r="N44" s="422"/>
      <c r="O44" s="422"/>
      <c r="P44" s="422"/>
      <c r="Q44" s="422"/>
      <c r="R44" s="423"/>
      <c r="S44" s="187"/>
      <c r="T44" s="56"/>
      <c r="U44" s="57"/>
      <c r="V44" s="57"/>
      <c r="W44" s="57"/>
      <c r="X44" s="57"/>
      <c r="Y44" s="57"/>
      <c r="Z44" s="57"/>
      <c r="AA44" s="57"/>
      <c r="AB44" s="57"/>
    </row>
    <row r="45" spans="1:35" ht="39.75" customHeight="1" x14ac:dyDescent="0.15">
      <c r="A45" s="369"/>
      <c r="B45" s="424" t="s">
        <v>298</v>
      </c>
      <c r="C45" s="425"/>
      <c r="D45" s="415" t="s">
        <v>297</v>
      </c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6"/>
      <c r="Q45" s="416"/>
      <c r="R45" s="421"/>
      <c r="S45" s="187"/>
      <c r="T45" s="56"/>
      <c r="U45" s="57"/>
      <c r="V45" s="57"/>
      <c r="W45" s="57"/>
      <c r="X45" s="57"/>
      <c r="Y45" s="57"/>
      <c r="Z45" s="57"/>
      <c r="AA45" s="57"/>
      <c r="AB45" s="57"/>
    </row>
    <row r="46" spans="1:35" ht="42" customHeight="1" x14ac:dyDescent="0.15">
      <c r="A46" s="368"/>
      <c r="B46" s="424" t="s">
        <v>300</v>
      </c>
      <c r="C46" s="425"/>
      <c r="D46" s="437">
        <v>40494</v>
      </c>
      <c r="E46" s="438"/>
      <c r="F46" s="438"/>
      <c r="G46" s="438"/>
      <c r="H46" s="438"/>
      <c r="I46" s="438"/>
      <c r="J46" s="438"/>
      <c r="K46" s="438"/>
      <c r="L46" s="438"/>
      <c r="M46" s="438"/>
      <c r="N46" s="438"/>
      <c r="O46" s="438"/>
      <c r="P46" s="438"/>
      <c r="Q46" s="438"/>
      <c r="R46" s="439"/>
      <c r="S46" s="187"/>
      <c r="T46" s="56"/>
      <c r="U46" s="57"/>
      <c r="V46" s="57"/>
      <c r="W46" s="57"/>
      <c r="X46" s="57"/>
      <c r="Y46" s="57"/>
      <c r="Z46" s="57"/>
      <c r="AA46" s="57"/>
      <c r="AB46" s="57"/>
    </row>
    <row r="47" spans="1:35" ht="18" customHeight="1" x14ac:dyDescent="0.15">
      <c r="A47" s="262"/>
      <c r="B47" s="263"/>
      <c r="C47" s="260"/>
      <c r="D47" s="263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4"/>
      <c r="P47" s="264"/>
      <c r="Q47" s="263"/>
      <c r="R47" s="187"/>
      <c r="S47" s="187"/>
      <c r="T47" s="56"/>
      <c r="U47" s="57"/>
      <c r="V47" s="57"/>
      <c r="W47" s="57"/>
      <c r="X47" s="57"/>
      <c r="Y47" s="57"/>
      <c r="Z47" s="57"/>
      <c r="AA47" s="57"/>
      <c r="AB47" s="57"/>
    </row>
    <row r="48" spans="1:35" ht="18" customHeight="1" x14ac:dyDescent="0.15">
      <c r="A48" s="436"/>
      <c r="B48" s="424"/>
      <c r="C48" s="425"/>
      <c r="D48" s="263"/>
      <c r="E48" s="260"/>
      <c r="F48" s="260"/>
      <c r="G48" s="260"/>
      <c r="H48" s="260"/>
      <c r="I48" s="260"/>
      <c r="J48" s="260"/>
      <c r="K48" s="260"/>
      <c r="L48" s="260"/>
      <c r="M48" s="260"/>
      <c r="N48" s="260"/>
      <c r="O48" s="264"/>
      <c r="P48" s="264"/>
      <c r="Q48" s="263"/>
      <c r="R48" s="187"/>
      <c r="S48" s="187"/>
      <c r="T48" s="56"/>
      <c r="U48" s="57"/>
      <c r="V48" s="57"/>
      <c r="W48" s="57"/>
      <c r="X48" s="57"/>
      <c r="Y48" s="57"/>
      <c r="Z48" s="57"/>
      <c r="AA48" s="57"/>
      <c r="AB48" s="57"/>
    </row>
    <row r="49" spans="1:28" ht="18" customHeight="1" x14ac:dyDescent="0.15">
      <c r="A49" s="262"/>
      <c r="B49" s="263"/>
      <c r="C49" s="260"/>
      <c r="D49" s="263"/>
      <c r="E49" s="260"/>
      <c r="F49" s="260"/>
      <c r="G49" s="260"/>
      <c r="H49" s="260"/>
      <c r="I49" s="260"/>
      <c r="J49" s="260"/>
      <c r="K49" s="260"/>
      <c r="L49" s="260"/>
      <c r="M49" s="260"/>
      <c r="N49" s="260"/>
      <c r="O49" s="264"/>
      <c r="P49" s="264"/>
      <c r="Q49" s="263"/>
      <c r="R49" s="187"/>
      <c r="S49" s="187"/>
      <c r="T49" s="56"/>
      <c r="U49" s="57"/>
      <c r="V49" s="57"/>
      <c r="W49" s="57"/>
      <c r="X49" s="57"/>
      <c r="Y49" s="57"/>
      <c r="Z49" s="57"/>
      <c r="AA49" s="57"/>
      <c r="AB49" s="57"/>
    </row>
    <row r="50" spans="1:28" ht="18" customHeight="1" x14ac:dyDescent="0.15">
      <c r="A50" s="262"/>
      <c r="B50" s="263"/>
      <c r="C50" s="260"/>
      <c r="D50" s="263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4"/>
      <c r="P50" s="264"/>
      <c r="Q50" s="263"/>
      <c r="R50" s="187"/>
      <c r="S50" s="187"/>
      <c r="T50" s="56"/>
      <c r="U50" s="57"/>
      <c r="V50" s="57"/>
      <c r="W50" s="57"/>
      <c r="X50" s="57"/>
      <c r="Y50" s="57"/>
      <c r="Z50" s="57"/>
      <c r="AA50" s="57"/>
      <c r="AB50" s="57"/>
    </row>
    <row r="51" spans="1:28" ht="18" customHeight="1" x14ac:dyDescent="0.15">
      <c r="A51" s="262"/>
      <c r="B51" s="263"/>
      <c r="C51" s="260"/>
      <c r="D51" s="263"/>
      <c r="E51" s="260"/>
      <c r="F51" s="260"/>
      <c r="G51" s="260"/>
      <c r="H51" s="260"/>
      <c r="I51" s="260"/>
      <c r="J51" s="260"/>
      <c r="K51" s="260"/>
      <c r="L51" s="260"/>
      <c r="M51" s="260"/>
      <c r="N51" s="260"/>
      <c r="O51" s="264"/>
      <c r="P51" s="264"/>
      <c r="Q51" s="263"/>
      <c r="R51" s="187"/>
      <c r="S51" s="187"/>
      <c r="T51" s="56"/>
      <c r="U51" s="57"/>
      <c r="V51" s="57"/>
      <c r="W51" s="57"/>
      <c r="X51" s="57"/>
      <c r="Y51" s="57"/>
      <c r="Z51" s="57"/>
      <c r="AA51" s="57"/>
      <c r="AB51" s="57"/>
    </row>
    <row r="52" spans="1:28" ht="18" customHeight="1" x14ac:dyDescent="0.15">
      <c r="A52" s="262"/>
      <c r="B52" s="263"/>
      <c r="C52" s="260"/>
      <c r="D52" s="263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4"/>
      <c r="P52" s="264"/>
      <c r="Q52" s="263"/>
      <c r="R52" s="187"/>
      <c r="S52" s="187"/>
      <c r="T52" s="56"/>
      <c r="U52" s="57"/>
      <c r="V52" s="57"/>
      <c r="W52" s="57"/>
      <c r="X52" s="57"/>
      <c r="Y52" s="57"/>
      <c r="Z52" s="57"/>
      <c r="AA52" s="57"/>
      <c r="AB52" s="57"/>
    </row>
    <row r="53" spans="1:28" ht="18" customHeight="1" x14ac:dyDescent="0.15">
      <c r="A53" s="262"/>
      <c r="B53" s="263"/>
      <c r="C53" s="260"/>
      <c r="D53" s="263"/>
      <c r="E53" s="260"/>
      <c r="F53" s="260"/>
      <c r="G53" s="260"/>
      <c r="H53" s="260"/>
      <c r="I53" s="260"/>
      <c r="J53" s="260"/>
      <c r="K53" s="260"/>
      <c r="L53" s="260"/>
      <c r="M53" s="260"/>
      <c r="N53" s="260"/>
      <c r="O53" s="264"/>
      <c r="P53" s="264"/>
      <c r="Q53" s="263"/>
      <c r="R53" s="187"/>
      <c r="S53" s="187"/>
      <c r="T53" s="56"/>
      <c r="U53" s="57"/>
      <c r="V53" s="57"/>
      <c r="W53" s="57"/>
      <c r="X53" s="57"/>
      <c r="Y53" s="57"/>
      <c r="Z53" s="57"/>
      <c r="AA53" s="57"/>
      <c r="AB53" s="57"/>
    </row>
    <row r="54" spans="1:28" ht="18" customHeight="1" x14ac:dyDescent="0.15">
      <c r="A54" s="262"/>
      <c r="B54" s="263"/>
      <c r="C54" s="260"/>
      <c r="D54" s="263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4"/>
      <c r="P54" s="264"/>
      <c r="Q54" s="263"/>
      <c r="R54" s="187"/>
      <c r="S54" s="187"/>
      <c r="T54" s="56"/>
      <c r="U54" s="57"/>
      <c r="V54" s="57"/>
      <c r="W54" s="57"/>
      <c r="X54" s="57"/>
      <c r="Y54" s="57"/>
      <c r="Z54" s="57"/>
      <c r="AA54" s="57"/>
      <c r="AB54" s="57"/>
    </row>
    <row r="55" spans="1:28" ht="18" customHeight="1" x14ac:dyDescent="0.15">
      <c r="A55" s="262"/>
      <c r="B55" s="263"/>
      <c r="C55" s="260"/>
      <c r="D55" s="263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4"/>
      <c r="P55" s="264"/>
      <c r="Q55" s="263"/>
      <c r="R55" s="187"/>
      <c r="S55" s="187"/>
      <c r="T55" s="56"/>
      <c r="U55" s="57"/>
      <c r="V55" s="57"/>
      <c r="W55" s="57"/>
      <c r="X55" s="57"/>
      <c r="Y55" s="57"/>
      <c r="Z55" s="57"/>
      <c r="AA55" s="57"/>
      <c r="AB55" s="57"/>
    </row>
    <row r="56" spans="1:28" ht="18" customHeight="1" x14ac:dyDescent="0.15">
      <c r="A56" s="262"/>
      <c r="B56" s="263"/>
      <c r="C56" s="260"/>
      <c r="D56" s="263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4"/>
      <c r="P56" s="264"/>
      <c r="Q56" s="263"/>
      <c r="R56" s="187"/>
      <c r="S56" s="187"/>
      <c r="T56" s="56"/>
      <c r="U56" s="57"/>
      <c r="V56" s="57"/>
      <c r="W56" s="57"/>
      <c r="X56" s="57"/>
      <c r="Y56" s="57"/>
      <c r="Z56" s="57"/>
      <c r="AA56" s="57"/>
      <c r="AB56" s="57"/>
    </row>
    <row r="57" spans="1:28" ht="18" customHeight="1" x14ac:dyDescent="0.15">
      <c r="A57" s="262"/>
      <c r="B57" s="263"/>
      <c r="C57" s="260"/>
      <c r="D57" s="263"/>
      <c r="E57" s="260"/>
      <c r="F57" s="260"/>
      <c r="G57" s="260"/>
      <c r="H57" s="260"/>
      <c r="I57" s="260"/>
      <c r="J57" s="260"/>
      <c r="K57" s="260"/>
      <c r="L57" s="260"/>
      <c r="M57" s="260"/>
      <c r="N57" s="260"/>
      <c r="O57" s="264"/>
      <c r="P57" s="264"/>
      <c r="Q57" s="263"/>
      <c r="R57" s="187"/>
      <c r="S57" s="187"/>
      <c r="T57" s="56"/>
      <c r="U57" s="57"/>
      <c r="V57" s="57"/>
      <c r="W57" s="57"/>
      <c r="X57" s="57"/>
      <c r="Y57" s="57"/>
      <c r="Z57" s="57"/>
      <c r="AA57" s="57"/>
      <c r="AB57" s="57"/>
    </row>
    <row r="58" spans="1:28" ht="18" customHeight="1" x14ac:dyDescent="0.15">
      <c r="A58" s="262"/>
      <c r="B58" s="263"/>
      <c r="C58" s="260"/>
      <c r="D58" s="263"/>
      <c r="E58" s="260"/>
      <c r="F58" s="260"/>
      <c r="G58" s="260"/>
      <c r="H58" s="260"/>
      <c r="I58" s="260"/>
      <c r="J58" s="260"/>
      <c r="K58" s="260"/>
      <c r="L58" s="260"/>
      <c r="M58" s="260"/>
      <c r="N58" s="260"/>
      <c r="O58" s="264"/>
      <c r="P58" s="264"/>
      <c r="Q58" s="263"/>
      <c r="R58" s="187"/>
      <c r="S58" s="187"/>
      <c r="T58" s="56"/>
      <c r="U58" s="57"/>
      <c r="V58" s="57"/>
      <c r="W58" s="57"/>
      <c r="X58" s="57"/>
      <c r="Y58" s="57"/>
      <c r="Z58" s="57"/>
      <c r="AA58" s="57"/>
      <c r="AB58" s="57"/>
    </row>
    <row r="59" spans="1:28" ht="18" customHeight="1" x14ac:dyDescent="0.15">
      <c r="A59" s="262"/>
      <c r="B59" s="263"/>
      <c r="C59" s="260"/>
      <c r="D59" s="263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O59" s="264"/>
      <c r="P59" s="264"/>
      <c r="Q59" s="263"/>
      <c r="R59" s="187"/>
      <c r="S59" s="187"/>
      <c r="T59" s="56"/>
      <c r="U59" s="57"/>
      <c r="V59" s="57"/>
      <c r="W59" s="57"/>
      <c r="X59" s="57"/>
      <c r="Y59" s="57"/>
      <c r="Z59" s="57"/>
      <c r="AA59" s="57"/>
      <c r="AB59" s="57"/>
    </row>
    <row r="60" spans="1:28" ht="18" customHeight="1" x14ac:dyDescent="0.15">
      <c r="A60" s="262"/>
      <c r="B60" s="263"/>
      <c r="C60" s="260"/>
      <c r="D60" s="263"/>
      <c r="E60" s="260"/>
      <c r="F60" s="260"/>
      <c r="G60" s="260"/>
      <c r="H60" s="260"/>
      <c r="I60" s="260"/>
      <c r="J60" s="260"/>
      <c r="K60" s="260"/>
      <c r="L60" s="260"/>
      <c r="M60" s="260"/>
      <c r="N60" s="260"/>
      <c r="O60" s="264"/>
      <c r="P60" s="264"/>
      <c r="Q60" s="263"/>
      <c r="R60" s="187"/>
      <c r="S60" s="187"/>
      <c r="T60" s="56"/>
      <c r="U60" s="57"/>
      <c r="V60" s="57"/>
      <c r="W60" s="57"/>
      <c r="X60" s="57"/>
      <c r="Y60" s="57"/>
      <c r="Z60" s="57"/>
      <c r="AA60" s="57"/>
      <c r="AB60" s="57"/>
    </row>
    <row r="61" spans="1:28" ht="18" customHeight="1" x14ac:dyDescent="0.15">
      <c r="A61" s="262"/>
      <c r="B61" s="263"/>
      <c r="C61" s="260"/>
      <c r="D61" s="263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4"/>
      <c r="P61" s="264"/>
      <c r="Q61" s="263"/>
      <c r="R61" s="187"/>
      <c r="S61" s="187"/>
      <c r="T61" s="56"/>
      <c r="U61" s="57"/>
      <c r="V61" s="57"/>
      <c r="W61" s="57"/>
      <c r="X61" s="57"/>
      <c r="Y61" s="57"/>
      <c r="Z61" s="57"/>
      <c r="AA61" s="57"/>
      <c r="AB61" s="57"/>
    </row>
    <row r="62" spans="1:28" ht="18" customHeight="1" x14ac:dyDescent="0.15">
      <c r="A62" s="262"/>
      <c r="B62" s="263"/>
      <c r="C62" s="260"/>
      <c r="D62" s="263"/>
      <c r="E62" s="260"/>
      <c r="F62" s="260"/>
      <c r="G62" s="260"/>
      <c r="H62" s="260"/>
      <c r="I62" s="260"/>
      <c r="J62" s="260"/>
      <c r="K62" s="260"/>
      <c r="L62" s="260"/>
      <c r="M62" s="260"/>
      <c r="N62" s="260"/>
      <c r="O62" s="264"/>
      <c r="P62" s="264"/>
      <c r="Q62" s="263"/>
      <c r="R62" s="187"/>
      <c r="S62" s="187"/>
      <c r="T62" s="56"/>
      <c r="U62" s="57"/>
      <c r="V62" s="57"/>
      <c r="W62" s="57"/>
      <c r="X62" s="57"/>
      <c r="Y62" s="57"/>
      <c r="Z62" s="57"/>
      <c r="AA62" s="57"/>
      <c r="AB62" s="57"/>
    </row>
    <row r="63" spans="1:28" ht="18" customHeight="1" x14ac:dyDescent="0.15">
      <c r="A63" s="262"/>
      <c r="B63" s="263"/>
      <c r="C63" s="260"/>
      <c r="D63" s="263"/>
      <c r="E63" s="260"/>
      <c r="F63" s="260"/>
      <c r="G63" s="260"/>
      <c r="H63" s="260"/>
      <c r="I63" s="260"/>
      <c r="J63" s="260"/>
      <c r="K63" s="260"/>
      <c r="L63" s="260"/>
      <c r="M63" s="260"/>
      <c r="N63" s="260"/>
      <c r="O63" s="264"/>
      <c r="P63" s="264"/>
      <c r="Q63" s="263"/>
      <c r="R63" s="187"/>
      <c r="S63" s="187"/>
      <c r="T63" s="56"/>
      <c r="U63" s="57"/>
      <c r="V63" s="57"/>
      <c r="W63" s="57"/>
      <c r="X63" s="57"/>
      <c r="Y63" s="57"/>
      <c r="Z63" s="57"/>
      <c r="AA63" s="57"/>
      <c r="AB63" s="57"/>
    </row>
    <row r="64" spans="1:28" ht="18" customHeight="1" x14ac:dyDescent="0.15">
      <c r="A64" s="262"/>
      <c r="B64" s="263"/>
      <c r="C64" s="260"/>
      <c r="D64" s="263"/>
      <c r="E64" s="260"/>
      <c r="F64" s="260"/>
      <c r="G64" s="260"/>
      <c r="H64" s="260"/>
      <c r="I64" s="260"/>
      <c r="J64" s="260"/>
      <c r="K64" s="260"/>
      <c r="L64" s="260"/>
      <c r="M64" s="260"/>
      <c r="N64" s="260"/>
      <c r="O64" s="264"/>
      <c r="P64" s="264"/>
      <c r="Q64" s="263"/>
      <c r="R64" s="187"/>
      <c r="S64" s="187"/>
      <c r="T64" s="56"/>
      <c r="U64" s="57"/>
      <c r="V64" s="57"/>
      <c r="W64" s="57"/>
      <c r="X64" s="57"/>
      <c r="Y64" s="57"/>
      <c r="Z64" s="57"/>
      <c r="AA64" s="57"/>
      <c r="AB64" s="57"/>
    </row>
    <row r="65" spans="1:28" ht="18" customHeight="1" x14ac:dyDescent="0.15">
      <c r="A65" s="262"/>
      <c r="B65" s="263"/>
      <c r="C65" s="260"/>
      <c r="D65" s="263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4"/>
      <c r="P65" s="264"/>
      <c r="Q65" s="263"/>
      <c r="R65" s="187"/>
      <c r="S65" s="187"/>
      <c r="T65" s="56"/>
      <c r="U65" s="57"/>
      <c r="V65" s="57"/>
      <c r="W65" s="57"/>
      <c r="X65" s="57"/>
      <c r="Y65" s="57"/>
      <c r="Z65" s="57"/>
      <c r="AA65" s="57"/>
      <c r="AB65" s="57"/>
    </row>
    <row r="66" spans="1:28" ht="18" customHeight="1" x14ac:dyDescent="0.15">
      <c r="A66" s="262"/>
      <c r="B66" s="263"/>
      <c r="C66" s="260"/>
      <c r="D66" s="263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4"/>
      <c r="P66" s="264"/>
      <c r="Q66" s="263"/>
      <c r="R66" s="187"/>
      <c r="S66" s="187"/>
      <c r="T66" s="56"/>
      <c r="U66" s="57"/>
      <c r="V66" s="57"/>
      <c r="W66" s="57"/>
      <c r="X66" s="57"/>
      <c r="Y66" s="57"/>
      <c r="Z66" s="57"/>
      <c r="AA66" s="57"/>
      <c r="AB66" s="57"/>
    </row>
    <row r="67" spans="1:28" ht="18" customHeight="1" x14ac:dyDescent="0.15">
      <c r="A67" s="262"/>
      <c r="B67" s="263"/>
      <c r="C67" s="260"/>
      <c r="D67" s="263"/>
      <c r="E67" s="260"/>
      <c r="F67" s="260"/>
      <c r="G67" s="260"/>
      <c r="H67" s="260"/>
      <c r="I67" s="260"/>
      <c r="J67" s="260"/>
      <c r="K67" s="260"/>
      <c r="L67" s="260"/>
      <c r="M67" s="260"/>
      <c r="N67" s="260"/>
      <c r="O67" s="264"/>
      <c r="P67" s="264"/>
      <c r="Q67" s="263"/>
      <c r="R67" s="187"/>
      <c r="S67" s="187"/>
      <c r="T67" s="56"/>
      <c r="U67" s="57"/>
      <c r="V67" s="57"/>
      <c r="W67" s="57"/>
      <c r="X67" s="57"/>
      <c r="Y67" s="57"/>
      <c r="Z67" s="57"/>
      <c r="AA67" s="57"/>
      <c r="AB67" s="57"/>
    </row>
    <row r="68" spans="1:28" ht="18" customHeight="1" x14ac:dyDescent="0.15">
      <c r="A68" s="262"/>
      <c r="B68" s="263"/>
      <c r="C68" s="260"/>
      <c r="D68" s="263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4"/>
      <c r="P68" s="264"/>
      <c r="Q68" s="263"/>
      <c r="R68" s="187"/>
      <c r="S68" s="187"/>
      <c r="T68" s="56"/>
      <c r="U68" s="57"/>
      <c r="V68" s="57"/>
      <c r="W68" s="57"/>
      <c r="X68" s="57"/>
      <c r="Y68" s="57"/>
      <c r="Z68" s="57"/>
      <c r="AA68" s="57"/>
      <c r="AB68" s="57"/>
    </row>
    <row r="69" spans="1:28" ht="18" customHeight="1" x14ac:dyDescent="0.15">
      <c r="A69" s="262"/>
      <c r="B69" s="263"/>
      <c r="C69" s="260"/>
      <c r="D69" s="263"/>
      <c r="E69" s="260"/>
      <c r="F69" s="260"/>
      <c r="G69" s="260"/>
      <c r="H69" s="260"/>
      <c r="I69" s="260"/>
      <c r="J69" s="260"/>
      <c r="K69" s="260"/>
      <c r="L69" s="260"/>
      <c r="M69" s="260"/>
      <c r="N69" s="260"/>
      <c r="O69" s="264"/>
      <c r="P69" s="264"/>
      <c r="Q69" s="263"/>
      <c r="R69" s="187"/>
      <c r="S69" s="187"/>
      <c r="T69" s="56"/>
      <c r="U69" s="57"/>
      <c r="V69" s="57"/>
      <c r="W69" s="57"/>
      <c r="X69" s="57"/>
      <c r="Y69" s="57"/>
      <c r="Z69" s="57"/>
      <c r="AA69" s="57"/>
      <c r="AB69" s="57"/>
    </row>
    <row r="70" spans="1:28" ht="18" customHeight="1" x14ac:dyDescent="0.15">
      <c r="A70" s="262"/>
      <c r="B70" s="263"/>
      <c r="C70" s="260"/>
      <c r="D70" s="263"/>
      <c r="E70" s="260"/>
      <c r="F70" s="260"/>
      <c r="G70" s="260"/>
      <c r="H70" s="260"/>
      <c r="I70" s="260"/>
      <c r="J70" s="260"/>
      <c r="K70" s="260"/>
      <c r="L70" s="260"/>
      <c r="M70" s="260"/>
      <c r="N70" s="260"/>
      <c r="O70" s="264"/>
      <c r="P70" s="264"/>
      <c r="Q70" s="263"/>
      <c r="R70" s="187"/>
      <c r="S70" s="187"/>
      <c r="T70" s="56"/>
      <c r="U70" s="57"/>
      <c r="V70" s="57"/>
      <c r="W70" s="57"/>
      <c r="X70" s="57"/>
      <c r="Y70" s="57"/>
      <c r="Z70" s="57"/>
      <c r="AA70" s="57"/>
      <c r="AB70" s="57"/>
    </row>
    <row r="71" spans="1:28" ht="18" customHeight="1" x14ac:dyDescent="0.15">
      <c r="A71" s="262"/>
      <c r="B71" s="263"/>
      <c r="C71" s="260"/>
      <c r="D71" s="263"/>
      <c r="E71" s="260"/>
      <c r="F71" s="260"/>
      <c r="G71" s="260"/>
      <c r="H71" s="260"/>
      <c r="I71" s="260"/>
      <c r="J71" s="260"/>
      <c r="K71" s="260"/>
      <c r="L71" s="260"/>
      <c r="M71" s="260"/>
      <c r="N71" s="260"/>
      <c r="O71" s="264"/>
      <c r="P71" s="264"/>
      <c r="Q71" s="263"/>
      <c r="R71" s="187"/>
      <c r="S71" s="187"/>
      <c r="T71" s="56"/>
      <c r="U71" s="57"/>
      <c r="V71" s="57"/>
      <c r="W71" s="57"/>
      <c r="X71" s="57"/>
      <c r="Y71" s="57"/>
      <c r="Z71" s="57"/>
      <c r="AA71" s="57"/>
      <c r="AB71" s="57"/>
    </row>
    <row r="72" spans="1:28" ht="18" customHeight="1" x14ac:dyDescent="0.15">
      <c r="A72" s="262"/>
      <c r="B72" s="263"/>
      <c r="C72" s="260"/>
      <c r="D72" s="263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4"/>
      <c r="P72" s="264"/>
      <c r="Q72" s="263"/>
      <c r="R72" s="187"/>
      <c r="S72" s="187"/>
      <c r="T72" s="56"/>
      <c r="U72" s="57"/>
      <c r="V72" s="57"/>
      <c r="W72" s="57"/>
      <c r="X72" s="57"/>
      <c r="Y72" s="57"/>
      <c r="Z72" s="57"/>
      <c r="AA72" s="57"/>
      <c r="AB72" s="57"/>
    </row>
    <row r="73" spans="1:28" ht="18" customHeight="1" x14ac:dyDescent="0.15">
      <c r="A73" s="262"/>
      <c r="B73" s="263"/>
      <c r="C73" s="260"/>
      <c r="D73" s="263"/>
      <c r="E73" s="260"/>
      <c r="F73" s="260"/>
      <c r="G73" s="260"/>
      <c r="H73" s="260"/>
      <c r="I73" s="260"/>
      <c r="J73" s="260"/>
      <c r="K73" s="260"/>
      <c r="L73" s="260"/>
      <c r="M73" s="260"/>
      <c r="N73" s="260"/>
      <c r="O73" s="264"/>
      <c r="P73" s="264"/>
      <c r="Q73" s="263"/>
      <c r="R73" s="187"/>
      <c r="S73" s="187"/>
      <c r="T73" s="56"/>
      <c r="U73" s="57"/>
      <c r="V73" s="57"/>
      <c r="W73" s="57"/>
      <c r="X73" s="57"/>
      <c r="Y73" s="57"/>
      <c r="Z73" s="57"/>
      <c r="AA73" s="57"/>
      <c r="AB73" s="57"/>
    </row>
    <row r="74" spans="1:28" ht="18" customHeight="1" x14ac:dyDescent="0.15">
      <c r="A74" s="262"/>
      <c r="B74" s="263"/>
      <c r="C74" s="260"/>
      <c r="D74" s="263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4"/>
      <c r="P74" s="264"/>
      <c r="Q74" s="263"/>
      <c r="R74" s="187"/>
      <c r="S74" s="187"/>
      <c r="T74" s="56"/>
      <c r="U74" s="57"/>
      <c r="V74" s="57"/>
      <c r="W74" s="57"/>
      <c r="X74" s="57"/>
      <c r="Y74" s="57"/>
      <c r="Z74" s="57"/>
      <c r="AA74" s="57"/>
      <c r="AB74" s="57"/>
    </row>
    <row r="75" spans="1:28" ht="18" customHeight="1" x14ac:dyDescent="0.15">
      <c r="A75" s="262"/>
      <c r="B75" s="263"/>
      <c r="C75" s="260"/>
      <c r="D75" s="263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4"/>
      <c r="P75" s="264"/>
      <c r="Q75" s="263"/>
      <c r="R75" s="187"/>
      <c r="S75" s="187"/>
      <c r="T75" s="56"/>
      <c r="U75" s="57"/>
      <c r="V75" s="57"/>
      <c r="W75" s="57"/>
      <c r="X75" s="57"/>
      <c r="Y75" s="57"/>
      <c r="Z75" s="57"/>
      <c r="AA75" s="57"/>
      <c r="AB75" s="57"/>
    </row>
    <row r="76" spans="1:28" ht="18" customHeight="1" x14ac:dyDescent="0.15">
      <c r="A76" s="262"/>
      <c r="B76" s="263"/>
      <c r="C76" s="260"/>
      <c r="D76" s="263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4"/>
      <c r="P76" s="264"/>
      <c r="Q76" s="263"/>
      <c r="R76" s="187"/>
      <c r="S76" s="187"/>
      <c r="T76" s="56"/>
      <c r="U76" s="57"/>
      <c r="V76" s="57"/>
      <c r="W76" s="57"/>
      <c r="X76" s="57"/>
      <c r="Y76" s="57"/>
      <c r="Z76" s="57"/>
      <c r="AA76" s="57"/>
      <c r="AB76" s="57"/>
    </row>
    <row r="77" spans="1:28" ht="18" customHeight="1" x14ac:dyDescent="0.15">
      <c r="A77" s="262"/>
      <c r="B77" s="263"/>
      <c r="C77" s="260"/>
      <c r="D77" s="263"/>
      <c r="E77" s="260"/>
      <c r="F77" s="260"/>
      <c r="G77" s="260"/>
      <c r="H77" s="260"/>
      <c r="I77" s="260"/>
      <c r="J77" s="260"/>
      <c r="K77" s="260"/>
      <c r="L77" s="260"/>
      <c r="M77" s="260"/>
      <c r="N77" s="260"/>
      <c r="O77" s="264"/>
      <c r="P77" s="264"/>
      <c r="Q77" s="263"/>
      <c r="R77" s="187"/>
      <c r="S77" s="187"/>
      <c r="T77" s="56"/>
      <c r="U77" s="57"/>
      <c r="V77" s="57"/>
      <c r="W77" s="57"/>
      <c r="X77" s="57"/>
      <c r="Y77" s="57"/>
      <c r="Z77" s="57"/>
      <c r="AA77" s="57"/>
      <c r="AB77" s="57"/>
    </row>
    <row r="78" spans="1:28" ht="18" customHeight="1" x14ac:dyDescent="0.15">
      <c r="A78" s="262"/>
      <c r="B78" s="263"/>
      <c r="C78" s="260"/>
      <c r="D78" s="263"/>
      <c r="E78" s="260"/>
      <c r="F78" s="260"/>
      <c r="G78" s="260"/>
      <c r="H78" s="260"/>
      <c r="I78" s="260"/>
      <c r="J78" s="260"/>
      <c r="K78" s="260"/>
      <c r="L78" s="260"/>
      <c r="M78" s="260"/>
      <c r="N78" s="260"/>
      <c r="O78" s="264"/>
      <c r="P78" s="264"/>
      <c r="Q78" s="263"/>
      <c r="R78" s="187"/>
      <c r="S78" s="187"/>
      <c r="T78" s="56"/>
      <c r="U78" s="57"/>
      <c r="V78" s="57"/>
      <c r="W78" s="57"/>
      <c r="X78" s="57"/>
      <c r="Y78" s="57"/>
      <c r="Z78" s="57"/>
      <c r="AA78" s="57"/>
      <c r="AB78" s="57"/>
    </row>
    <row r="79" spans="1:28" ht="18" customHeight="1" x14ac:dyDescent="0.15">
      <c r="A79" s="262"/>
      <c r="B79" s="263"/>
      <c r="C79" s="260"/>
      <c r="D79" s="263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4"/>
      <c r="P79" s="264"/>
      <c r="Q79" s="263"/>
      <c r="R79" s="187"/>
      <c r="S79" s="187"/>
      <c r="T79" s="56"/>
      <c r="U79" s="57"/>
      <c r="V79" s="57"/>
      <c r="W79" s="57"/>
      <c r="X79" s="57"/>
      <c r="Y79" s="57"/>
      <c r="Z79" s="57"/>
      <c r="AA79" s="57"/>
      <c r="AB79" s="57"/>
    </row>
    <row r="80" spans="1:28" ht="18" customHeight="1" x14ac:dyDescent="0.15">
      <c r="A80" s="262"/>
      <c r="B80" s="263"/>
      <c r="C80" s="260"/>
      <c r="D80" s="263"/>
      <c r="E80" s="260"/>
      <c r="F80" s="260"/>
      <c r="G80" s="260"/>
      <c r="H80" s="260"/>
      <c r="I80" s="260"/>
      <c r="J80" s="260"/>
      <c r="K80" s="260"/>
      <c r="L80" s="260"/>
      <c r="M80" s="260"/>
      <c r="N80" s="260"/>
      <c r="O80" s="264"/>
      <c r="P80" s="264"/>
      <c r="Q80" s="263"/>
      <c r="R80" s="187"/>
      <c r="S80" s="187"/>
      <c r="T80" s="56"/>
      <c r="U80" s="57"/>
      <c r="V80" s="57"/>
      <c r="W80" s="57"/>
      <c r="X80" s="57"/>
      <c r="Y80" s="57"/>
      <c r="Z80" s="57"/>
      <c r="AA80" s="57"/>
      <c r="AB80" s="57"/>
    </row>
    <row r="81" spans="1:28" ht="18" customHeight="1" x14ac:dyDescent="0.15">
      <c r="A81" s="262"/>
      <c r="B81" s="263"/>
      <c r="C81" s="260"/>
      <c r="D81" s="263"/>
      <c r="E81" s="260"/>
      <c r="F81" s="260"/>
      <c r="G81" s="260"/>
      <c r="H81" s="260"/>
      <c r="I81" s="260"/>
      <c r="J81" s="260"/>
      <c r="K81" s="260"/>
      <c r="L81" s="260"/>
      <c r="M81" s="260"/>
      <c r="N81" s="260"/>
      <c r="O81" s="264"/>
      <c r="P81" s="264"/>
      <c r="Q81" s="263"/>
      <c r="R81" s="187"/>
      <c r="S81" s="187"/>
      <c r="T81" s="56"/>
      <c r="U81" s="57"/>
      <c r="V81" s="57"/>
      <c r="W81" s="57"/>
      <c r="X81" s="57"/>
      <c r="Y81" s="57"/>
      <c r="Z81" s="57"/>
      <c r="AA81" s="57"/>
      <c r="AB81" s="57"/>
    </row>
    <row r="82" spans="1:28" ht="18" customHeight="1" x14ac:dyDescent="0.15">
      <c r="A82" s="262"/>
      <c r="B82" s="263"/>
      <c r="C82" s="260"/>
      <c r="D82" s="263"/>
      <c r="E82" s="260"/>
      <c r="F82" s="260"/>
      <c r="G82" s="260"/>
      <c r="H82" s="260"/>
      <c r="I82" s="260"/>
      <c r="J82" s="260"/>
      <c r="K82" s="260"/>
      <c r="L82" s="260"/>
      <c r="M82" s="260"/>
      <c r="N82" s="260"/>
      <c r="O82" s="264"/>
      <c r="P82" s="264"/>
      <c r="Q82" s="263"/>
      <c r="R82" s="187"/>
      <c r="S82" s="187"/>
      <c r="T82" s="56"/>
      <c r="U82" s="57"/>
      <c r="V82" s="57"/>
      <c r="W82" s="57"/>
      <c r="X82" s="57"/>
      <c r="Y82" s="57"/>
      <c r="Z82" s="57"/>
      <c r="AA82" s="57"/>
      <c r="AB82" s="57"/>
    </row>
    <row r="83" spans="1:28" ht="18" customHeight="1" x14ac:dyDescent="0.15">
      <c r="A83" s="262"/>
      <c r="B83" s="263"/>
      <c r="C83" s="260"/>
      <c r="D83" s="263"/>
      <c r="E83" s="260"/>
      <c r="F83" s="260"/>
      <c r="G83" s="260"/>
      <c r="H83" s="260"/>
      <c r="I83" s="260"/>
      <c r="J83" s="260"/>
      <c r="K83" s="260"/>
      <c r="L83" s="260"/>
      <c r="M83" s="260"/>
      <c r="N83" s="260"/>
      <c r="O83" s="264"/>
      <c r="P83" s="264"/>
      <c r="Q83" s="263"/>
      <c r="R83" s="187"/>
      <c r="S83" s="187"/>
      <c r="T83" s="56"/>
      <c r="U83" s="57"/>
      <c r="V83" s="57"/>
      <c r="W83" s="57"/>
      <c r="X83" s="57"/>
      <c r="Y83" s="57"/>
      <c r="Z83" s="57"/>
      <c r="AA83" s="57"/>
      <c r="AB83" s="57"/>
    </row>
    <row r="84" spans="1:28" ht="18" customHeight="1" x14ac:dyDescent="0.15">
      <c r="A84" s="262"/>
      <c r="B84" s="263"/>
      <c r="C84" s="260"/>
      <c r="D84" s="263"/>
      <c r="E84" s="260"/>
      <c r="F84" s="260"/>
      <c r="G84" s="260"/>
      <c r="H84" s="260"/>
      <c r="I84" s="260"/>
      <c r="J84" s="260"/>
      <c r="K84" s="260"/>
      <c r="L84" s="260"/>
      <c r="M84" s="260"/>
      <c r="N84" s="260"/>
      <c r="O84" s="264"/>
      <c r="P84" s="264"/>
      <c r="Q84" s="263"/>
      <c r="R84" s="187"/>
      <c r="S84" s="187"/>
      <c r="T84" s="56"/>
      <c r="U84" s="57"/>
      <c r="V84" s="57"/>
      <c r="W84" s="57"/>
      <c r="X84" s="57"/>
      <c r="Y84" s="57"/>
      <c r="Z84" s="57"/>
      <c r="AA84" s="57"/>
      <c r="AB84" s="57"/>
    </row>
    <row r="85" spans="1:28" ht="18" customHeight="1" x14ac:dyDescent="0.15">
      <c r="A85" s="262"/>
      <c r="B85" s="263"/>
      <c r="C85" s="260"/>
      <c r="D85" s="263"/>
      <c r="E85" s="260"/>
      <c r="F85" s="260"/>
      <c r="G85" s="260"/>
      <c r="H85" s="260"/>
      <c r="I85" s="260"/>
      <c r="J85" s="260"/>
      <c r="K85" s="260"/>
      <c r="L85" s="260"/>
      <c r="M85" s="260"/>
      <c r="N85" s="260"/>
      <c r="O85" s="264"/>
      <c r="P85" s="264"/>
      <c r="Q85" s="263"/>
      <c r="R85" s="187"/>
      <c r="S85" s="187"/>
      <c r="T85" s="56"/>
      <c r="U85" s="57"/>
      <c r="V85" s="57"/>
      <c r="W85" s="57"/>
      <c r="X85" s="57"/>
      <c r="Y85" s="57"/>
      <c r="Z85" s="57"/>
      <c r="AA85" s="57"/>
      <c r="AB85" s="57"/>
    </row>
    <row r="86" spans="1:28" ht="18" customHeight="1" x14ac:dyDescent="0.15">
      <c r="A86" s="262"/>
      <c r="B86" s="263"/>
      <c r="C86" s="260"/>
      <c r="D86" s="263"/>
      <c r="E86" s="260"/>
      <c r="F86" s="260"/>
      <c r="G86" s="260"/>
      <c r="H86" s="260"/>
      <c r="I86" s="260"/>
      <c r="J86" s="260"/>
      <c r="K86" s="260"/>
      <c r="L86" s="260"/>
      <c r="M86" s="260"/>
      <c r="N86" s="260"/>
      <c r="O86" s="264"/>
      <c r="P86" s="264"/>
      <c r="Q86" s="263"/>
      <c r="R86" s="187"/>
      <c r="S86" s="187"/>
      <c r="T86" s="56"/>
      <c r="U86" s="57"/>
      <c r="V86" s="57"/>
      <c r="W86" s="57"/>
      <c r="X86" s="57"/>
      <c r="Y86" s="57"/>
      <c r="Z86" s="57"/>
      <c r="AA86" s="57"/>
      <c r="AB86" s="57"/>
    </row>
    <row r="87" spans="1:28" ht="18" customHeight="1" x14ac:dyDescent="0.15">
      <c r="A87" s="262"/>
      <c r="B87" s="263"/>
      <c r="C87" s="260"/>
      <c r="D87" s="263"/>
      <c r="E87" s="260"/>
      <c r="F87" s="260"/>
      <c r="G87" s="260"/>
      <c r="H87" s="260"/>
      <c r="I87" s="260"/>
      <c r="J87" s="260"/>
      <c r="K87" s="260"/>
      <c r="L87" s="260"/>
      <c r="M87" s="260"/>
      <c r="N87" s="260"/>
      <c r="O87" s="264"/>
      <c r="P87" s="264"/>
      <c r="Q87" s="263"/>
      <c r="R87" s="187"/>
      <c r="S87" s="187"/>
      <c r="T87" s="56"/>
      <c r="U87" s="57"/>
      <c r="V87" s="57"/>
      <c r="W87" s="57"/>
      <c r="X87" s="57"/>
      <c r="Y87" s="57"/>
      <c r="Z87" s="57"/>
      <c r="AA87" s="57"/>
      <c r="AB87" s="57"/>
    </row>
    <row r="88" spans="1:28" ht="18" customHeight="1" x14ac:dyDescent="0.15">
      <c r="A88" s="262"/>
      <c r="B88" s="263"/>
      <c r="C88" s="260"/>
      <c r="D88" s="263"/>
      <c r="E88" s="260"/>
      <c r="F88" s="260"/>
      <c r="G88" s="260"/>
      <c r="H88" s="260"/>
      <c r="I88" s="260"/>
      <c r="J88" s="260"/>
      <c r="K88" s="260"/>
      <c r="L88" s="260"/>
      <c r="M88" s="260"/>
      <c r="N88" s="260"/>
      <c r="O88" s="264"/>
      <c r="P88" s="264"/>
      <c r="Q88" s="263"/>
      <c r="R88" s="187"/>
      <c r="S88" s="187"/>
      <c r="T88" s="56"/>
      <c r="U88" s="57"/>
      <c r="V88" s="57"/>
      <c r="W88" s="57"/>
      <c r="X88" s="57"/>
      <c r="Y88" s="57"/>
      <c r="Z88" s="57"/>
      <c r="AA88" s="57"/>
      <c r="AB88" s="57"/>
    </row>
    <row r="89" spans="1:28" ht="18" customHeight="1" x14ac:dyDescent="0.15">
      <c r="A89" s="262"/>
      <c r="B89" s="263"/>
      <c r="C89" s="260"/>
      <c r="D89" s="263"/>
      <c r="E89" s="260"/>
      <c r="F89" s="260"/>
      <c r="G89" s="260"/>
      <c r="H89" s="260"/>
      <c r="I89" s="260"/>
      <c r="J89" s="260"/>
      <c r="K89" s="260"/>
      <c r="L89" s="260"/>
      <c r="M89" s="260"/>
      <c r="N89" s="260"/>
      <c r="O89" s="264"/>
      <c r="P89" s="264"/>
      <c r="Q89" s="263"/>
      <c r="R89" s="187"/>
      <c r="S89" s="187"/>
      <c r="T89" s="56"/>
      <c r="U89" s="57"/>
      <c r="V89" s="57"/>
      <c r="W89" s="57"/>
      <c r="X89" s="57"/>
      <c r="Y89" s="57"/>
      <c r="Z89" s="57"/>
      <c r="AA89" s="57"/>
      <c r="AB89" s="57"/>
    </row>
    <row r="90" spans="1:28" ht="18" customHeight="1" x14ac:dyDescent="0.15">
      <c r="A90" s="262"/>
      <c r="B90" s="263"/>
      <c r="C90" s="260"/>
      <c r="D90" s="263"/>
      <c r="E90" s="260"/>
      <c r="F90" s="260"/>
      <c r="G90" s="260"/>
      <c r="H90" s="260"/>
      <c r="I90" s="260"/>
      <c r="J90" s="260"/>
      <c r="K90" s="260"/>
      <c r="L90" s="260"/>
      <c r="M90" s="260"/>
      <c r="N90" s="260"/>
      <c r="O90" s="264"/>
      <c r="P90" s="264"/>
      <c r="Q90" s="263"/>
      <c r="R90" s="187"/>
      <c r="S90" s="187"/>
      <c r="T90" s="56"/>
      <c r="U90" s="57"/>
      <c r="V90" s="57"/>
      <c r="W90" s="57"/>
      <c r="X90" s="57"/>
      <c r="Y90" s="57"/>
      <c r="Z90" s="57"/>
      <c r="AA90" s="57"/>
      <c r="AB90" s="57"/>
    </row>
    <row r="91" spans="1:28" ht="18" customHeight="1" x14ac:dyDescent="0.15">
      <c r="A91" s="262"/>
      <c r="B91" s="263"/>
      <c r="C91" s="260"/>
      <c r="D91" s="263"/>
      <c r="E91" s="260"/>
      <c r="F91" s="260"/>
      <c r="G91" s="260"/>
      <c r="H91" s="260"/>
      <c r="I91" s="260"/>
      <c r="J91" s="260"/>
      <c r="K91" s="260"/>
      <c r="L91" s="260"/>
      <c r="M91" s="260"/>
      <c r="N91" s="260"/>
      <c r="O91" s="264"/>
      <c r="P91" s="264"/>
      <c r="Q91" s="263"/>
      <c r="R91" s="187"/>
      <c r="S91" s="187"/>
      <c r="T91" s="56"/>
      <c r="U91" s="57"/>
      <c r="V91" s="57"/>
      <c r="W91" s="57"/>
      <c r="X91" s="57"/>
      <c r="Y91" s="57"/>
      <c r="Z91" s="57"/>
      <c r="AA91" s="57"/>
      <c r="AB91" s="57"/>
    </row>
    <row r="92" spans="1:28" ht="18" customHeight="1" x14ac:dyDescent="0.15">
      <c r="A92" s="262"/>
      <c r="B92" s="263"/>
      <c r="C92" s="260"/>
      <c r="D92" s="263"/>
      <c r="E92" s="260"/>
      <c r="F92" s="260"/>
      <c r="G92" s="260"/>
      <c r="H92" s="260"/>
      <c r="I92" s="260"/>
      <c r="J92" s="260"/>
      <c r="K92" s="260"/>
      <c r="L92" s="260"/>
      <c r="M92" s="260"/>
      <c r="N92" s="260"/>
      <c r="O92" s="264"/>
      <c r="P92" s="264"/>
      <c r="Q92" s="263"/>
      <c r="R92" s="187"/>
      <c r="S92" s="187"/>
      <c r="T92" s="56"/>
      <c r="U92" s="57"/>
      <c r="V92" s="57"/>
      <c r="W92" s="57"/>
      <c r="X92" s="57"/>
      <c r="Y92" s="57"/>
      <c r="Z92" s="57"/>
      <c r="AA92" s="57"/>
      <c r="AB92" s="57"/>
    </row>
    <row r="93" spans="1:28" ht="18" customHeight="1" x14ac:dyDescent="0.15">
      <c r="A93" s="262"/>
      <c r="B93" s="263"/>
      <c r="C93" s="260"/>
      <c r="D93" s="263"/>
      <c r="E93" s="260"/>
      <c r="F93" s="260"/>
      <c r="G93" s="260"/>
      <c r="H93" s="260"/>
      <c r="I93" s="260"/>
      <c r="J93" s="260"/>
      <c r="K93" s="260"/>
      <c r="L93" s="260"/>
      <c r="M93" s="260"/>
      <c r="N93" s="260"/>
      <c r="O93" s="264"/>
      <c r="P93" s="264"/>
      <c r="Q93" s="263"/>
      <c r="R93" s="187"/>
      <c r="S93" s="187"/>
      <c r="T93" s="56"/>
      <c r="U93" s="57"/>
      <c r="V93" s="57"/>
      <c r="W93" s="57"/>
      <c r="X93" s="57"/>
      <c r="Y93" s="57"/>
      <c r="Z93" s="57"/>
      <c r="AA93" s="57"/>
      <c r="AB93" s="57"/>
    </row>
    <row r="94" spans="1:28" ht="18" customHeight="1" x14ac:dyDescent="0.15">
      <c r="A94" s="262"/>
      <c r="B94" s="263"/>
      <c r="C94" s="260"/>
      <c r="D94" s="263"/>
      <c r="E94" s="260"/>
      <c r="F94" s="260"/>
      <c r="G94" s="260"/>
      <c r="H94" s="260"/>
      <c r="I94" s="260"/>
      <c r="J94" s="260"/>
      <c r="K94" s="260"/>
      <c r="L94" s="260"/>
      <c r="M94" s="260"/>
      <c r="N94" s="260"/>
      <c r="O94" s="264"/>
      <c r="P94" s="264"/>
      <c r="Q94" s="263"/>
      <c r="R94" s="187"/>
      <c r="S94" s="187"/>
      <c r="T94" s="56"/>
      <c r="U94" s="57"/>
      <c r="V94" s="57"/>
      <c r="W94" s="57"/>
      <c r="X94" s="57"/>
      <c r="Y94" s="57"/>
      <c r="Z94" s="57"/>
      <c r="AA94" s="57"/>
      <c r="AB94" s="57"/>
    </row>
    <row r="95" spans="1:28" ht="18" customHeight="1" x14ac:dyDescent="0.15">
      <c r="A95" s="262"/>
      <c r="B95" s="263"/>
      <c r="C95" s="260"/>
      <c r="D95" s="263"/>
      <c r="E95" s="260"/>
      <c r="F95" s="260"/>
      <c r="G95" s="260"/>
      <c r="H95" s="260"/>
      <c r="I95" s="260"/>
      <c r="J95" s="260"/>
      <c r="K95" s="260"/>
      <c r="L95" s="260"/>
      <c r="M95" s="260"/>
      <c r="N95" s="260"/>
      <c r="O95" s="264"/>
      <c r="P95" s="264"/>
      <c r="Q95" s="263"/>
      <c r="R95" s="187"/>
      <c r="S95" s="187"/>
      <c r="T95" s="56"/>
      <c r="U95" s="57"/>
      <c r="V95" s="57"/>
      <c r="W95" s="57"/>
      <c r="X95" s="57"/>
      <c r="Y95" s="57"/>
      <c r="Z95" s="57"/>
      <c r="AA95" s="57"/>
      <c r="AB95" s="57"/>
    </row>
    <row r="96" spans="1:28" ht="18" customHeight="1" x14ac:dyDescent="0.15">
      <c r="A96" s="262"/>
      <c r="B96" s="263"/>
      <c r="C96" s="260"/>
      <c r="D96" s="263"/>
      <c r="E96" s="260"/>
      <c r="F96" s="260"/>
      <c r="G96" s="260"/>
      <c r="H96" s="260"/>
      <c r="I96" s="260"/>
      <c r="J96" s="260"/>
      <c r="K96" s="260"/>
      <c r="L96" s="260"/>
      <c r="M96" s="260"/>
      <c r="N96" s="260"/>
      <c r="O96" s="264"/>
      <c r="P96" s="264"/>
      <c r="Q96" s="263"/>
      <c r="R96" s="187"/>
      <c r="S96" s="187"/>
      <c r="T96" s="56"/>
      <c r="U96" s="57"/>
      <c r="V96" s="57"/>
      <c r="W96" s="57"/>
      <c r="X96" s="57"/>
      <c r="Y96" s="57"/>
      <c r="Z96" s="57"/>
      <c r="AA96" s="57"/>
      <c r="AB96" s="57"/>
    </row>
    <row r="97" spans="1:28" ht="18" customHeight="1" x14ac:dyDescent="0.15">
      <c r="A97" s="262"/>
      <c r="B97" s="263"/>
      <c r="C97" s="260"/>
      <c r="D97" s="263"/>
      <c r="E97" s="260"/>
      <c r="F97" s="260"/>
      <c r="G97" s="260"/>
      <c r="H97" s="260"/>
      <c r="I97" s="260"/>
      <c r="J97" s="260"/>
      <c r="K97" s="260"/>
      <c r="L97" s="260"/>
      <c r="M97" s="260"/>
      <c r="N97" s="260"/>
      <c r="O97" s="264"/>
      <c r="P97" s="264"/>
      <c r="Q97" s="263"/>
      <c r="R97" s="187"/>
      <c r="S97" s="187"/>
      <c r="T97" s="56"/>
      <c r="U97" s="57"/>
      <c r="V97" s="57"/>
      <c r="W97" s="57"/>
      <c r="X97" s="57"/>
      <c r="Y97" s="57"/>
      <c r="Z97" s="57"/>
      <c r="AA97" s="57"/>
      <c r="AB97" s="57"/>
    </row>
    <row r="98" spans="1:28" ht="18" customHeight="1" x14ac:dyDescent="0.15">
      <c r="A98" s="262"/>
      <c r="B98" s="263"/>
      <c r="C98" s="260"/>
      <c r="D98" s="263"/>
      <c r="E98" s="260"/>
      <c r="F98" s="260"/>
      <c r="G98" s="260"/>
      <c r="H98" s="260"/>
      <c r="I98" s="260"/>
      <c r="J98" s="260"/>
      <c r="K98" s="260"/>
      <c r="L98" s="260"/>
      <c r="M98" s="260"/>
      <c r="N98" s="260"/>
      <c r="O98" s="264"/>
      <c r="P98" s="264"/>
      <c r="Q98" s="263"/>
      <c r="R98" s="187"/>
      <c r="S98" s="187"/>
      <c r="T98" s="56"/>
      <c r="U98" s="57"/>
      <c r="V98" s="57"/>
      <c r="W98" s="57"/>
      <c r="X98" s="57"/>
      <c r="Y98" s="57"/>
      <c r="Z98" s="57"/>
      <c r="AA98" s="57"/>
      <c r="AB98" s="57"/>
    </row>
    <row r="99" spans="1:28" ht="18" customHeight="1" x14ac:dyDescent="0.15">
      <c r="A99" s="262"/>
      <c r="B99" s="263"/>
      <c r="C99" s="260"/>
      <c r="D99" s="263"/>
      <c r="E99" s="260"/>
      <c r="F99" s="260"/>
      <c r="G99" s="260"/>
      <c r="H99" s="260"/>
      <c r="I99" s="260"/>
      <c r="J99" s="260"/>
      <c r="K99" s="260"/>
      <c r="L99" s="260"/>
      <c r="M99" s="260"/>
      <c r="N99" s="260"/>
      <c r="O99" s="264"/>
      <c r="P99" s="264"/>
      <c r="Q99" s="263"/>
      <c r="R99" s="187"/>
      <c r="S99" s="187"/>
      <c r="T99" s="56"/>
      <c r="U99" s="57"/>
      <c r="V99" s="57"/>
      <c r="W99" s="57"/>
      <c r="X99" s="57"/>
      <c r="Y99" s="57"/>
      <c r="Z99" s="57"/>
      <c r="AA99" s="57"/>
      <c r="AB99" s="57"/>
    </row>
    <row r="100" spans="1:28" ht="18" customHeight="1" x14ac:dyDescent="0.15">
      <c r="A100" s="262"/>
      <c r="B100" s="263"/>
      <c r="C100" s="260"/>
      <c r="D100" s="263"/>
      <c r="E100" s="260"/>
      <c r="F100" s="260"/>
      <c r="G100" s="260"/>
      <c r="H100" s="260"/>
      <c r="I100" s="260"/>
      <c r="J100" s="260"/>
      <c r="K100" s="260"/>
      <c r="L100" s="260"/>
      <c r="M100" s="260"/>
      <c r="N100" s="260"/>
      <c r="O100" s="264"/>
      <c r="P100" s="264"/>
      <c r="Q100" s="263"/>
      <c r="R100" s="187"/>
      <c r="S100" s="187"/>
      <c r="T100" s="56"/>
      <c r="U100" s="57"/>
      <c r="V100" s="57"/>
      <c r="W100" s="57"/>
      <c r="X100" s="57"/>
      <c r="Y100" s="57"/>
      <c r="Z100" s="57"/>
      <c r="AA100" s="57"/>
      <c r="AB100" s="57"/>
    </row>
    <row r="101" spans="1:28" ht="18" customHeight="1" x14ac:dyDescent="0.15">
      <c r="A101" s="262"/>
      <c r="B101" s="263"/>
      <c r="C101" s="260"/>
      <c r="D101" s="263"/>
      <c r="E101" s="260"/>
      <c r="F101" s="260"/>
      <c r="G101" s="260"/>
      <c r="H101" s="260"/>
      <c r="I101" s="260"/>
      <c r="J101" s="260"/>
      <c r="K101" s="260"/>
      <c r="L101" s="260"/>
      <c r="M101" s="260"/>
      <c r="N101" s="260"/>
      <c r="O101" s="264"/>
      <c r="P101" s="264"/>
      <c r="Q101" s="263"/>
      <c r="R101" s="187"/>
      <c r="S101" s="187"/>
      <c r="T101" s="56"/>
      <c r="U101" s="57"/>
      <c r="V101" s="57"/>
      <c r="W101" s="57"/>
      <c r="X101" s="57"/>
      <c r="Y101" s="57"/>
      <c r="Z101" s="57"/>
      <c r="AA101" s="57"/>
      <c r="AB101" s="57"/>
    </row>
  </sheetData>
  <mergeCells count="38">
    <mergeCell ref="D45:R45"/>
    <mergeCell ref="A48:C48"/>
    <mergeCell ref="B45:C45"/>
    <mergeCell ref="B46:C46"/>
    <mergeCell ref="D46:R46"/>
    <mergeCell ref="B41:C41"/>
    <mergeCell ref="L2:L3"/>
    <mergeCell ref="M2:M3"/>
    <mergeCell ref="K2:K3"/>
    <mergeCell ref="A39:C39"/>
    <mergeCell ref="A40:C40"/>
    <mergeCell ref="F2:G2"/>
    <mergeCell ref="B44:C44"/>
    <mergeCell ref="D43:R43"/>
    <mergeCell ref="D44:R44"/>
    <mergeCell ref="B43:C43"/>
    <mergeCell ref="B42:C42"/>
    <mergeCell ref="D40:R40"/>
    <mergeCell ref="D41:R41"/>
    <mergeCell ref="D42:R42"/>
    <mergeCell ref="D36:O36"/>
    <mergeCell ref="I2:I3"/>
    <mergeCell ref="AE2:AH2"/>
    <mergeCell ref="J2:J3"/>
    <mergeCell ref="A38:C38"/>
    <mergeCell ref="A36:C36"/>
    <mergeCell ref="A37:C37"/>
    <mergeCell ref="D37:O37"/>
    <mergeCell ref="H2:H3"/>
    <mergeCell ref="D2:E2"/>
    <mergeCell ref="N2:N3"/>
    <mergeCell ref="A1:A2"/>
    <mergeCell ref="W3:Z3"/>
    <mergeCell ref="S2:S3"/>
    <mergeCell ref="T2:T3"/>
    <mergeCell ref="B2:C2"/>
    <mergeCell ref="R2:R3"/>
    <mergeCell ref="Q2:Q3"/>
  </mergeCells>
  <conditionalFormatting sqref="Q4:Q34">
    <cfRule type="expression" dxfId="45" priority="1">
      <formula>IF(TEXT(A4,"DDDD")="SUNDAY",TRUE,FALSE)</formula>
    </cfRule>
    <cfRule type="expression" dxfId="44" priority="2">
      <formula>IF(TEXT(A4,"DDDD")="SATURDAY",TRUE,FALSE)</formula>
    </cfRule>
  </conditionalFormatting>
  <conditionalFormatting sqref="R4:R34">
    <cfRule type="expression" dxfId="43" priority="3">
      <formula>IF(TEXT(A4,"DDDD")="FRIDAY",TRUE,FALSE)</formula>
    </cfRule>
    <cfRule type="expression" dxfId="42" priority="4">
      <formula>IF(TEXT(A4,"DDDD")="MONDAY",TRUE,FALSE)</formula>
    </cfRule>
    <cfRule type="expression" dxfId="41" priority="5">
      <formula>IF(TEXT(A4,"DDDD")="WEDNESDAY",TRUE,FALSE)</formula>
    </cfRule>
    <cfRule type="expression" dxfId="40" priority="7">
      <formula>IF(TEXT(A4,"DDDD")="MONDAY,WEDNESDAY,FRIDAY",TRUE,FALSE)</formula>
    </cfRule>
  </conditionalFormatting>
  <conditionalFormatting sqref="T4">
    <cfRule type="cellIs" dxfId="39" priority="25" operator="equal">
      <formula>"Wed"</formula>
    </cfRule>
  </conditionalFormatting>
  <conditionalFormatting sqref="AI4:AI39">
    <cfRule type="cellIs" dxfId="38" priority="19" operator="equal">
      <formula>"fri"</formula>
    </cfRule>
    <cfRule type="cellIs" dxfId="37" priority="20" operator="equal">
      <formula>"wed"</formula>
    </cfRule>
    <cfRule type="cellIs" dxfId="36" priority="21" operator="equal">
      <formula>"mon"</formula>
    </cfRule>
    <cfRule type="cellIs" dxfId="35" priority="22" operator="equal">
      <formula>"sat"</formula>
    </cfRule>
    <cfRule type="cellIs" dxfId="34" priority="23" operator="equal">
      <formula>"sun"</formula>
    </cfRule>
  </conditionalFormatting>
  <pageMargins left="0.7" right="0.7" top="0.75" bottom="0.75" header="0" footer="0"/>
  <pageSetup paperSize="9" orientation="portrait" r:id="rId1"/>
  <ignoredErrors>
    <ignoredError sqref="O2 AA2:AB2" unlockedFormula="1"/>
    <ignoredError sqref="AE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H100"/>
  <sheetViews>
    <sheetView topLeftCell="A37" workbookViewId="0">
      <selection activeCell="R51" sqref="R51:S51"/>
    </sheetView>
  </sheetViews>
  <sheetFormatPr defaultColWidth="14.42578125" defaultRowHeight="15" customHeight="1" x14ac:dyDescent="0.15"/>
  <cols>
    <col min="1" max="1" width="2.96484375" customWidth="1"/>
    <col min="2" max="2" width="6.3359375" customWidth="1"/>
    <col min="3" max="3" width="4.3125" customWidth="1"/>
    <col min="4" max="4" width="3.7734375" customWidth="1"/>
    <col min="5" max="5" width="6.3359375" customWidth="1"/>
    <col min="6" max="7" width="3.7734375" customWidth="1"/>
    <col min="8" max="8" width="9.70703125" customWidth="1"/>
    <col min="9" max="9" width="3.50390625" customWidth="1"/>
    <col min="10" max="10" width="3.37109375" customWidth="1"/>
    <col min="11" max="11" width="3.7734375" customWidth="1"/>
    <col min="12" max="12" width="4.3125" customWidth="1"/>
    <col min="13" max="13" width="4.8515625" customWidth="1"/>
    <col min="14" max="14" width="5.390625" customWidth="1"/>
    <col min="15" max="15" width="4.04296875" customWidth="1"/>
    <col min="16" max="16" width="4.3125" customWidth="1"/>
    <col min="17" max="17" width="4.58203125" customWidth="1"/>
    <col min="18" max="18" width="6.3359375" customWidth="1"/>
    <col min="19" max="19" width="6.203125" customWidth="1"/>
    <col min="20" max="20" width="5.390625" customWidth="1"/>
    <col min="21" max="21" width="6.60546875" customWidth="1"/>
    <col min="22" max="22" width="8.359375" customWidth="1"/>
    <col min="23" max="23" width="9.57421875" customWidth="1"/>
    <col min="24" max="24" width="9.16796875" customWidth="1"/>
    <col min="25" max="25" width="0.26953125" hidden="1" customWidth="1"/>
    <col min="26" max="29" width="9.16796875" customWidth="1"/>
    <col min="30" max="30" width="25.08203125" customWidth="1"/>
    <col min="31" max="31" width="9.16796875" customWidth="1"/>
    <col min="32" max="32" width="5.796875" customWidth="1"/>
    <col min="33" max="33" width="6.47265625" customWidth="1"/>
    <col min="34" max="34" width="9.16796875" customWidth="1"/>
  </cols>
  <sheetData>
    <row r="1" spans="1:27" ht="17.25" customHeight="1" x14ac:dyDescent="0.15">
      <c r="A1" s="477" t="s">
        <v>22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2"/>
      <c r="U1" s="442"/>
      <c r="V1" s="442"/>
      <c r="W1" s="441"/>
    </row>
    <row r="2" spans="1:27" ht="16.5" customHeight="1" x14ac:dyDescent="0.15">
      <c r="A2" s="478" t="s">
        <v>23</v>
      </c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2"/>
      <c r="U2" s="442"/>
      <c r="V2" s="442"/>
      <c r="W2" s="441"/>
    </row>
    <row r="3" spans="1:27" ht="15" customHeight="1" x14ac:dyDescent="0.15">
      <c r="A3" s="511" t="s">
        <v>24</v>
      </c>
      <c r="B3" s="442"/>
      <c r="C3" s="442"/>
      <c r="D3" s="442"/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2"/>
      <c r="Q3" s="442"/>
      <c r="R3" s="442"/>
      <c r="S3" s="512">
        <f>B15</f>
        <v>45383</v>
      </c>
      <c r="T3" s="512"/>
      <c r="U3" s="512"/>
      <c r="V3" s="162"/>
      <c r="W3" s="162"/>
    </row>
    <row r="4" spans="1:27" ht="21" customHeight="1" x14ac:dyDescent="0.15">
      <c r="A4" s="221">
        <v>1</v>
      </c>
      <c r="B4" s="491" t="s">
        <v>21</v>
      </c>
      <c r="C4" s="442"/>
      <c r="D4" s="442"/>
      <c r="E4" s="442"/>
      <c r="F4" s="442"/>
      <c r="G4" s="442"/>
      <c r="H4" s="506">
        <f>DATA!D37</f>
        <v>28133390103</v>
      </c>
      <c r="I4" s="442"/>
      <c r="J4" s="442"/>
      <c r="K4" s="442"/>
      <c r="L4" s="442"/>
      <c r="M4" s="441"/>
      <c r="N4" s="479" t="s">
        <v>25</v>
      </c>
      <c r="O4" s="442"/>
      <c r="P4" s="442"/>
      <c r="Q4" s="441"/>
      <c r="R4" s="66" t="s">
        <v>26</v>
      </c>
      <c r="S4" s="67" t="s">
        <v>27</v>
      </c>
      <c r="T4" s="508" t="s">
        <v>28</v>
      </c>
      <c r="U4" s="441"/>
      <c r="V4" s="285" t="s">
        <v>241</v>
      </c>
      <c r="W4" s="286" t="s">
        <v>242</v>
      </c>
    </row>
    <row r="5" spans="1:27" ht="26.25" customHeight="1" x14ac:dyDescent="0.15">
      <c r="A5" s="221">
        <v>2</v>
      </c>
      <c r="B5" s="493" t="s">
        <v>29</v>
      </c>
      <c r="C5" s="442"/>
      <c r="D5" s="442"/>
      <c r="E5" s="442"/>
      <c r="F5" s="442"/>
      <c r="G5" s="442"/>
      <c r="H5" s="507" t="str">
        <f>DATA!D36</f>
        <v>GVMC PRIMARY SCHOOL, GANDHINAGARAM</v>
      </c>
      <c r="I5" s="442"/>
      <c r="J5" s="442"/>
      <c r="K5" s="442"/>
      <c r="L5" s="442"/>
      <c r="M5" s="441"/>
      <c r="N5" s="482" t="s">
        <v>30</v>
      </c>
      <c r="O5" s="442"/>
      <c r="P5" s="442"/>
      <c r="Q5" s="441"/>
      <c r="R5" s="68">
        <f>DATA!C1</f>
        <v>312</v>
      </c>
      <c r="S5" s="69">
        <f>DATA!E1</f>
        <v>443</v>
      </c>
      <c r="T5" s="509">
        <f>DATA!G1</f>
        <v>136.4</v>
      </c>
      <c r="U5" s="441"/>
      <c r="V5" s="70">
        <f>DATA!M1</f>
        <v>16.989999999999998</v>
      </c>
      <c r="W5" s="287">
        <f>DATA!AA1</f>
        <v>16.989999999999998</v>
      </c>
    </row>
    <row r="6" spans="1:27" ht="15" customHeight="1" x14ac:dyDescent="0.15">
      <c r="A6" s="221">
        <v>3</v>
      </c>
      <c r="B6" s="493" t="s">
        <v>31</v>
      </c>
      <c r="C6" s="442"/>
      <c r="D6" s="442"/>
      <c r="E6" s="442"/>
      <c r="F6" s="442"/>
      <c r="G6" s="442"/>
      <c r="H6" s="510" t="str">
        <f>DATA!D40</f>
        <v>DURGA AGENCY</v>
      </c>
      <c r="I6" s="442"/>
      <c r="J6" s="442"/>
      <c r="K6" s="442"/>
      <c r="L6" s="442"/>
      <c r="M6" s="441"/>
      <c r="N6" s="482" t="s">
        <v>32</v>
      </c>
      <c r="O6" s="442"/>
      <c r="P6" s="442"/>
      <c r="Q6" s="441"/>
      <c r="R6" s="68">
        <f>T46</f>
        <v>770</v>
      </c>
      <c r="S6" s="69">
        <f>V46</f>
        <v>551</v>
      </c>
      <c r="T6" s="483">
        <f>N46</f>
        <v>155</v>
      </c>
      <c r="U6" s="441"/>
      <c r="V6" s="70">
        <f>DATA!AA35</f>
        <v>0</v>
      </c>
      <c r="W6" s="288">
        <f>DATA!AB35</f>
        <v>0</v>
      </c>
    </row>
    <row r="7" spans="1:27" ht="15" customHeight="1" x14ac:dyDescent="0.15">
      <c r="A7" s="221">
        <v>4</v>
      </c>
      <c r="B7" s="492" t="s">
        <v>33</v>
      </c>
      <c r="C7" s="442"/>
      <c r="D7" s="442"/>
      <c r="E7" s="442"/>
      <c r="F7" s="442"/>
      <c r="G7" s="442"/>
      <c r="H7" s="510"/>
      <c r="I7" s="442"/>
      <c r="J7" s="442"/>
      <c r="K7" s="442"/>
      <c r="L7" s="442"/>
      <c r="M7" s="441"/>
      <c r="N7" s="504" t="s">
        <v>34</v>
      </c>
      <c r="O7" s="442"/>
      <c r="P7" s="442"/>
      <c r="Q7" s="441"/>
      <c r="R7" s="68">
        <f t="shared" ref="R7:S7" si="0">SUM(R5:R6)</f>
        <v>1082</v>
      </c>
      <c r="S7" s="69">
        <f t="shared" si="0"/>
        <v>994</v>
      </c>
      <c r="T7" s="481">
        <f>SUM(T5:U6)</f>
        <v>291.39999999999998</v>
      </c>
      <c r="U7" s="441"/>
      <c r="V7" s="222">
        <f>SUM(V5:V6)</f>
        <v>16.989999999999998</v>
      </c>
      <c r="W7" s="289">
        <f>SUM(W5:W6)</f>
        <v>16.989999999999998</v>
      </c>
    </row>
    <row r="8" spans="1:27" ht="15" customHeight="1" x14ac:dyDescent="0.15">
      <c r="A8" s="221">
        <v>5</v>
      </c>
      <c r="B8" s="492" t="s">
        <v>35</v>
      </c>
      <c r="C8" s="442"/>
      <c r="D8" s="442"/>
      <c r="E8" s="442"/>
      <c r="F8" s="442"/>
      <c r="G8" s="442"/>
      <c r="H8" s="510"/>
      <c r="I8" s="442"/>
      <c r="J8" s="442"/>
      <c r="K8" s="442"/>
      <c r="L8" s="442"/>
      <c r="M8" s="441"/>
      <c r="N8" s="504" t="s">
        <v>36</v>
      </c>
      <c r="O8" s="442"/>
      <c r="P8" s="442"/>
      <c r="Q8" s="441"/>
      <c r="R8" s="72"/>
      <c r="S8" s="73"/>
      <c r="T8" s="480"/>
      <c r="U8" s="442"/>
      <c r="V8" s="349"/>
      <c r="W8" s="345"/>
    </row>
    <row r="9" spans="1:27" ht="15" customHeight="1" x14ac:dyDescent="0.15">
      <c r="A9" s="221">
        <v>6</v>
      </c>
      <c r="B9" s="492" t="s">
        <v>37</v>
      </c>
      <c r="C9" s="442"/>
      <c r="D9" s="442"/>
      <c r="E9" s="442"/>
      <c r="F9" s="442"/>
      <c r="G9" s="442"/>
      <c r="H9" s="503">
        <f>COUNTIF(H15:H45,"&gt;"&amp;0)</f>
        <v>20</v>
      </c>
      <c r="I9" s="442"/>
      <c r="J9" s="442"/>
      <c r="K9" s="442"/>
      <c r="L9" s="442"/>
      <c r="M9" s="441"/>
      <c r="N9" s="504" t="s">
        <v>38</v>
      </c>
      <c r="O9" s="442"/>
      <c r="P9" s="442"/>
      <c r="Q9" s="441"/>
      <c r="R9" s="68">
        <f t="shared" ref="R9:T9" si="1">R7</f>
        <v>1082</v>
      </c>
      <c r="S9" s="69">
        <f t="shared" si="1"/>
        <v>994</v>
      </c>
      <c r="T9" s="481">
        <f t="shared" si="1"/>
        <v>291.39999999999998</v>
      </c>
      <c r="U9" s="442"/>
      <c r="V9" s="350"/>
      <c r="W9" s="345"/>
      <c r="AA9" s="346"/>
    </row>
    <row r="10" spans="1:27" ht="15" customHeight="1" x14ac:dyDescent="0.15">
      <c r="A10" s="221">
        <v>7</v>
      </c>
      <c r="B10" s="492" t="s">
        <v>39</v>
      </c>
      <c r="C10" s="442"/>
      <c r="D10" s="442"/>
      <c r="E10" s="442"/>
      <c r="F10" s="442"/>
      <c r="G10" s="442"/>
      <c r="H10" s="501">
        <f>K46/H9</f>
        <v>101.65</v>
      </c>
      <c r="I10" s="442"/>
      <c r="J10" s="442"/>
      <c r="K10" s="442"/>
      <c r="L10" s="442"/>
      <c r="M10" s="441"/>
      <c r="N10" s="513" t="s">
        <v>40</v>
      </c>
      <c r="O10" s="442"/>
      <c r="P10" s="442"/>
      <c r="Q10" s="441"/>
      <c r="R10" s="71">
        <f t="shared" ref="R10:S10" si="2">R9-O15-O16-O17-O18-O19-O20-O21-O22-O23-O24-O25-O26-O27-O28-O29-O30-O31-O32-O33-O34-O35-O36-O37-O38-O39-O40-O41-O42-O43-O44-O45-R11</f>
        <v>-25</v>
      </c>
      <c r="S10" s="74">
        <f t="shared" si="2"/>
        <v>-54</v>
      </c>
      <c r="T10" s="514">
        <f>T9-M15-M16-M17-M18-M19-M20-M21-M22-M23-M24-M25-M26-M27-M28-M29-M30-M31-M32-M33-M34-M35-M36-M37-M38-M39-M40-M41-M42-M43-M44-M45-T11</f>
        <v>88.100000000000051</v>
      </c>
      <c r="U10" s="441"/>
      <c r="V10" s="347">
        <f>V7-'RAGI MALT'!I6-'RAGI MALT'!I7-'RAGI MALT'!I8-'RAGI MALT'!I9-'RAGI MALT'!I10-'RAGI MALT'!I11-'RAGI MALT'!I12-'RAGI MALT'!I13-'RAGI MALT'!I14-'RAGI MALT'!I15-'RAGI MALT'!I16-'RAGI MALT'!I17-'RAGI MALT'!I18-'RAGI MALT'!I19-'RAGI MALT'!I20-'RAGI MALT'!I21-'RAGI MALT'!I22-'RAGI MALT'!I23-'RAGI MALT'!I24-'RAGI MALT'!I25-'RAGI MALT'!I26-'RAGI MALT'!I27-'RAGI MALT'!I28-'RAGI MALT'!I29-'RAGI MALT'!I30-'RAGI MALT'!I31-'RAGI MALT'!I32-'RAGI MALT'!I33-'RAGI MALT'!I34-'RAGI MALT'!I35-'RAGI MALT'!I36</f>
        <v>8.769999999999996</v>
      </c>
      <c r="W10" s="348">
        <f>W7-'RAGI MALT'!N6-'RAGI MALT'!N7-'RAGI MALT'!N8-'RAGI MALT'!N9-'RAGI MALT'!N10-'RAGI MALT'!N11-'RAGI MALT'!N12-'RAGI MALT'!N13-'RAGI MALT'!N14-'RAGI MALT'!N15-'RAGI MALT'!N16-'RAGI MALT'!N17-'RAGI MALT'!N18-'RAGI MALT'!N19-'RAGI MALT'!N20-'RAGI MALT'!N21-'RAGI MALT'!N22-'RAGI MALT'!N23-'RAGI MALT'!N24-'RAGI MALT'!N25-'RAGI MALT'!N26-'RAGI MALT'!N27-'RAGI MALT'!N28-'RAGI MALT'!N29-'RAGI MALT'!N30-'RAGI MALT'!N31-'RAGI MALT'!N32-'RAGI MALT'!N33-'RAGI MALT'!N34-'RAGI MALT'!N35-'RAGI MALT'!N36</f>
        <v>8.769999999999996</v>
      </c>
    </row>
    <row r="11" spans="1:27" ht="15" customHeight="1" x14ac:dyDescent="0.15">
      <c r="A11" s="221">
        <v>8</v>
      </c>
      <c r="B11" s="492" t="s">
        <v>41</v>
      </c>
      <c r="C11" s="442"/>
      <c r="D11" s="442"/>
      <c r="E11" s="442"/>
      <c r="F11" s="442"/>
      <c r="G11" s="442"/>
      <c r="H11" s="501">
        <v>3</v>
      </c>
      <c r="I11" s="442"/>
      <c r="J11" s="442"/>
      <c r="K11" s="442"/>
      <c r="L11" s="442"/>
      <c r="M11" s="441"/>
      <c r="N11" s="482" t="s">
        <v>42</v>
      </c>
      <c r="O11" s="442"/>
      <c r="P11" s="442"/>
      <c r="Q11" s="441"/>
      <c r="R11" s="74">
        <f>W46</f>
        <v>0</v>
      </c>
      <c r="S11" s="69"/>
      <c r="T11" s="486"/>
      <c r="U11" s="441"/>
      <c r="V11" s="223"/>
      <c r="W11" s="69"/>
    </row>
    <row r="12" spans="1:27" ht="23.25" customHeight="1" x14ac:dyDescent="0.15">
      <c r="A12" s="494" t="s">
        <v>43</v>
      </c>
      <c r="B12" s="495" t="s">
        <v>0</v>
      </c>
      <c r="C12" s="496" t="s">
        <v>16</v>
      </c>
      <c r="D12" s="496" t="s">
        <v>17</v>
      </c>
      <c r="E12" s="505" t="s">
        <v>44</v>
      </c>
      <c r="F12" s="489" t="s">
        <v>45</v>
      </c>
      <c r="G12" s="489" t="s">
        <v>46</v>
      </c>
      <c r="H12" s="490" t="s">
        <v>47</v>
      </c>
      <c r="I12" s="488" t="s">
        <v>48</v>
      </c>
      <c r="J12" s="488" t="s">
        <v>49</v>
      </c>
      <c r="K12" s="490" t="s">
        <v>50</v>
      </c>
      <c r="L12" s="502" t="s">
        <v>51</v>
      </c>
      <c r="M12" s="497" t="s">
        <v>52</v>
      </c>
      <c r="N12" s="489" t="s">
        <v>53</v>
      </c>
      <c r="O12" s="498" t="s">
        <v>54</v>
      </c>
      <c r="P12" s="499" t="s">
        <v>55</v>
      </c>
      <c r="Q12" s="500" t="s">
        <v>56</v>
      </c>
      <c r="R12" s="488" t="s">
        <v>57</v>
      </c>
      <c r="S12" s="487" t="s">
        <v>7</v>
      </c>
      <c r="T12" s="488" t="s">
        <v>8</v>
      </c>
      <c r="U12" s="484" t="s">
        <v>58</v>
      </c>
      <c r="V12" s="488" t="s">
        <v>59</v>
      </c>
      <c r="W12" s="489" t="s">
        <v>60</v>
      </c>
    </row>
    <row r="13" spans="1:27" ht="22.5" customHeight="1" x14ac:dyDescent="0.15">
      <c r="A13" s="485"/>
      <c r="B13" s="453"/>
      <c r="C13" s="453"/>
      <c r="D13" s="485"/>
      <c r="E13" s="453"/>
      <c r="F13" s="453"/>
      <c r="G13" s="453"/>
      <c r="H13" s="453"/>
      <c r="I13" s="485"/>
      <c r="J13" s="485"/>
      <c r="K13" s="485"/>
      <c r="L13" s="485"/>
      <c r="M13" s="485"/>
      <c r="N13" s="453"/>
      <c r="O13" s="485"/>
      <c r="P13" s="485"/>
      <c r="Q13" s="485"/>
      <c r="R13" s="485"/>
      <c r="S13" s="485"/>
      <c r="T13" s="485"/>
      <c r="U13" s="485"/>
      <c r="V13" s="453"/>
      <c r="W13" s="453"/>
    </row>
    <row r="14" spans="1:27" ht="1.5" hidden="1" customHeight="1" x14ac:dyDescent="0.15">
      <c r="A14" s="453"/>
      <c r="B14" s="224"/>
      <c r="C14" s="75"/>
      <c r="D14" s="453"/>
      <c r="E14" s="225"/>
      <c r="F14" s="226"/>
      <c r="G14" s="226"/>
      <c r="H14" s="227"/>
      <c r="I14" s="453"/>
      <c r="J14" s="453"/>
      <c r="K14" s="453"/>
      <c r="L14" s="453"/>
      <c r="M14" s="453"/>
      <c r="N14" s="228"/>
      <c r="O14" s="453"/>
      <c r="P14" s="453"/>
      <c r="Q14" s="453"/>
      <c r="R14" s="453"/>
      <c r="S14" s="453"/>
      <c r="T14" s="453"/>
      <c r="U14" s="453"/>
      <c r="V14" s="229"/>
      <c r="W14" s="229"/>
    </row>
    <row r="15" spans="1:27" ht="13.5" customHeight="1" x14ac:dyDescent="0.15">
      <c r="A15" s="230">
        <v>1</v>
      </c>
      <c r="B15" s="76">
        <f>IF(ISBLANK(DATA!A4),"",DATA!A4)</f>
        <v>45383</v>
      </c>
      <c r="C15" s="162">
        <f>DATA!B4</f>
        <v>79</v>
      </c>
      <c r="D15" s="75">
        <f>DATA!C4</f>
        <v>50</v>
      </c>
      <c r="E15" s="77">
        <f>SUM(C15:D15)</f>
        <v>129</v>
      </c>
      <c r="F15" s="75">
        <f>DATA!D4</f>
        <v>64</v>
      </c>
      <c r="G15" s="75">
        <f>DATA!E4</f>
        <v>39</v>
      </c>
      <c r="H15" s="78">
        <f t="shared" ref="H15:H45" si="3">SUM(F15:G15)</f>
        <v>103</v>
      </c>
      <c r="I15" s="79">
        <f>DATA!F4</f>
        <v>64</v>
      </c>
      <c r="J15" s="79">
        <f>DATA!G4</f>
        <v>39</v>
      </c>
      <c r="K15" s="80">
        <f t="shared" ref="K15:K45" si="4">SUM(I15:J15)</f>
        <v>103</v>
      </c>
      <c r="L15" s="81">
        <f t="shared" ref="L15:L45" si="5">H15-K15</f>
        <v>0</v>
      </c>
      <c r="M15" s="82">
        <f>K15*0.1</f>
        <v>10.3</v>
      </c>
      <c r="N15" s="82">
        <f>DATA!M4</f>
        <v>0</v>
      </c>
      <c r="O15" s="77">
        <f>DATA!Q4</f>
        <v>103</v>
      </c>
      <c r="P15" s="78">
        <f>DATA!R4</f>
        <v>103</v>
      </c>
      <c r="Q15" s="82">
        <v>5.88</v>
      </c>
      <c r="R15" s="83">
        <f t="shared" ref="R15:R45" si="6">K15*Q15</f>
        <v>605.64</v>
      </c>
      <c r="S15" s="76">
        <f>IF(ISBLANK(DATA!A4),"",DATA!A4)</f>
        <v>45383</v>
      </c>
      <c r="T15" s="84">
        <f>DATA!I4</f>
        <v>0</v>
      </c>
      <c r="U15" s="76">
        <f>IF(ISBLANK(DATA!A4),"",DATA!A4)</f>
        <v>45383</v>
      </c>
      <c r="V15" s="84">
        <f>DATA!L4</f>
        <v>0</v>
      </c>
      <c r="W15" s="85">
        <f>DATA!N4</f>
        <v>0</v>
      </c>
    </row>
    <row r="16" spans="1:27" ht="13.5" customHeight="1" x14ac:dyDescent="0.15">
      <c r="A16" s="230">
        <v>2</v>
      </c>
      <c r="B16" s="76">
        <f>IF(ISBLANK(DATA!A5),"",DATA!A5)</f>
        <v>45384</v>
      </c>
      <c r="C16" s="162">
        <f>DATA!B5</f>
        <v>79</v>
      </c>
      <c r="D16" s="75">
        <f>DATA!C5</f>
        <v>50</v>
      </c>
      <c r="E16" s="77">
        <f t="shared" ref="E16:E45" si="7">SUM(C16:D16)</f>
        <v>129</v>
      </c>
      <c r="F16" s="75">
        <f>DATA!D5</f>
        <v>72</v>
      </c>
      <c r="G16" s="75">
        <f>DATA!E5</f>
        <v>40</v>
      </c>
      <c r="H16" s="78">
        <f t="shared" si="3"/>
        <v>112</v>
      </c>
      <c r="I16" s="79">
        <f>DATA!F5</f>
        <v>72</v>
      </c>
      <c r="J16" s="79">
        <f>DATA!G5</f>
        <v>40</v>
      </c>
      <c r="K16" s="80">
        <f t="shared" si="4"/>
        <v>112</v>
      </c>
      <c r="L16" s="81">
        <f t="shared" si="5"/>
        <v>0</v>
      </c>
      <c r="M16" s="82">
        <f t="shared" ref="M16:M45" si="8">K16*0.1</f>
        <v>11.200000000000001</v>
      </c>
      <c r="N16" s="82">
        <f>DATA!M5</f>
        <v>0</v>
      </c>
      <c r="O16" s="77">
        <f>DATA!Q5</f>
        <v>111</v>
      </c>
      <c r="P16" s="78">
        <f>DATA!R5</f>
        <v>0</v>
      </c>
      <c r="Q16" s="82">
        <v>5.88</v>
      </c>
      <c r="R16" s="83">
        <f t="shared" si="6"/>
        <v>658.56</v>
      </c>
      <c r="S16" s="76">
        <f>IF(ISBLANK(DATA!A5),"",DATA!A5)</f>
        <v>45384</v>
      </c>
      <c r="T16" s="84">
        <f>DATA!I5</f>
        <v>0</v>
      </c>
      <c r="U16" s="76">
        <f>IF(ISBLANK(DATA!A5),"",DATA!A5)</f>
        <v>45384</v>
      </c>
      <c r="V16" s="84">
        <f>DATA!L5</f>
        <v>0</v>
      </c>
      <c r="W16" s="85">
        <f>DATA!N5</f>
        <v>0</v>
      </c>
    </row>
    <row r="17" spans="1:23" ht="13.5" customHeight="1" x14ac:dyDescent="0.15">
      <c r="A17" s="230">
        <v>3</v>
      </c>
      <c r="B17" s="76">
        <f>IF(ISBLANK(DATA!A6),"",DATA!A6)</f>
        <v>45385</v>
      </c>
      <c r="C17" s="162">
        <f>DATA!B6</f>
        <v>79</v>
      </c>
      <c r="D17" s="75">
        <f>DATA!C6</f>
        <v>50</v>
      </c>
      <c r="E17" s="77">
        <f t="shared" si="7"/>
        <v>129</v>
      </c>
      <c r="F17" s="75">
        <f>DATA!D6</f>
        <v>69</v>
      </c>
      <c r="G17" s="75">
        <f>DATA!E6</f>
        <v>40</v>
      </c>
      <c r="H17" s="78">
        <f t="shared" si="3"/>
        <v>109</v>
      </c>
      <c r="I17" s="79">
        <f>DATA!F6</f>
        <v>69</v>
      </c>
      <c r="J17" s="79">
        <f>DATA!G6</f>
        <v>40</v>
      </c>
      <c r="K17" s="80">
        <f t="shared" si="4"/>
        <v>109</v>
      </c>
      <c r="L17" s="81">
        <f t="shared" si="5"/>
        <v>0</v>
      </c>
      <c r="M17" s="82">
        <f t="shared" si="8"/>
        <v>10.9</v>
      </c>
      <c r="N17" s="82">
        <f>DATA!M6</f>
        <v>0</v>
      </c>
      <c r="O17" s="77">
        <f>DATA!Q6</f>
        <v>109</v>
      </c>
      <c r="P17" s="78">
        <f>DATA!R6</f>
        <v>109</v>
      </c>
      <c r="Q17" s="82">
        <v>5.88</v>
      </c>
      <c r="R17" s="83">
        <f t="shared" si="6"/>
        <v>640.91999999999996</v>
      </c>
      <c r="S17" s="76">
        <f>IF(ISBLANK(DATA!A6),"",DATA!A6)</f>
        <v>45385</v>
      </c>
      <c r="T17" s="84">
        <f>DATA!I6</f>
        <v>0</v>
      </c>
      <c r="U17" s="76">
        <f>IF(ISBLANK(DATA!A6),"",DATA!A6)</f>
        <v>45385</v>
      </c>
      <c r="V17" s="84">
        <f>DATA!L6</f>
        <v>0</v>
      </c>
      <c r="W17" s="85">
        <f>DATA!N6</f>
        <v>0</v>
      </c>
    </row>
    <row r="18" spans="1:23" ht="13.5" customHeight="1" x14ac:dyDescent="0.15">
      <c r="A18" s="230">
        <v>4</v>
      </c>
      <c r="B18" s="76">
        <f>IF(ISBLANK(DATA!A7),"",DATA!A7)</f>
        <v>45386</v>
      </c>
      <c r="C18" s="162">
        <f>DATA!B7</f>
        <v>79</v>
      </c>
      <c r="D18" s="75">
        <f>DATA!C7</f>
        <v>50</v>
      </c>
      <c r="E18" s="77">
        <f t="shared" si="7"/>
        <v>129</v>
      </c>
      <c r="F18" s="75">
        <f>DATA!D7</f>
        <v>70</v>
      </c>
      <c r="G18" s="75">
        <f>DATA!E7</f>
        <v>42</v>
      </c>
      <c r="H18" s="78">
        <f>SUM(F18:G18)</f>
        <v>112</v>
      </c>
      <c r="I18" s="79">
        <f>DATA!F7</f>
        <v>70</v>
      </c>
      <c r="J18" s="79">
        <f>DATA!G7</f>
        <v>42</v>
      </c>
      <c r="K18" s="80">
        <f t="shared" si="4"/>
        <v>112</v>
      </c>
      <c r="L18" s="81">
        <f t="shared" si="5"/>
        <v>0</v>
      </c>
      <c r="M18" s="82">
        <f t="shared" si="8"/>
        <v>11.200000000000001</v>
      </c>
      <c r="N18" s="82">
        <f>DATA!M7</f>
        <v>0</v>
      </c>
      <c r="O18" s="77">
        <f>DATA!Q7</f>
        <v>0</v>
      </c>
      <c r="P18" s="78">
        <f>DATA!R7</f>
        <v>0</v>
      </c>
      <c r="Q18" s="82">
        <v>5.88</v>
      </c>
      <c r="R18" s="83">
        <f t="shared" si="6"/>
        <v>658.56</v>
      </c>
      <c r="S18" s="76">
        <f>IF(ISBLANK(DATA!A7),"",DATA!A7)</f>
        <v>45386</v>
      </c>
      <c r="T18" s="84">
        <f>DATA!I7</f>
        <v>0</v>
      </c>
      <c r="U18" s="76">
        <f>IF(ISBLANK(DATA!A7),"",DATA!A7)</f>
        <v>45386</v>
      </c>
      <c r="V18" s="84">
        <f>DATA!L7</f>
        <v>0</v>
      </c>
      <c r="W18" s="85">
        <f>DATA!N7</f>
        <v>0</v>
      </c>
    </row>
    <row r="19" spans="1:23" ht="13.5" customHeight="1" x14ac:dyDescent="0.15">
      <c r="A19" s="230">
        <v>5</v>
      </c>
      <c r="B19" s="76">
        <f>IF(ISBLANK(DATA!A8),"",DATA!A8)</f>
        <v>45387</v>
      </c>
      <c r="C19" s="162">
        <f>DATA!B8</f>
        <v>79</v>
      </c>
      <c r="D19" s="75">
        <f>DATA!C8</f>
        <v>50</v>
      </c>
      <c r="E19" s="77">
        <f t="shared" si="7"/>
        <v>129</v>
      </c>
      <c r="F19" s="75">
        <f>DATA!D8</f>
        <v>34</v>
      </c>
      <c r="G19" s="75">
        <f>DATA!E8</f>
        <v>37</v>
      </c>
      <c r="H19" s="78">
        <f t="shared" si="3"/>
        <v>71</v>
      </c>
      <c r="I19" s="79">
        <f>DATA!F8</f>
        <v>34</v>
      </c>
      <c r="J19" s="79">
        <f>DATA!G8</f>
        <v>37</v>
      </c>
      <c r="K19" s="80">
        <f t="shared" si="4"/>
        <v>71</v>
      </c>
      <c r="L19" s="81">
        <f t="shared" si="5"/>
        <v>0</v>
      </c>
      <c r="M19" s="82">
        <f t="shared" si="8"/>
        <v>7.1000000000000005</v>
      </c>
      <c r="N19" s="82">
        <f>DATA!M8</f>
        <v>0</v>
      </c>
      <c r="O19" s="77">
        <f>DATA!Q8</f>
        <v>0</v>
      </c>
      <c r="P19" s="78">
        <f>DATA!R8</f>
        <v>71</v>
      </c>
      <c r="Q19" s="82">
        <v>5.88</v>
      </c>
      <c r="R19" s="83">
        <f t="shared" si="6"/>
        <v>417.48</v>
      </c>
      <c r="S19" s="76">
        <f>IF(ISBLANK(DATA!A8),"",DATA!A8)</f>
        <v>45387</v>
      </c>
      <c r="T19" s="84">
        <f>DATA!I8</f>
        <v>0</v>
      </c>
      <c r="U19" s="76">
        <f>IF(ISBLANK(DATA!A8),"",DATA!A8)</f>
        <v>45387</v>
      </c>
      <c r="V19" s="84">
        <f>DATA!L8</f>
        <v>0</v>
      </c>
      <c r="W19" s="85">
        <f>DATA!N8</f>
        <v>0</v>
      </c>
    </row>
    <row r="20" spans="1:23" ht="13.5" customHeight="1" x14ac:dyDescent="0.15">
      <c r="A20" s="230">
        <v>6</v>
      </c>
      <c r="B20" s="76">
        <f>IF(ISBLANK(DATA!A9),"",DATA!A9)</f>
        <v>45388</v>
      </c>
      <c r="C20" s="162">
        <f>DATA!B9</f>
        <v>79</v>
      </c>
      <c r="D20" s="75">
        <f>DATA!C9</f>
        <v>50</v>
      </c>
      <c r="E20" s="77">
        <f t="shared" si="7"/>
        <v>129</v>
      </c>
      <c r="F20" s="75">
        <f>DATA!D9</f>
        <v>79</v>
      </c>
      <c r="G20" s="75">
        <f>DATA!E9</f>
        <v>45</v>
      </c>
      <c r="H20" s="78">
        <f t="shared" si="3"/>
        <v>124</v>
      </c>
      <c r="I20" s="79">
        <f>DATA!F9</f>
        <v>79</v>
      </c>
      <c r="J20" s="79">
        <f>DATA!G9</f>
        <v>45</v>
      </c>
      <c r="K20" s="80">
        <f t="shared" si="4"/>
        <v>124</v>
      </c>
      <c r="L20" s="81">
        <f t="shared" si="5"/>
        <v>0</v>
      </c>
      <c r="M20" s="82">
        <f t="shared" si="8"/>
        <v>12.4</v>
      </c>
      <c r="N20" s="82">
        <f>DATA!M9</f>
        <v>0</v>
      </c>
      <c r="O20" s="77">
        <f>DATA!Q9</f>
        <v>0</v>
      </c>
      <c r="P20" s="78">
        <f>DATA!R9</f>
        <v>0</v>
      </c>
      <c r="Q20" s="82">
        <v>5.88</v>
      </c>
      <c r="R20" s="83">
        <f t="shared" si="6"/>
        <v>729.12</v>
      </c>
      <c r="S20" s="76">
        <f>IF(ISBLANK(DATA!A9),"",DATA!A9)</f>
        <v>45388</v>
      </c>
      <c r="T20" s="84">
        <f>DATA!I9</f>
        <v>0</v>
      </c>
      <c r="U20" s="76">
        <f>IF(ISBLANK(DATA!A9),"",DATA!A9)</f>
        <v>45388</v>
      </c>
      <c r="V20" s="84">
        <f>DATA!L9</f>
        <v>0</v>
      </c>
      <c r="W20" s="85">
        <f>DATA!N9</f>
        <v>0</v>
      </c>
    </row>
    <row r="21" spans="1:23" ht="13.5" customHeight="1" x14ac:dyDescent="0.15">
      <c r="A21" s="230">
        <v>7</v>
      </c>
      <c r="B21" s="76">
        <f>IF(ISBLANK(DATA!A10),"",DATA!A10)</f>
        <v>45389</v>
      </c>
      <c r="C21" s="162">
        <f>DATA!B10</f>
        <v>79</v>
      </c>
      <c r="D21" s="75">
        <f>DATA!C10</f>
        <v>50</v>
      </c>
      <c r="E21" s="77">
        <f t="shared" si="7"/>
        <v>129</v>
      </c>
      <c r="F21" s="75">
        <f>DATA!D10</f>
        <v>30</v>
      </c>
      <c r="G21" s="75">
        <f>DATA!E10</f>
        <v>27</v>
      </c>
      <c r="H21" s="78">
        <f t="shared" si="3"/>
        <v>57</v>
      </c>
      <c r="I21" s="79">
        <f>DATA!F10</f>
        <v>30</v>
      </c>
      <c r="J21" s="79">
        <f>DATA!G10</f>
        <v>27</v>
      </c>
      <c r="K21" s="80">
        <f t="shared" si="4"/>
        <v>57</v>
      </c>
      <c r="L21" s="81">
        <f t="shared" si="5"/>
        <v>0</v>
      </c>
      <c r="M21" s="82">
        <f t="shared" si="8"/>
        <v>5.7</v>
      </c>
      <c r="N21" s="82">
        <f>DATA!M10</f>
        <v>0</v>
      </c>
      <c r="O21" s="77">
        <f>DATA!Q10</f>
        <v>0</v>
      </c>
      <c r="P21" s="78">
        <f>DATA!R10</f>
        <v>0</v>
      </c>
      <c r="Q21" s="82">
        <v>5.88</v>
      </c>
      <c r="R21" s="83">
        <f t="shared" si="6"/>
        <v>335.15999999999997</v>
      </c>
      <c r="S21" s="76">
        <f>IF(ISBLANK(DATA!A10),"",DATA!A10)</f>
        <v>45389</v>
      </c>
      <c r="T21" s="84">
        <f>DATA!I10</f>
        <v>0</v>
      </c>
      <c r="U21" s="76">
        <f>IF(ISBLANK(DATA!A10),"",DATA!A10)</f>
        <v>45389</v>
      </c>
      <c r="V21" s="84">
        <f>DATA!L10</f>
        <v>0</v>
      </c>
      <c r="W21" s="85">
        <f>DATA!N10</f>
        <v>0</v>
      </c>
    </row>
    <row r="22" spans="1:23" ht="13.5" customHeight="1" x14ac:dyDescent="0.15">
      <c r="A22" s="230">
        <v>8</v>
      </c>
      <c r="B22" s="76">
        <f>IF(ISBLANK(DATA!A11),"",DATA!A11)</f>
        <v>45390</v>
      </c>
      <c r="C22" s="162">
        <f>DATA!B11</f>
        <v>79</v>
      </c>
      <c r="D22" s="75">
        <f>DATA!C11</f>
        <v>50</v>
      </c>
      <c r="E22" s="77">
        <f t="shared" si="7"/>
        <v>129</v>
      </c>
      <c r="F22" s="75">
        <f>DATA!D11</f>
        <v>80</v>
      </c>
      <c r="G22" s="75">
        <f>DATA!E11</f>
        <v>43</v>
      </c>
      <c r="H22" s="78">
        <f t="shared" si="3"/>
        <v>123</v>
      </c>
      <c r="I22" s="79">
        <f>DATA!F11</f>
        <v>80</v>
      </c>
      <c r="J22" s="79">
        <f>DATA!G11</f>
        <v>43</v>
      </c>
      <c r="K22" s="80">
        <f t="shared" si="4"/>
        <v>123</v>
      </c>
      <c r="L22" s="81">
        <f t="shared" si="5"/>
        <v>0</v>
      </c>
      <c r="M22" s="82">
        <f t="shared" si="8"/>
        <v>12.3</v>
      </c>
      <c r="N22" s="82">
        <f>DATA!M11</f>
        <v>0</v>
      </c>
      <c r="O22" s="77">
        <f>DATA!Q11</f>
        <v>0</v>
      </c>
      <c r="P22" s="78">
        <f>DATA!R11</f>
        <v>123</v>
      </c>
      <c r="Q22" s="82">
        <v>5.88</v>
      </c>
      <c r="R22" s="83">
        <f t="shared" si="6"/>
        <v>723.24</v>
      </c>
      <c r="S22" s="76">
        <f>IF(ISBLANK(DATA!A11),"",DATA!A11)</f>
        <v>45390</v>
      </c>
      <c r="T22" s="84">
        <f>DATA!I11</f>
        <v>0</v>
      </c>
      <c r="U22" s="76">
        <f>IF(ISBLANK(DATA!A11),"",DATA!A11)</f>
        <v>45390</v>
      </c>
      <c r="V22" s="84">
        <f>DATA!L11</f>
        <v>0</v>
      </c>
      <c r="W22" s="85">
        <f>DATA!N11</f>
        <v>0</v>
      </c>
    </row>
    <row r="23" spans="1:23" ht="13.5" customHeight="1" x14ac:dyDescent="0.15">
      <c r="A23" s="230">
        <v>9</v>
      </c>
      <c r="B23" s="76">
        <f>IF(ISBLANK(DATA!A12),"",DATA!A12)</f>
        <v>45391</v>
      </c>
      <c r="C23" s="162">
        <f>DATA!B12</f>
        <v>79</v>
      </c>
      <c r="D23" s="75">
        <f>DATA!C12</f>
        <v>50</v>
      </c>
      <c r="E23" s="77">
        <f t="shared" si="7"/>
        <v>129</v>
      </c>
      <c r="F23" s="75">
        <f>DATA!D12</f>
        <v>0</v>
      </c>
      <c r="G23" s="75">
        <f>DATA!E12</f>
        <v>0</v>
      </c>
      <c r="H23" s="78">
        <f t="shared" si="3"/>
        <v>0</v>
      </c>
      <c r="I23" s="79">
        <f>DATA!F12</f>
        <v>0</v>
      </c>
      <c r="J23" s="79">
        <f>DATA!G12</f>
        <v>0</v>
      </c>
      <c r="K23" s="80">
        <f t="shared" si="4"/>
        <v>0</v>
      </c>
      <c r="L23" s="81">
        <f t="shared" si="5"/>
        <v>0</v>
      </c>
      <c r="M23" s="82">
        <f t="shared" si="8"/>
        <v>0</v>
      </c>
      <c r="N23" s="82">
        <f>DATA!M12</f>
        <v>0</v>
      </c>
      <c r="O23" s="77">
        <f>DATA!Q12</f>
        <v>0</v>
      </c>
      <c r="P23" s="78">
        <f>DATA!R12</f>
        <v>0</v>
      </c>
      <c r="Q23" s="82">
        <v>5.88</v>
      </c>
      <c r="R23" s="83">
        <f t="shared" si="6"/>
        <v>0</v>
      </c>
      <c r="S23" s="76">
        <f>IF(ISBLANK(DATA!A12),"",DATA!A12)</f>
        <v>45391</v>
      </c>
      <c r="T23" s="84">
        <f>DATA!I12</f>
        <v>0</v>
      </c>
      <c r="U23" s="76">
        <f>IF(ISBLANK(DATA!A12),"",DATA!A12)</f>
        <v>45391</v>
      </c>
      <c r="V23" s="84">
        <f>DATA!L12</f>
        <v>0</v>
      </c>
      <c r="W23" s="85">
        <f>DATA!N12</f>
        <v>0</v>
      </c>
    </row>
    <row r="24" spans="1:23" ht="13.5" customHeight="1" x14ac:dyDescent="0.15">
      <c r="A24" s="230">
        <v>10</v>
      </c>
      <c r="B24" s="76">
        <f>IF(ISBLANK(DATA!A13),"",DATA!A13)</f>
        <v>45392</v>
      </c>
      <c r="C24" s="162">
        <f>DATA!B13</f>
        <v>79</v>
      </c>
      <c r="D24" s="75">
        <f>DATA!C13</f>
        <v>50</v>
      </c>
      <c r="E24" s="77">
        <f t="shared" si="7"/>
        <v>129</v>
      </c>
      <c r="F24" s="75">
        <f>DATA!D13</f>
        <v>77</v>
      </c>
      <c r="G24" s="75">
        <f>DATA!E13</f>
        <v>50</v>
      </c>
      <c r="H24" s="78">
        <f t="shared" si="3"/>
        <v>127</v>
      </c>
      <c r="I24" s="79">
        <f>DATA!F13</f>
        <v>77</v>
      </c>
      <c r="J24" s="79">
        <f>DATA!G13</f>
        <v>50</v>
      </c>
      <c r="K24" s="80">
        <f t="shared" si="4"/>
        <v>127</v>
      </c>
      <c r="L24" s="81">
        <f t="shared" si="5"/>
        <v>0</v>
      </c>
      <c r="M24" s="82">
        <f t="shared" si="8"/>
        <v>12.700000000000001</v>
      </c>
      <c r="N24" s="82">
        <f>DATA!M13</f>
        <v>155</v>
      </c>
      <c r="O24" s="77">
        <f>DATA!Q13</f>
        <v>0</v>
      </c>
      <c r="P24" s="78">
        <f>DATA!R13</f>
        <v>127</v>
      </c>
      <c r="Q24" s="82">
        <v>5.88</v>
      </c>
      <c r="R24" s="83">
        <f t="shared" si="6"/>
        <v>746.76</v>
      </c>
      <c r="S24" s="76">
        <f>IF(ISBLANK(DATA!A13),"",DATA!A13)</f>
        <v>45392</v>
      </c>
      <c r="T24" s="84">
        <f>DATA!I13</f>
        <v>0</v>
      </c>
      <c r="U24" s="76">
        <f>IF(ISBLANK(DATA!A13),"",DATA!A13)</f>
        <v>45392</v>
      </c>
      <c r="V24" s="84">
        <f>DATA!L13</f>
        <v>0</v>
      </c>
      <c r="W24" s="85">
        <f>DATA!N13</f>
        <v>0</v>
      </c>
    </row>
    <row r="25" spans="1:23" ht="13.5" customHeight="1" x14ac:dyDescent="0.15">
      <c r="A25" s="230">
        <v>11</v>
      </c>
      <c r="B25" s="76">
        <f>IF(ISBLANK(DATA!A14),"",DATA!A14)</f>
        <v>45393</v>
      </c>
      <c r="C25" s="162">
        <f>DATA!B14</f>
        <v>79</v>
      </c>
      <c r="D25" s="75">
        <f>DATA!C14</f>
        <v>50</v>
      </c>
      <c r="E25" s="77">
        <f t="shared" si="7"/>
        <v>129</v>
      </c>
      <c r="F25" s="75">
        <f>DATA!D14</f>
        <v>0</v>
      </c>
      <c r="G25" s="75">
        <f>DATA!E14</f>
        <v>0</v>
      </c>
      <c r="H25" s="78">
        <f t="shared" si="3"/>
        <v>0</v>
      </c>
      <c r="I25" s="79">
        <f>DATA!F14</f>
        <v>0</v>
      </c>
      <c r="J25" s="79">
        <f>DATA!G14</f>
        <v>0</v>
      </c>
      <c r="K25" s="80">
        <f t="shared" si="4"/>
        <v>0</v>
      </c>
      <c r="L25" s="81">
        <f t="shared" si="5"/>
        <v>0</v>
      </c>
      <c r="M25" s="82">
        <f t="shared" si="8"/>
        <v>0</v>
      </c>
      <c r="N25" s="82">
        <f>DATA!M14</f>
        <v>0</v>
      </c>
      <c r="O25" s="77">
        <f>DATA!Q14</f>
        <v>0</v>
      </c>
      <c r="P25" s="78">
        <f>DATA!R14</f>
        <v>0</v>
      </c>
      <c r="Q25" s="82">
        <v>5.88</v>
      </c>
      <c r="R25" s="83">
        <f t="shared" si="6"/>
        <v>0</v>
      </c>
      <c r="S25" s="76">
        <f>IF(ISBLANK(DATA!A14),"",DATA!A14)</f>
        <v>45393</v>
      </c>
      <c r="T25" s="84">
        <f>DATA!I14</f>
        <v>440</v>
      </c>
      <c r="U25" s="76">
        <f>IF(ISBLANK(DATA!A14),"",DATA!A14)</f>
        <v>45393</v>
      </c>
      <c r="V25" s="84">
        <f>DATA!L14</f>
        <v>0</v>
      </c>
      <c r="W25" s="85">
        <f>DATA!N14</f>
        <v>0</v>
      </c>
    </row>
    <row r="26" spans="1:23" ht="13.5" customHeight="1" x14ac:dyDescent="0.15">
      <c r="A26" s="230">
        <v>12</v>
      </c>
      <c r="B26" s="76">
        <f>IF(ISBLANK(DATA!A15),"",DATA!A15)</f>
        <v>45394</v>
      </c>
      <c r="C26" s="162">
        <f>DATA!B15</f>
        <v>79</v>
      </c>
      <c r="D26" s="75">
        <f>DATA!C15</f>
        <v>50</v>
      </c>
      <c r="E26" s="77">
        <f t="shared" si="7"/>
        <v>129</v>
      </c>
      <c r="F26" s="75">
        <f>DATA!D15</f>
        <v>76</v>
      </c>
      <c r="G26" s="75">
        <f>DATA!E15</f>
        <v>49</v>
      </c>
      <c r="H26" s="78">
        <f t="shared" si="3"/>
        <v>125</v>
      </c>
      <c r="I26" s="79">
        <f>DATA!F15</f>
        <v>76</v>
      </c>
      <c r="J26" s="79">
        <f>DATA!G15</f>
        <v>49</v>
      </c>
      <c r="K26" s="80">
        <f t="shared" si="4"/>
        <v>125</v>
      </c>
      <c r="L26" s="81">
        <f t="shared" si="5"/>
        <v>0</v>
      </c>
      <c r="M26" s="82">
        <f t="shared" si="8"/>
        <v>12.5</v>
      </c>
      <c r="N26" s="82">
        <f>DATA!M15</f>
        <v>0</v>
      </c>
      <c r="O26" s="77">
        <f>DATA!Q15</f>
        <v>125</v>
      </c>
      <c r="P26" s="78">
        <f>DATA!R15</f>
        <v>125</v>
      </c>
      <c r="Q26" s="82">
        <v>5.88</v>
      </c>
      <c r="R26" s="83">
        <f t="shared" si="6"/>
        <v>735</v>
      </c>
      <c r="S26" s="76">
        <f>IF(ISBLANK(DATA!A15),"",DATA!A15)</f>
        <v>45394</v>
      </c>
      <c r="T26" s="84">
        <f>DATA!I15</f>
        <v>0</v>
      </c>
      <c r="U26" s="76">
        <f>IF(ISBLANK(DATA!A15),"",DATA!A15)</f>
        <v>45394</v>
      </c>
      <c r="V26" s="84">
        <f>DATA!L15</f>
        <v>0</v>
      </c>
      <c r="W26" s="85">
        <f>DATA!N15</f>
        <v>0</v>
      </c>
    </row>
    <row r="27" spans="1:23" ht="13.5" customHeight="1" x14ac:dyDescent="0.15">
      <c r="A27" s="230">
        <v>13</v>
      </c>
      <c r="B27" s="76">
        <f>IF(ISBLANK(DATA!A16),"",DATA!A16)</f>
        <v>45395</v>
      </c>
      <c r="C27" s="162">
        <f>DATA!B16</f>
        <v>79</v>
      </c>
      <c r="D27" s="75">
        <f>DATA!C16</f>
        <v>50</v>
      </c>
      <c r="E27" s="77">
        <f t="shared" si="7"/>
        <v>129</v>
      </c>
      <c r="F27" s="75">
        <f>DATA!D16</f>
        <v>75</v>
      </c>
      <c r="G27" s="75">
        <f>DATA!E16</f>
        <v>42</v>
      </c>
      <c r="H27" s="78">
        <f t="shared" si="3"/>
        <v>117</v>
      </c>
      <c r="I27" s="79">
        <f>DATA!F16</f>
        <v>75</v>
      </c>
      <c r="J27" s="79">
        <f>DATA!G16</f>
        <v>42</v>
      </c>
      <c r="K27" s="80">
        <f t="shared" si="4"/>
        <v>117</v>
      </c>
      <c r="L27" s="81">
        <f t="shared" si="5"/>
        <v>0</v>
      </c>
      <c r="M27" s="82">
        <f t="shared" si="8"/>
        <v>11.700000000000001</v>
      </c>
      <c r="N27" s="82">
        <f>DATA!M16</f>
        <v>0</v>
      </c>
      <c r="O27" s="77">
        <f>DATA!Q16</f>
        <v>0</v>
      </c>
      <c r="P27" s="78">
        <f>DATA!R16</f>
        <v>0</v>
      </c>
      <c r="Q27" s="82">
        <v>5.88</v>
      </c>
      <c r="R27" s="83">
        <f t="shared" si="6"/>
        <v>687.96</v>
      </c>
      <c r="S27" s="76">
        <f>IF(ISBLANK(DATA!A16),"",DATA!A16)</f>
        <v>45395</v>
      </c>
      <c r="T27" s="84">
        <f>DATA!I16</f>
        <v>0</v>
      </c>
      <c r="U27" s="76">
        <f>IF(ISBLANK(DATA!A16),"",DATA!A16)</f>
        <v>45395</v>
      </c>
      <c r="V27" s="84">
        <f>DATA!L16</f>
        <v>0</v>
      </c>
      <c r="W27" s="85">
        <f>DATA!N16</f>
        <v>0</v>
      </c>
    </row>
    <row r="28" spans="1:23" ht="13.5" customHeight="1" x14ac:dyDescent="0.15">
      <c r="A28" s="230">
        <v>14</v>
      </c>
      <c r="B28" s="76">
        <f>IF(ISBLANK(DATA!A17),"",DATA!A17)</f>
        <v>45396</v>
      </c>
      <c r="C28" s="162">
        <f>DATA!B17</f>
        <v>79</v>
      </c>
      <c r="D28" s="75">
        <f>DATA!C17</f>
        <v>50</v>
      </c>
      <c r="E28" s="77">
        <f t="shared" si="7"/>
        <v>129</v>
      </c>
      <c r="F28" s="75">
        <f>DATA!D17</f>
        <v>49</v>
      </c>
      <c r="G28" s="75">
        <f>DATA!E17</f>
        <v>31</v>
      </c>
      <c r="H28" s="78">
        <f t="shared" si="3"/>
        <v>80</v>
      </c>
      <c r="I28" s="79">
        <f>DATA!F17</f>
        <v>49</v>
      </c>
      <c r="J28" s="79">
        <f>DATA!G17</f>
        <v>31</v>
      </c>
      <c r="K28" s="80">
        <f t="shared" si="4"/>
        <v>80</v>
      </c>
      <c r="L28" s="81">
        <f t="shared" si="5"/>
        <v>0</v>
      </c>
      <c r="M28" s="82">
        <f t="shared" si="8"/>
        <v>8</v>
      </c>
      <c r="N28" s="82">
        <f>DATA!M17</f>
        <v>0</v>
      </c>
      <c r="O28" s="77">
        <f>DATA!Q17</f>
        <v>80</v>
      </c>
      <c r="P28" s="78">
        <f>DATA!R17</f>
        <v>80</v>
      </c>
      <c r="Q28" s="82">
        <v>5.88</v>
      </c>
      <c r="R28" s="83">
        <f t="shared" si="6"/>
        <v>470.4</v>
      </c>
      <c r="S28" s="76">
        <f>IF(ISBLANK(DATA!A17),"",DATA!A17)</f>
        <v>45396</v>
      </c>
      <c r="T28" s="84">
        <f>DATA!I17</f>
        <v>0</v>
      </c>
      <c r="U28" s="76">
        <f>IF(ISBLANK(DATA!A17),"",DATA!A17)</f>
        <v>45396</v>
      </c>
      <c r="V28" s="84">
        <f>DATA!L17</f>
        <v>0</v>
      </c>
      <c r="W28" s="85">
        <f>DATA!N17</f>
        <v>0</v>
      </c>
    </row>
    <row r="29" spans="1:23" ht="13.5" customHeight="1" x14ac:dyDescent="0.15">
      <c r="A29" s="230">
        <v>15</v>
      </c>
      <c r="B29" s="76">
        <f>IF(ISBLANK(DATA!A18),"",DATA!A18)</f>
        <v>45397</v>
      </c>
      <c r="C29" s="162">
        <f>DATA!B18</f>
        <v>79</v>
      </c>
      <c r="D29" s="75">
        <f>DATA!C18</f>
        <v>50</v>
      </c>
      <c r="E29" s="77">
        <f t="shared" si="7"/>
        <v>129</v>
      </c>
      <c r="F29" s="75">
        <f>DATA!D18</f>
        <v>59</v>
      </c>
      <c r="G29" s="75">
        <f>DATA!E18</f>
        <v>38</v>
      </c>
      <c r="H29" s="78">
        <f t="shared" si="3"/>
        <v>97</v>
      </c>
      <c r="I29" s="79">
        <f>DATA!F18</f>
        <v>59</v>
      </c>
      <c r="J29" s="79">
        <f>DATA!G18</f>
        <v>38</v>
      </c>
      <c r="K29" s="80">
        <f t="shared" si="4"/>
        <v>97</v>
      </c>
      <c r="L29" s="81">
        <f t="shared" si="5"/>
        <v>0</v>
      </c>
      <c r="M29" s="82">
        <f t="shared" si="8"/>
        <v>9.7000000000000011</v>
      </c>
      <c r="N29" s="82">
        <f>DATA!M18</f>
        <v>0</v>
      </c>
      <c r="O29" s="77">
        <f>DATA!Q18</f>
        <v>97</v>
      </c>
      <c r="P29" s="78">
        <f>DATA!R18</f>
        <v>97</v>
      </c>
      <c r="Q29" s="82">
        <v>5.88</v>
      </c>
      <c r="R29" s="83">
        <f t="shared" si="6"/>
        <v>570.36</v>
      </c>
      <c r="S29" s="76">
        <f>IF(ISBLANK(DATA!A18),"",DATA!A18)</f>
        <v>45397</v>
      </c>
      <c r="T29" s="84">
        <f>DATA!I18</f>
        <v>0</v>
      </c>
      <c r="U29" s="76">
        <f>IF(ISBLANK(DATA!A18),"",DATA!A18)</f>
        <v>45397</v>
      </c>
      <c r="V29" s="84">
        <f>DATA!L18</f>
        <v>500</v>
      </c>
      <c r="W29" s="85">
        <f>DATA!N18</f>
        <v>0</v>
      </c>
    </row>
    <row r="30" spans="1:23" ht="13.5" customHeight="1" x14ac:dyDescent="0.15">
      <c r="A30" s="230">
        <v>16</v>
      </c>
      <c r="B30" s="76">
        <f>IF(ISBLANK(DATA!A19),"",DATA!A19)</f>
        <v>45398</v>
      </c>
      <c r="C30" s="162">
        <f>DATA!B19</f>
        <v>79</v>
      </c>
      <c r="D30" s="75">
        <f>DATA!C19</f>
        <v>50</v>
      </c>
      <c r="E30" s="77">
        <f t="shared" si="7"/>
        <v>129</v>
      </c>
      <c r="F30" s="75">
        <f>DATA!D19</f>
        <v>61</v>
      </c>
      <c r="G30" s="75">
        <f>DATA!E19</f>
        <v>41</v>
      </c>
      <c r="H30" s="78">
        <f t="shared" si="3"/>
        <v>102</v>
      </c>
      <c r="I30" s="79">
        <f>DATA!F19</f>
        <v>61</v>
      </c>
      <c r="J30" s="79">
        <f>DATA!G19</f>
        <v>41</v>
      </c>
      <c r="K30" s="80">
        <f t="shared" si="4"/>
        <v>102</v>
      </c>
      <c r="L30" s="81">
        <f t="shared" si="5"/>
        <v>0</v>
      </c>
      <c r="M30" s="82">
        <f t="shared" si="8"/>
        <v>10.200000000000001</v>
      </c>
      <c r="N30" s="82">
        <f>DATA!M19</f>
        <v>0</v>
      </c>
      <c r="O30" s="77">
        <f>DATA!Q19</f>
        <v>102</v>
      </c>
      <c r="P30" s="78">
        <f>DATA!R19</f>
        <v>0</v>
      </c>
      <c r="Q30" s="82">
        <v>5.88</v>
      </c>
      <c r="R30" s="83">
        <f t="shared" si="6"/>
        <v>599.76</v>
      </c>
      <c r="S30" s="76">
        <f>IF(ISBLANK(DATA!A19),"",DATA!A19)</f>
        <v>45398</v>
      </c>
      <c r="T30" s="84">
        <f>DATA!I19</f>
        <v>330</v>
      </c>
      <c r="U30" s="76">
        <f>IF(ISBLANK(DATA!A19),"",DATA!A19)</f>
        <v>45398</v>
      </c>
      <c r="V30" s="84">
        <f>DATA!L19</f>
        <v>51</v>
      </c>
      <c r="W30" s="85">
        <f>DATA!N19</f>
        <v>0</v>
      </c>
    </row>
    <row r="31" spans="1:23" ht="13.5" customHeight="1" x14ac:dyDescent="0.15">
      <c r="A31" s="230">
        <v>17</v>
      </c>
      <c r="B31" s="76">
        <f>IF(ISBLANK(DATA!A20),"",DATA!A20)</f>
        <v>45399</v>
      </c>
      <c r="C31" s="162">
        <f>DATA!B20</f>
        <v>79</v>
      </c>
      <c r="D31" s="75">
        <f>DATA!C20</f>
        <v>50</v>
      </c>
      <c r="E31" s="77">
        <f t="shared" si="7"/>
        <v>129</v>
      </c>
      <c r="F31" s="75">
        <f>DATA!D20</f>
        <v>0</v>
      </c>
      <c r="G31" s="75">
        <f>DATA!E20</f>
        <v>0</v>
      </c>
      <c r="H31" s="78">
        <f t="shared" si="3"/>
        <v>0</v>
      </c>
      <c r="I31" s="79">
        <f>DATA!F20</f>
        <v>0</v>
      </c>
      <c r="J31" s="79">
        <f>DATA!G20</f>
        <v>0</v>
      </c>
      <c r="K31" s="80">
        <f t="shared" si="4"/>
        <v>0</v>
      </c>
      <c r="L31" s="81">
        <f t="shared" si="5"/>
        <v>0</v>
      </c>
      <c r="M31" s="82">
        <f t="shared" si="8"/>
        <v>0</v>
      </c>
      <c r="N31" s="82">
        <f>DATA!M20</f>
        <v>0</v>
      </c>
      <c r="O31" s="77">
        <f>DATA!Q20</f>
        <v>0</v>
      </c>
      <c r="P31" s="78">
        <f>DATA!R20</f>
        <v>0</v>
      </c>
      <c r="Q31" s="82">
        <v>5.88</v>
      </c>
      <c r="R31" s="83">
        <f t="shared" si="6"/>
        <v>0</v>
      </c>
      <c r="S31" s="76">
        <f>IF(ISBLANK(DATA!A20),"",DATA!A20)</f>
        <v>45399</v>
      </c>
      <c r="T31" s="84">
        <f>DATA!I20</f>
        <v>0</v>
      </c>
      <c r="U31" s="76">
        <f>IF(ISBLANK(DATA!A20),"",DATA!A20)</f>
        <v>45399</v>
      </c>
      <c r="V31" s="84">
        <f>DATA!L20</f>
        <v>0</v>
      </c>
      <c r="W31" s="85">
        <f>DATA!N20</f>
        <v>0</v>
      </c>
    </row>
    <row r="32" spans="1:23" ht="13.5" customHeight="1" x14ac:dyDescent="0.15">
      <c r="A32" s="230">
        <v>18</v>
      </c>
      <c r="B32" s="76">
        <f>IF(ISBLANK(DATA!A21),"",DATA!A21)</f>
        <v>45400</v>
      </c>
      <c r="C32" s="162">
        <f>DATA!B21</f>
        <v>79</v>
      </c>
      <c r="D32" s="75">
        <f>DATA!C21</f>
        <v>50</v>
      </c>
      <c r="E32" s="77">
        <f t="shared" si="7"/>
        <v>129</v>
      </c>
      <c r="F32" s="75">
        <f>DATA!D21</f>
        <v>50</v>
      </c>
      <c r="G32" s="75">
        <f>DATA!E21</f>
        <v>40</v>
      </c>
      <c r="H32" s="78">
        <f t="shared" si="3"/>
        <v>90</v>
      </c>
      <c r="I32" s="79">
        <f>DATA!F21</f>
        <v>50</v>
      </c>
      <c r="J32" s="79">
        <f>DATA!G21</f>
        <v>40</v>
      </c>
      <c r="K32" s="80">
        <f t="shared" si="4"/>
        <v>90</v>
      </c>
      <c r="L32" s="81">
        <f t="shared" si="5"/>
        <v>0</v>
      </c>
      <c r="M32" s="82">
        <f t="shared" si="8"/>
        <v>9</v>
      </c>
      <c r="N32" s="82">
        <f>DATA!M21</f>
        <v>0</v>
      </c>
      <c r="O32" s="77">
        <f>DATA!Q21</f>
        <v>90</v>
      </c>
      <c r="P32" s="78">
        <f>DATA!R21</f>
        <v>0</v>
      </c>
      <c r="Q32" s="82">
        <v>5.88</v>
      </c>
      <c r="R32" s="83">
        <f t="shared" si="6"/>
        <v>529.20000000000005</v>
      </c>
      <c r="S32" s="76">
        <f>IF(ISBLANK(DATA!A21),"",DATA!A21)</f>
        <v>45400</v>
      </c>
      <c r="T32" s="84">
        <f>DATA!I21</f>
        <v>0</v>
      </c>
      <c r="U32" s="76">
        <f>IF(ISBLANK(DATA!A21),"",DATA!A21)</f>
        <v>45400</v>
      </c>
      <c r="V32" s="84">
        <f>DATA!L21</f>
        <v>0</v>
      </c>
      <c r="W32" s="85">
        <f>DATA!N21</f>
        <v>0</v>
      </c>
    </row>
    <row r="33" spans="1:23" ht="13.5" customHeight="1" x14ac:dyDescent="0.15">
      <c r="A33" s="230">
        <v>19</v>
      </c>
      <c r="B33" s="76">
        <f>IF(ISBLANK(DATA!A22),"",DATA!A22)</f>
        <v>45401</v>
      </c>
      <c r="C33" s="162">
        <f>DATA!B22</f>
        <v>79</v>
      </c>
      <c r="D33" s="75">
        <f>DATA!C22</f>
        <v>50</v>
      </c>
      <c r="E33" s="77">
        <f t="shared" si="7"/>
        <v>129</v>
      </c>
      <c r="F33" s="75">
        <f>DATA!D22</f>
        <v>64</v>
      </c>
      <c r="G33" s="75">
        <f>DATA!E22</f>
        <v>41</v>
      </c>
      <c r="H33" s="78">
        <f t="shared" si="3"/>
        <v>105</v>
      </c>
      <c r="I33" s="79">
        <f>DATA!F22</f>
        <v>64</v>
      </c>
      <c r="J33" s="79">
        <f>DATA!G22</f>
        <v>41</v>
      </c>
      <c r="K33" s="80">
        <f t="shared" si="4"/>
        <v>105</v>
      </c>
      <c r="L33" s="81">
        <f t="shared" si="5"/>
        <v>0</v>
      </c>
      <c r="M33" s="82">
        <f t="shared" si="8"/>
        <v>10.5</v>
      </c>
      <c r="N33" s="82">
        <f>DATA!M22</f>
        <v>0</v>
      </c>
      <c r="O33" s="77">
        <f>DATA!Q22</f>
        <v>105</v>
      </c>
      <c r="P33" s="78">
        <f>DATA!R22</f>
        <v>105</v>
      </c>
      <c r="Q33" s="82">
        <v>5.88</v>
      </c>
      <c r="R33" s="83">
        <f t="shared" si="6"/>
        <v>617.4</v>
      </c>
      <c r="S33" s="76">
        <f>IF(ISBLANK(DATA!A22),"",DATA!A22)</f>
        <v>45401</v>
      </c>
      <c r="T33" s="84">
        <f>DATA!I22</f>
        <v>0</v>
      </c>
      <c r="U33" s="76">
        <f>IF(ISBLANK(DATA!A22),"",DATA!A22)</f>
        <v>45401</v>
      </c>
      <c r="V33" s="84">
        <f>DATA!L22</f>
        <v>0</v>
      </c>
      <c r="W33" s="85">
        <f>DATA!N22</f>
        <v>0</v>
      </c>
    </row>
    <row r="34" spans="1:23" ht="13.5" customHeight="1" x14ac:dyDescent="0.15">
      <c r="A34" s="230">
        <v>20</v>
      </c>
      <c r="B34" s="76">
        <f>IF(ISBLANK(DATA!A23),"",DATA!A23)</f>
        <v>45402</v>
      </c>
      <c r="C34" s="162">
        <f>DATA!B23</f>
        <v>79</v>
      </c>
      <c r="D34" s="75">
        <f>DATA!C23</f>
        <v>50</v>
      </c>
      <c r="E34" s="77">
        <f t="shared" si="7"/>
        <v>129</v>
      </c>
      <c r="F34" s="75">
        <f>DATA!D23</f>
        <v>46</v>
      </c>
      <c r="G34" s="75">
        <f>DATA!E23</f>
        <v>42</v>
      </c>
      <c r="H34" s="78">
        <f t="shared" si="3"/>
        <v>88</v>
      </c>
      <c r="I34" s="79">
        <f>DATA!F23</f>
        <v>46</v>
      </c>
      <c r="J34" s="79">
        <f>DATA!G23</f>
        <v>42</v>
      </c>
      <c r="K34" s="80">
        <f t="shared" si="4"/>
        <v>88</v>
      </c>
      <c r="L34" s="81">
        <f t="shared" si="5"/>
        <v>0</v>
      </c>
      <c r="M34" s="82">
        <f t="shared" si="8"/>
        <v>8.8000000000000007</v>
      </c>
      <c r="N34" s="82">
        <f>DATA!M23</f>
        <v>0</v>
      </c>
      <c r="O34" s="77">
        <f>DATA!Q23</f>
        <v>0</v>
      </c>
      <c r="P34" s="78">
        <f>DATA!R23</f>
        <v>0</v>
      </c>
      <c r="Q34" s="82">
        <v>5.88</v>
      </c>
      <c r="R34" s="83">
        <f t="shared" si="6"/>
        <v>517.43999999999994</v>
      </c>
      <c r="S34" s="76">
        <f>IF(ISBLANK(DATA!A23),"",DATA!A23)</f>
        <v>45402</v>
      </c>
      <c r="T34" s="84">
        <f>DATA!I23</f>
        <v>0</v>
      </c>
      <c r="U34" s="76">
        <f>IF(ISBLANK(DATA!A23),"",DATA!A23)</f>
        <v>45402</v>
      </c>
      <c r="V34" s="84">
        <f>DATA!L23</f>
        <v>0</v>
      </c>
      <c r="W34" s="85">
        <f>DATA!N23</f>
        <v>0</v>
      </c>
    </row>
    <row r="35" spans="1:23" ht="13.5" customHeight="1" x14ac:dyDescent="0.15">
      <c r="A35" s="230">
        <v>21</v>
      </c>
      <c r="B35" s="76">
        <f>IF(ISBLANK(DATA!A24),"",DATA!A24)</f>
        <v>45403</v>
      </c>
      <c r="C35" s="162">
        <f>DATA!B24</f>
        <v>79</v>
      </c>
      <c r="D35" s="75">
        <f>DATA!C24</f>
        <v>50</v>
      </c>
      <c r="E35" s="77">
        <f t="shared" si="7"/>
        <v>129</v>
      </c>
      <c r="F35" s="75">
        <f>DATA!D24</f>
        <v>66</v>
      </c>
      <c r="G35" s="75">
        <f>DATA!E24</f>
        <v>40</v>
      </c>
      <c r="H35" s="78">
        <f t="shared" si="3"/>
        <v>106</v>
      </c>
      <c r="I35" s="79">
        <f>DATA!F24</f>
        <v>66</v>
      </c>
      <c r="J35" s="79">
        <f>DATA!G24</f>
        <v>40</v>
      </c>
      <c r="K35" s="80">
        <f t="shared" si="4"/>
        <v>106</v>
      </c>
      <c r="L35" s="81">
        <f t="shared" si="5"/>
        <v>0</v>
      </c>
      <c r="M35" s="82">
        <f t="shared" si="8"/>
        <v>10.600000000000001</v>
      </c>
      <c r="N35" s="82">
        <f>DATA!M24</f>
        <v>0</v>
      </c>
      <c r="O35" s="77">
        <f>DATA!Q24</f>
        <v>0</v>
      </c>
      <c r="P35" s="78">
        <f>DATA!R24</f>
        <v>0</v>
      </c>
      <c r="Q35" s="82">
        <v>5.88</v>
      </c>
      <c r="R35" s="83">
        <f t="shared" si="6"/>
        <v>623.28</v>
      </c>
      <c r="S35" s="76">
        <f>IF(ISBLANK(DATA!A24),"",DATA!A24)</f>
        <v>45403</v>
      </c>
      <c r="T35" s="84">
        <f>DATA!I24</f>
        <v>0</v>
      </c>
      <c r="U35" s="76">
        <f>IF(ISBLANK(DATA!A24),"",DATA!A24)</f>
        <v>45403</v>
      </c>
      <c r="V35" s="84">
        <f>DATA!L24</f>
        <v>0</v>
      </c>
      <c r="W35" s="85">
        <f>DATA!N24</f>
        <v>0</v>
      </c>
    </row>
    <row r="36" spans="1:23" ht="13.5" customHeight="1" x14ac:dyDescent="0.15">
      <c r="A36" s="230">
        <v>22</v>
      </c>
      <c r="B36" s="76">
        <f>IF(ISBLANK(DATA!A25),"",DATA!A25)</f>
        <v>45404</v>
      </c>
      <c r="C36" s="162">
        <f>DATA!B25</f>
        <v>79</v>
      </c>
      <c r="D36" s="75">
        <f>DATA!C25</f>
        <v>50</v>
      </c>
      <c r="E36" s="77">
        <f t="shared" si="7"/>
        <v>129</v>
      </c>
      <c r="F36" s="75">
        <f>DATA!D25</f>
        <v>66</v>
      </c>
      <c r="G36" s="75">
        <f>DATA!E25</f>
        <v>42</v>
      </c>
      <c r="H36" s="78">
        <f t="shared" si="3"/>
        <v>108</v>
      </c>
      <c r="I36" s="79">
        <f>DATA!F25</f>
        <v>66</v>
      </c>
      <c r="J36" s="79">
        <f>DATA!G25</f>
        <v>42</v>
      </c>
      <c r="K36" s="80">
        <f t="shared" si="4"/>
        <v>108</v>
      </c>
      <c r="L36" s="81">
        <f t="shared" si="5"/>
        <v>0</v>
      </c>
      <c r="M36" s="82">
        <f t="shared" si="8"/>
        <v>10.8</v>
      </c>
      <c r="N36" s="82">
        <f>DATA!M25</f>
        <v>0</v>
      </c>
      <c r="O36" s="77">
        <f>DATA!Q25</f>
        <v>108</v>
      </c>
      <c r="P36" s="78">
        <f>DATA!R25</f>
        <v>108</v>
      </c>
      <c r="Q36" s="82">
        <v>5.88</v>
      </c>
      <c r="R36" s="83">
        <f t="shared" si="6"/>
        <v>635.04</v>
      </c>
      <c r="S36" s="76">
        <f>IF(ISBLANK(DATA!A25),"",DATA!A25)</f>
        <v>45404</v>
      </c>
      <c r="T36" s="84">
        <f>DATA!I25</f>
        <v>0</v>
      </c>
      <c r="U36" s="76">
        <f>IF(ISBLANK(DATA!A25),"",DATA!A25)</f>
        <v>45404</v>
      </c>
      <c r="V36" s="84">
        <f>DATA!L25</f>
        <v>0</v>
      </c>
      <c r="W36" s="85">
        <f>DATA!N25</f>
        <v>0</v>
      </c>
    </row>
    <row r="37" spans="1:23" ht="13.5" customHeight="1" x14ac:dyDescent="0.15">
      <c r="A37" s="230">
        <v>23</v>
      </c>
      <c r="B37" s="76">
        <f>IF(ISBLANK(DATA!A26),"",DATA!A26)</f>
        <v>45405</v>
      </c>
      <c r="C37" s="162">
        <f>DATA!B26</f>
        <v>79</v>
      </c>
      <c r="D37" s="75">
        <f>DATA!C26</f>
        <v>50</v>
      </c>
      <c r="E37" s="77">
        <f t="shared" si="7"/>
        <v>129</v>
      </c>
      <c r="F37" s="75">
        <f>DATA!D26</f>
        <v>46</v>
      </c>
      <c r="G37" s="75">
        <f>DATA!E26</f>
        <v>31</v>
      </c>
      <c r="H37" s="78">
        <f t="shared" si="3"/>
        <v>77</v>
      </c>
      <c r="I37" s="79">
        <f>DATA!F26</f>
        <v>46</v>
      </c>
      <c r="J37" s="79">
        <f>DATA!G26</f>
        <v>31</v>
      </c>
      <c r="K37" s="80">
        <f t="shared" si="4"/>
        <v>77</v>
      </c>
      <c r="L37" s="81">
        <f t="shared" si="5"/>
        <v>0</v>
      </c>
      <c r="M37" s="82">
        <f t="shared" si="8"/>
        <v>7.7</v>
      </c>
      <c r="N37" s="82">
        <f>DATA!M26</f>
        <v>0</v>
      </c>
      <c r="O37" s="77">
        <f>DATA!Q26</f>
        <v>77</v>
      </c>
      <c r="P37" s="78">
        <f>DATA!R26</f>
        <v>0</v>
      </c>
      <c r="Q37" s="82">
        <v>5.88</v>
      </c>
      <c r="R37" s="83">
        <f t="shared" si="6"/>
        <v>452.76</v>
      </c>
      <c r="S37" s="76">
        <f>IF(ISBLANK(DATA!A26),"",DATA!A26)</f>
        <v>45405</v>
      </c>
      <c r="T37" s="84">
        <f>DATA!I26</f>
        <v>0</v>
      </c>
      <c r="U37" s="76">
        <f>IF(ISBLANK(DATA!A26),"",DATA!A26)</f>
        <v>45405</v>
      </c>
      <c r="V37" s="84">
        <f>DATA!L26</f>
        <v>0</v>
      </c>
      <c r="W37" s="85">
        <f>DATA!N26</f>
        <v>0</v>
      </c>
    </row>
    <row r="38" spans="1:23" ht="13.5" customHeight="1" x14ac:dyDescent="0.15">
      <c r="A38" s="230">
        <v>24</v>
      </c>
      <c r="B38" s="76">
        <f>IF(ISBLANK(DATA!A27),"",DATA!A27)</f>
        <v>45406</v>
      </c>
      <c r="C38" s="162">
        <f>DATA!B27</f>
        <v>79</v>
      </c>
      <c r="D38" s="75">
        <f>DATA!C27</f>
        <v>50</v>
      </c>
      <c r="E38" s="77">
        <f t="shared" si="7"/>
        <v>129</v>
      </c>
      <c r="F38" s="75">
        <f>DATA!D27</f>
        <v>0</v>
      </c>
      <c r="G38" s="75">
        <f>DATA!E27</f>
        <v>0</v>
      </c>
      <c r="H38" s="78">
        <f t="shared" si="3"/>
        <v>0</v>
      </c>
      <c r="I38" s="79">
        <f>DATA!F27</f>
        <v>0</v>
      </c>
      <c r="J38" s="79">
        <f>DATA!G27</f>
        <v>0</v>
      </c>
      <c r="K38" s="80">
        <f t="shared" si="4"/>
        <v>0</v>
      </c>
      <c r="L38" s="81">
        <f t="shared" si="5"/>
        <v>0</v>
      </c>
      <c r="M38" s="82">
        <f t="shared" si="8"/>
        <v>0</v>
      </c>
      <c r="N38" s="82">
        <f>DATA!M27</f>
        <v>0</v>
      </c>
      <c r="O38" s="77">
        <f>DATA!Q27</f>
        <v>0</v>
      </c>
      <c r="P38" s="78">
        <f>DATA!R27</f>
        <v>0</v>
      </c>
      <c r="Q38" s="82">
        <v>5.88</v>
      </c>
      <c r="R38" s="83">
        <f t="shared" si="6"/>
        <v>0</v>
      </c>
      <c r="S38" s="76">
        <f>IF(ISBLANK(DATA!A27),"",DATA!A27)</f>
        <v>45406</v>
      </c>
      <c r="T38" s="84">
        <f>DATA!I27</f>
        <v>0</v>
      </c>
      <c r="U38" s="76">
        <f>IF(ISBLANK(DATA!A27),"",DATA!A27)</f>
        <v>45406</v>
      </c>
      <c r="V38" s="84">
        <f>DATA!L27</f>
        <v>0</v>
      </c>
      <c r="W38" s="85">
        <f>DATA!N27</f>
        <v>0</v>
      </c>
    </row>
    <row r="39" spans="1:23" ht="13.5" customHeight="1" x14ac:dyDescent="0.15">
      <c r="A39" s="230">
        <v>25</v>
      </c>
      <c r="B39" s="76">
        <f>IF(ISBLANK(DATA!A28),"",DATA!A28)</f>
        <v>45407</v>
      </c>
      <c r="C39" s="162">
        <f>DATA!B28</f>
        <v>79</v>
      </c>
      <c r="D39" s="75">
        <f>DATA!C28</f>
        <v>50</v>
      </c>
      <c r="E39" s="77">
        <f t="shared" si="7"/>
        <v>129</v>
      </c>
      <c r="F39" s="75">
        <f>DATA!D28</f>
        <v>0</v>
      </c>
      <c r="G39" s="75">
        <f>DATA!E28</f>
        <v>0</v>
      </c>
      <c r="H39" s="78">
        <f t="shared" si="3"/>
        <v>0</v>
      </c>
      <c r="I39" s="79">
        <f>DATA!F28</f>
        <v>0</v>
      </c>
      <c r="J39" s="79">
        <f>DATA!G28</f>
        <v>0</v>
      </c>
      <c r="K39" s="80">
        <f t="shared" si="4"/>
        <v>0</v>
      </c>
      <c r="L39" s="81">
        <f t="shared" si="5"/>
        <v>0</v>
      </c>
      <c r="M39" s="82">
        <f t="shared" si="8"/>
        <v>0</v>
      </c>
      <c r="N39" s="82">
        <f>DATA!M28</f>
        <v>0</v>
      </c>
      <c r="O39" s="77">
        <f>DATA!Q28</f>
        <v>0</v>
      </c>
      <c r="P39" s="78">
        <f>DATA!R28</f>
        <v>0</v>
      </c>
      <c r="Q39" s="82">
        <v>5.88</v>
      </c>
      <c r="R39" s="83">
        <f t="shared" si="6"/>
        <v>0</v>
      </c>
      <c r="S39" s="76">
        <f>IF(ISBLANK(DATA!A28),"",DATA!A28)</f>
        <v>45407</v>
      </c>
      <c r="T39" s="84">
        <f>DATA!I28</f>
        <v>0</v>
      </c>
      <c r="U39" s="76">
        <f>IF(ISBLANK(DATA!A28),"",DATA!A28)</f>
        <v>45407</v>
      </c>
      <c r="V39" s="84">
        <f>DATA!L28</f>
        <v>0</v>
      </c>
      <c r="W39" s="85">
        <f>DATA!N28</f>
        <v>0</v>
      </c>
    </row>
    <row r="40" spans="1:23" ht="13.5" customHeight="1" x14ac:dyDescent="0.15">
      <c r="A40" s="230">
        <v>26</v>
      </c>
      <c r="B40" s="76">
        <f>IF(ISBLANK(DATA!A29),"",DATA!A29)</f>
        <v>45408</v>
      </c>
      <c r="C40" s="162">
        <f>DATA!B29</f>
        <v>79</v>
      </c>
      <c r="D40" s="75">
        <f>DATA!C29</f>
        <v>50</v>
      </c>
      <c r="E40" s="77">
        <f t="shared" si="7"/>
        <v>129</v>
      </c>
      <c r="F40" s="75">
        <f>DATA!D29</f>
        <v>0</v>
      </c>
      <c r="G40" s="75">
        <f>DATA!E29</f>
        <v>0</v>
      </c>
      <c r="H40" s="78">
        <f t="shared" si="3"/>
        <v>0</v>
      </c>
      <c r="I40" s="79">
        <f>DATA!F29</f>
        <v>0</v>
      </c>
      <c r="J40" s="79">
        <f>DATA!G29</f>
        <v>0</v>
      </c>
      <c r="K40" s="80">
        <f t="shared" si="4"/>
        <v>0</v>
      </c>
      <c r="L40" s="81">
        <f t="shared" si="5"/>
        <v>0</v>
      </c>
      <c r="M40" s="82">
        <f t="shared" si="8"/>
        <v>0</v>
      </c>
      <c r="N40" s="82">
        <f>DATA!M29</f>
        <v>0</v>
      </c>
      <c r="O40" s="77">
        <f>DATA!Q29</f>
        <v>0</v>
      </c>
      <c r="P40" s="78">
        <f>DATA!R29</f>
        <v>0</v>
      </c>
      <c r="Q40" s="82">
        <v>5.88</v>
      </c>
      <c r="R40" s="83">
        <f t="shared" si="6"/>
        <v>0</v>
      </c>
      <c r="S40" s="76">
        <f>IF(ISBLANK(DATA!A29),"",DATA!A29)</f>
        <v>45408</v>
      </c>
      <c r="T40" s="84">
        <f>DATA!I29</f>
        <v>0</v>
      </c>
      <c r="U40" s="76">
        <f>IF(ISBLANK(DATA!A29),"",DATA!A29)</f>
        <v>45408</v>
      </c>
      <c r="V40" s="84">
        <f>DATA!L29</f>
        <v>0</v>
      </c>
      <c r="W40" s="85">
        <f>DATA!N29</f>
        <v>0</v>
      </c>
    </row>
    <row r="41" spans="1:23" ht="13.5" customHeight="1" x14ac:dyDescent="0.15">
      <c r="A41" s="230">
        <v>27</v>
      </c>
      <c r="B41" s="76">
        <f>IF(ISBLANK(DATA!A30),"",DATA!A30)</f>
        <v>45409</v>
      </c>
      <c r="C41" s="162">
        <f>DATA!B30</f>
        <v>79</v>
      </c>
      <c r="D41" s="75">
        <f>DATA!C30</f>
        <v>50</v>
      </c>
      <c r="E41" s="77">
        <f t="shared" si="7"/>
        <v>129</v>
      </c>
      <c r="F41" s="75">
        <f>DATA!D30</f>
        <v>0</v>
      </c>
      <c r="G41" s="75">
        <f>DATA!E30</f>
        <v>0</v>
      </c>
      <c r="H41" s="78">
        <f t="shared" si="3"/>
        <v>0</v>
      </c>
      <c r="I41" s="79">
        <f>DATA!F30</f>
        <v>0</v>
      </c>
      <c r="J41" s="79">
        <f>DATA!G30</f>
        <v>0</v>
      </c>
      <c r="K41" s="80">
        <f t="shared" si="4"/>
        <v>0</v>
      </c>
      <c r="L41" s="81">
        <f t="shared" si="5"/>
        <v>0</v>
      </c>
      <c r="M41" s="82">
        <f t="shared" si="8"/>
        <v>0</v>
      </c>
      <c r="N41" s="82">
        <f>DATA!M30</f>
        <v>0</v>
      </c>
      <c r="O41" s="77">
        <f>DATA!Q30</f>
        <v>0</v>
      </c>
      <c r="P41" s="78">
        <f>DATA!R30</f>
        <v>0</v>
      </c>
      <c r="Q41" s="82">
        <v>5.88</v>
      </c>
      <c r="R41" s="83">
        <f t="shared" si="6"/>
        <v>0</v>
      </c>
      <c r="S41" s="76">
        <f>IF(ISBLANK(DATA!A30),"",DATA!A30)</f>
        <v>45409</v>
      </c>
      <c r="T41" s="84">
        <f>DATA!I30</f>
        <v>0</v>
      </c>
      <c r="U41" s="76">
        <f>IF(ISBLANK(DATA!A30),"",DATA!A30)</f>
        <v>45409</v>
      </c>
      <c r="V41" s="84">
        <f>DATA!L30</f>
        <v>0</v>
      </c>
      <c r="W41" s="85">
        <f>DATA!N30</f>
        <v>0</v>
      </c>
    </row>
    <row r="42" spans="1:23" ht="13.5" customHeight="1" x14ac:dyDescent="0.15">
      <c r="A42" s="230">
        <v>28</v>
      </c>
      <c r="B42" s="76">
        <f>IF(ISBLANK(DATA!A31),"",DATA!A31)</f>
        <v>45410</v>
      </c>
      <c r="C42" s="162">
        <f>DATA!B31</f>
        <v>79</v>
      </c>
      <c r="D42" s="75">
        <f>DATA!C31</f>
        <v>50</v>
      </c>
      <c r="E42" s="77">
        <f t="shared" si="7"/>
        <v>129</v>
      </c>
      <c r="F42" s="75">
        <f>DATA!D31</f>
        <v>0</v>
      </c>
      <c r="G42" s="75">
        <f>DATA!E31</f>
        <v>0</v>
      </c>
      <c r="H42" s="78">
        <f t="shared" si="3"/>
        <v>0</v>
      </c>
      <c r="I42" s="79">
        <f>DATA!F31</f>
        <v>0</v>
      </c>
      <c r="J42" s="79">
        <f>DATA!G31</f>
        <v>0</v>
      </c>
      <c r="K42" s="80">
        <f t="shared" si="4"/>
        <v>0</v>
      </c>
      <c r="L42" s="81">
        <f t="shared" si="5"/>
        <v>0</v>
      </c>
      <c r="M42" s="82">
        <f t="shared" si="8"/>
        <v>0</v>
      </c>
      <c r="N42" s="82">
        <f>DATA!M31</f>
        <v>0</v>
      </c>
      <c r="O42" s="77">
        <f>DATA!Q31</f>
        <v>0</v>
      </c>
      <c r="P42" s="78">
        <f>DATA!R31</f>
        <v>0</v>
      </c>
      <c r="Q42" s="82">
        <v>5.88</v>
      </c>
      <c r="R42" s="83">
        <f t="shared" si="6"/>
        <v>0</v>
      </c>
      <c r="S42" s="76">
        <f>IF(ISBLANK(DATA!A31),"",DATA!A31)</f>
        <v>45410</v>
      </c>
      <c r="T42" s="84">
        <f>DATA!I31</f>
        <v>0</v>
      </c>
      <c r="U42" s="76">
        <f>IF(ISBLANK(DATA!A31),"",DATA!A31)</f>
        <v>45410</v>
      </c>
      <c r="V42" s="84">
        <f>DATA!L31</f>
        <v>0</v>
      </c>
      <c r="W42" s="85">
        <f>DATA!N31</f>
        <v>0</v>
      </c>
    </row>
    <row r="43" spans="1:23" ht="13.5" customHeight="1" x14ac:dyDescent="0.15">
      <c r="A43" s="230">
        <v>29</v>
      </c>
      <c r="B43" s="76">
        <f>IF(ISBLANK(DATA!A32),"",DATA!A32)</f>
        <v>45411</v>
      </c>
      <c r="C43" s="162">
        <f>DATA!B32</f>
        <v>79</v>
      </c>
      <c r="D43" s="75">
        <f>DATA!C32</f>
        <v>50</v>
      </c>
      <c r="E43" s="77">
        <f t="shared" si="7"/>
        <v>129</v>
      </c>
      <c r="F43" s="75">
        <f>DATA!D32</f>
        <v>0</v>
      </c>
      <c r="G43" s="75">
        <f>DATA!E32</f>
        <v>0</v>
      </c>
      <c r="H43" s="78">
        <f t="shared" si="3"/>
        <v>0</v>
      </c>
      <c r="I43" s="79">
        <f>DATA!F32</f>
        <v>0</v>
      </c>
      <c r="J43" s="79">
        <f>DATA!G32</f>
        <v>0</v>
      </c>
      <c r="K43" s="80">
        <f t="shared" si="4"/>
        <v>0</v>
      </c>
      <c r="L43" s="81">
        <f t="shared" si="5"/>
        <v>0</v>
      </c>
      <c r="M43" s="82">
        <f t="shared" si="8"/>
        <v>0</v>
      </c>
      <c r="N43" s="82">
        <f>DATA!M32</f>
        <v>0</v>
      </c>
      <c r="O43" s="77">
        <f>DATA!Q32</f>
        <v>0</v>
      </c>
      <c r="P43" s="78">
        <f>DATA!R32</f>
        <v>0</v>
      </c>
      <c r="Q43" s="82">
        <v>5.88</v>
      </c>
      <c r="R43" s="83">
        <f t="shared" si="6"/>
        <v>0</v>
      </c>
      <c r="S43" s="76">
        <f>IF(ISBLANK(DATA!A32),"",DATA!A32)</f>
        <v>45411</v>
      </c>
      <c r="T43" s="84">
        <f>DATA!I32</f>
        <v>0</v>
      </c>
      <c r="U43" s="76">
        <f>IF(ISBLANK(DATA!A32),"",DATA!A32)</f>
        <v>45411</v>
      </c>
      <c r="V43" s="84">
        <f>DATA!L32</f>
        <v>0</v>
      </c>
      <c r="W43" s="85">
        <f>DATA!N32</f>
        <v>0</v>
      </c>
    </row>
    <row r="44" spans="1:23" ht="13.5" customHeight="1" x14ac:dyDescent="0.15">
      <c r="A44" s="230">
        <v>30</v>
      </c>
      <c r="B44" s="76">
        <f>IF(ISBLANK(DATA!A33),"",DATA!A33)</f>
        <v>45412</v>
      </c>
      <c r="C44" s="162">
        <f>DATA!B33</f>
        <v>79</v>
      </c>
      <c r="D44" s="75">
        <f>DATA!C33</f>
        <v>50</v>
      </c>
      <c r="E44" s="77">
        <f t="shared" si="7"/>
        <v>129</v>
      </c>
      <c r="F44" s="75">
        <f>DATA!D33</f>
        <v>0</v>
      </c>
      <c r="G44" s="75">
        <f>DATA!E33</f>
        <v>0</v>
      </c>
      <c r="H44" s="78">
        <f t="shared" si="3"/>
        <v>0</v>
      </c>
      <c r="I44" s="79">
        <f>DATA!F33</f>
        <v>0</v>
      </c>
      <c r="J44" s="79">
        <f>DATA!G33</f>
        <v>0</v>
      </c>
      <c r="K44" s="80">
        <f t="shared" si="4"/>
        <v>0</v>
      </c>
      <c r="L44" s="81">
        <f t="shared" si="5"/>
        <v>0</v>
      </c>
      <c r="M44" s="82">
        <f t="shared" si="8"/>
        <v>0</v>
      </c>
      <c r="N44" s="82">
        <f>DATA!M33</f>
        <v>0</v>
      </c>
      <c r="O44" s="77">
        <f>DATA!Q33</f>
        <v>0</v>
      </c>
      <c r="P44" s="78">
        <f>DATA!R33</f>
        <v>0</v>
      </c>
      <c r="Q44" s="82">
        <v>5.88</v>
      </c>
      <c r="R44" s="83">
        <f t="shared" si="6"/>
        <v>0</v>
      </c>
      <c r="S44" s="76">
        <f>IF(ISBLANK(DATA!A33),"",DATA!A33)</f>
        <v>45412</v>
      </c>
      <c r="T44" s="84">
        <f>DATA!I33</f>
        <v>0</v>
      </c>
      <c r="U44" s="76">
        <f>IF(ISBLANK(DATA!A33),"",DATA!A33)</f>
        <v>45412</v>
      </c>
      <c r="V44" s="84">
        <f>DATA!L33</f>
        <v>0</v>
      </c>
      <c r="W44" s="85">
        <f>DATA!N33</f>
        <v>0</v>
      </c>
    </row>
    <row r="45" spans="1:23" ht="13.5" customHeight="1" x14ac:dyDescent="0.15">
      <c r="A45" s="230">
        <v>31</v>
      </c>
      <c r="B45" s="76" t="str">
        <f>IF(ISBLANK(DATA!A34),"",DATA!A34)</f>
        <v/>
      </c>
      <c r="C45" s="162">
        <f>DATA!B34</f>
        <v>0</v>
      </c>
      <c r="D45" s="75">
        <f>DATA!C34</f>
        <v>0</v>
      </c>
      <c r="E45" s="77">
        <f t="shared" si="7"/>
        <v>0</v>
      </c>
      <c r="F45" s="75">
        <f>DATA!D34</f>
        <v>0</v>
      </c>
      <c r="G45" s="75">
        <f>DATA!E34</f>
        <v>0</v>
      </c>
      <c r="H45" s="78">
        <f t="shared" si="3"/>
        <v>0</v>
      </c>
      <c r="I45" s="79">
        <f>DATA!F34</f>
        <v>0</v>
      </c>
      <c r="J45" s="79">
        <f>DATA!G34</f>
        <v>0</v>
      </c>
      <c r="K45" s="80">
        <f t="shared" si="4"/>
        <v>0</v>
      </c>
      <c r="L45" s="81">
        <f t="shared" si="5"/>
        <v>0</v>
      </c>
      <c r="M45" s="82">
        <f t="shared" si="8"/>
        <v>0</v>
      </c>
      <c r="N45" s="82">
        <f>DATA!M34</f>
        <v>0</v>
      </c>
      <c r="O45" s="77">
        <f>DATA!Q34</f>
        <v>0</v>
      </c>
      <c r="P45" s="78">
        <f>DATA!R34</f>
        <v>0</v>
      </c>
      <c r="Q45" s="82">
        <v>5.88</v>
      </c>
      <c r="R45" s="83">
        <f t="shared" si="6"/>
        <v>0</v>
      </c>
      <c r="S45" s="76" t="str">
        <f>IF(ISBLANK(DATA!A34),"",DATA!A34)</f>
        <v/>
      </c>
      <c r="T45" s="84">
        <f>DATA!I34</f>
        <v>0</v>
      </c>
      <c r="U45" s="76" t="str">
        <f>IF(ISBLANK(DATA!A34),"",DATA!A34)</f>
        <v/>
      </c>
      <c r="V45" s="84">
        <f>DATA!L34</f>
        <v>0</v>
      </c>
      <c r="W45" s="85">
        <f>DATA!N34</f>
        <v>0</v>
      </c>
    </row>
    <row r="46" spans="1:23" ht="13.5" customHeight="1" x14ac:dyDescent="0.15">
      <c r="A46" s="465" t="s">
        <v>18</v>
      </c>
      <c r="B46" s="466"/>
      <c r="C46" s="466"/>
      <c r="D46" s="467"/>
      <c r="E46" s="452"/>
      <c r="F46" s="456"/>
      <c r="G46" s="456"/>
      <c r="H46" s="455">
        <f t="shared" ref="H46:R46" si="9">SUM(H15:H45)</f>
        <v>2033</v>
      </c>
      <c r="I46" s="457">
        <f t="shared" si="9"/>
        <v>1233</v>
      </c>
      <c r="J46" s="458">
        <f t="shared" si="9"/>
        <v>800</v>
      </c>
      <c r="K46" s="452">
        <f t="shared" si="9"/>
        <v>2033</v>
      </c>
      <c r="L46" s="454">
        <f t="shared" si="9"/>
        <v>0</v>
      </c>
      <c r="M46" s="472">
        <f t="shared" si="9"/>
        <v>203.29999999999998</v>
      </c>
      <c r="N46" s="471">
        <f t="shared" si="9"/>
        <v>155</v>
      </c>
      <c r="O46" s="452">
        <f t="shared" si="9"/>
        <v>1107</v>
      </c>
      <c r="P46" s="473">
        <f t="shared" si="9"/>
        <v>1048</v>
      </c>
      <c r="Q46" s="474">
        <f t="shared" si="9"/>
        <v>182.27999999999992</v>
      </c>
      <c r="R46" s="475">
        <f t="shared" si="9"/>
        <v>11954.039999999999</v>
      </c>
      <c r="S46" s="476"/>
      <c r="T46" s="452">
        <f>SUM(T15:T45)</f>
        <v>770</v>
      </c>
      <c r="U46" s="452"/>
      <c r="V46" s="452">
        <f t="shared" ref="V46" si="10">SUM(V15:V45)</f>
        <v>551</v>
      </c>
      <c r="W46" s="463">
        <f t="shared" ref="W46" si="11">SUM(W15:W45)</f>
        <v>0</v>
      </c>
    </row>
    <row r="47" spans="1:23" ht="14.25" customHeight="1" x14ac:dyDescent="0.15">
      <c r="A47" s="468"/>
      <c r="B47" s="469"/>
      <c r="C47" s="469"/>
      <c r="D47" s="470"/>
      <c r="E47" s="453"/>
      <c r="F47" s="453"/>
      <c r="G47" s="453"/>
      <c r="H47" s="453"/>
      <c r="I47" s="453"/>
      <c r="J47" s="453"/>
      <c r="K47" s="453"/>
      <c r="L47" s="453"/>
      <c r="M47" s="453"/>
      <c r="N47" s="453"/>
      <c r="O47" s="453"/>
      <c r="P47" s="453"/>
      <c r="Q47" s="453"/>
      <c r="R47" s="453"/>
      <c r="S47" s="453"/>
      <c r="T47" s="453"/>
      <c r="U47" s="453"/>
      <c r="V47" s="453"/>
      <c r="W47" s="464"/>
    </row>
    <row r="48" spans="1:23" ht="12.75" customHeight="1" x14ac:dyDescent="0.15">
      <c r="A48" s="459" t="s">
        <v>62</v>
      </c>
      <c r="B48" s="444"/>
      <c r="C48" s="444"/>
      <c r="D48" s="444"/>
      <c r="E48" s="444"/>
      <c r="F48" s="444"/>
      <c r="G48" s="444"/>
      <c r="H48" s="444"/>
      <c r="I48" s="444"/>
      <c r="J48" s="444"/>
      <c r="K48" s="444"/>
      <c r="L48" s="444"/>
      <c r="M48" s="444"/>
      <c r="N48" s="444"/>
      <c r="O48" s="444"/>
      <c r="P48" s="444"/>
      <c r="Q48" s="444"/>
      <c r="R48" s="444"/>
      <c r="S48" s="444"/>
      <c r="T48" s="444"/>
      <c r="U48" s="444"/>
      <c r="V48" s="444"/>
      <c r="W48" s="445"/>
    </row>
    <row r="49" spans="1:34" ht="12.75" customHeight="1" x14ac:dyDescent="0.15">
      <c r="A49" s="460" t="s">
        <v>63</v>
      </c>
      <c r="B49" s="444"/>
      <c r="C49" s="444"/>
      <c r="D49" s="445"/>
      <c r="E49" s="461">
        <v>1</v>
      </c>
      <c r="F49" s="444"/>
      <c r="G49" s="444"/>
      <c r="H49" s="444"/>
      <c r="I49" s="445"/>
      <c r="J49" s="461" t="s">
        <v>64</v>
      </c>
      <c r="K49" s="445"/>
      <c r="L49" s="461" t="s">
        <v>65</v>
      </c>
      <c r="M49" s="445"/>
      <c r="N49" s="461" t="s">
        <v>66</v>
      </c>
      <c r="O49" s="444"/>
      <c r="P49" s="445"/>
      <c r="Q49" s="372" t="s">
        <v>67</v>
      </c>
      <c r="R49" s="462" t="s">
        <v>18</v>
      </c>
      <c r="S49" s="445"/>
      <c r="T49" s="373" t="s">
        <v>68</v>
      </c>
      <c r="U49" s="373" t="s">
        <v>69</v>
      </c>
      <c r="V49" s="373" t="s">
        <v>70</v>
      </c>
      <c r="W49" s="373"/>
    </row>
    <row r="50" spans="1:34" ht="12.75" customHeight="1" x14ac:dyDescent="0.15">
      <c r="A50" s="451" t="s">
        <v>16</v>
      </c>
      <c r="B50" s="444"/>
      <c r="C50" s="444"/>
      <c r="D50" s="445"/>
      <c r="E50" s="443">
        <v>3</v>
      </c>
      <c r="F50" s="444"/>
      <c r="G50" s="444"/>
      <c r="H50" s="444"/>
      <c r="I50" s="445"/>
      <c r="J50" s="443">
        <v>7</v>
      </c>
      <c r="K50" s="445"/>
      <c r="L50" s="443">
        <v>12</v>
      </c>
      <c r="M50" s="445"/>
      <c r="N50" s="443">
        <v>14</v>
      </c>
      <c r="O50" s="444"/>
      <c r="P50" s="445"/>
      <c r="Q50" s="195">
        <v>43</v>
      </c>
      <c r="R50" s="446">
        <f>SUM(E50:Q50)</f>
        <v>79</v>
      </c>
      <c r="S50" s="445"/>
      <c r="T50" s="63">
        <f>SUM(R5:R6)</f>
        <v>1082</v>
      </c>
      <c r="U50" s="65">
        <f>SUM(O46,R11)</f>
        <v>1107</v>
      </c>
      <c r="V50" s="63">
        <f t="shared" ref="V50:V52" si="12">T50-U50</f>
        <v>-25</v>
      </c>
      <c r="W50" s="195" t="s">
        <v>71</v>
      </c>
    </row>
    <row r="51" spans="1:34" ht="12.75" customHeight="1" x14ac:dyDescent="0.15">
      <c r="A51" s="451" t="s">
        <v>17</v>
      </c>
      <c r="B51" s="444"/>
      <c r="C51" s="444"/>
      <c r="D51" s="445"/>
      <c r="E51" s="443">
        <v>3</v>
      </c>
      <c r="F51" s="444"/>
      <c r="G51" s="444"/>
      <c r="H51" s="444"/>
      <c r="I51" s="445"/>
      <c r="J51" s="443">
        <v>2</v>
      </c>
      <c r="K51" s="445"/>
      <c r="L51" s="443">
        <v>7</v>
      </c>
      <c r="M51" s="445"/>
      <c r="N51" s="443">
        <v>11</v>
      </c>
      <c r="O51" s="444"/>
      <c r="P51" s="445"/>
      <c r="Q51" s="195">
        <v>27</v>
      </c>
      <c r="R51" s="446">
        <f t="shared" ref="R51:R52" si="13">SUM(E51:Q51)</f>
        <v>50</v>
      </c>
      <c r="S51" s="445"/>
      <c r="T51" s="195">
        <f>SUM(S5,S6)</f>
        <v>994</v>
      </c>
      <c r="U51" s="195">
        <f>SUM(P46,S11)</f>
        <v>1048</v>
      </c>
      <c r="V51" s="63">
        <f t="shared" si="12"/>
        <v>-54</v>
      </c>
      <c r="W51" s="195" t="s">
        <v>72</v>
      </c>
    </row>
    <row r="52" spans="1:34" ht="12.75" customHeight="1" x14ac:dyDescent="0.15">
      <c r="A52" s="450" t="s">
        <v>18</v>
      </c>
      <c r="B52" s="444"/>
      <c r="C52" s="444"/>
      <c r="D52" s="445"/>
      <c r="E52" s="440">
        <f>SUM(E50:I51)</f>
        <v>6</v>
      </c>
      <c r="F52" s="442"/>
      <c r="G52" s="442"/>
      <c r="H52" s="442"/>
      <c r="I52" s="441"/>
      <c r="J52" s="440">
        <f>SUM(J50:K51)</f>
        <v>9</v>
      </c>
      <c r="K52" s="441"/>
      <c r="L52" s="440">
        <f>SUM(L50:M51)</f>
        <v>19</v>
      </c>
      <c r="M52" s="441"/>
      <c r="N52" s="440">
        <f>SUM(N50:P51)</f>
        <v>25</v>
      </c>
      <c r="O52" s="442"/>
      <c r="P52" s="441"/>
      <c r="Q52" s="61">
        <f>SUM(Q50:Q51)</f>
        <v>70</v>
      </c>
      <c r="R52" s="449">
        <f t="shared" si="13"/>
        <v>129</v>
      </c>
      <c r="S52" s="441"/>
      <c r="T52" s="62">
        <f>SUM(T5:U6)</f>
        <v>291.39999999999998</v>
      </c>
      <c r="U52" s="355">
        <f>SUM(M46,T11)</f>
        <v>203.29999999999998</v>
      </c>
      <c r="V52" s="63">
        <f t="shared" si="12"/>
        <v>88.1</v>
      </c>
      <c r="W52" s="374" t="s">
        <v>73</v>
      </c>
    </row>
    <row r="53" spans="1:34" ht="12.75" customHeight="1" x14ac:dyDescent="0.15">
      <c r="A53" s="447" t="s">
        <v>74</v>
      </c>
      <c r="B53" s="444"/>
      <c r="C53" s="444"/>
      <c r="D53" s="444"/>
      <c r="E53" s="444"/>
      <c r="F53" s="444"/>
      <c r="G53" s="444"/>
      <c r="H53" s="444"/>
      <c r="I53" s="444"/>
      <c r="J53" s="444"/>
      <c r="K53" s="444"/>
      <c r="L53" s="444"/>
      <c r="M53" s="444"/>
      <c r="N53" s="444"/>
      <c r="O53" s="444"/>
      <c r="P53" s="444"/>
      <c r="Q53" s="444"/>
      <c r="R53" s="444"/>
      <c r="S53" s="444"/>
      <c r="T53" s="444"/>
      <c r="U53" s="444"/>
      <c r="V53" s="444"/>
      <c r="W53" s="445"/>
    </row>
    <row r="54" spans="1:34" ht="12.75" customHeight="1" x14ac:dyDescent="0.15">
      <c r="A54" s="447" t="s">
        <v>75</v>
      </c>
      <c r="B54" s="444"/>
      <c r="C54" s="444"/>
      <c r="D54" s="444"/>
      <c r="E54" s="444"/>
      <c r="F54" s="444"/>
      <c r="G54" s="444"/>
      <c r="H54" s="444"/>
      <c r="I54" s="444"/>
      <c r="J54" s="444"/>
      <c r="K54" s="444"/>
      <c r="L54" s="444"/>
      <c r="M54" s="444"/>
      <c r="N54" s="444"/>
      <c r="O54" s="444"/>
      <c r="P54" s="444"/>
      <c r="Q54" s="444"/>
      <c r="R54" s="444"/>
      <c r="S54" s="444"/>
      <c r="T54" s="444"/>
      <c r="U54" s="444"/>
      <c r="V54" s="444"/>
      <c r="W54" s="445"/>
    </row>
    <row r="55" spans="1:34" ht="12.75" customHeight="1" x14ac:dyDescent="0.15">
      <c r="A55" s="448" t="s">
        <v>76</v>
      </c>
      <c r="B55" s="444"/>
      <c r="C55" s="444"/>
      <c r="D55" s="444"/>
      <c r="E55" s="444"/>
      <c r="F55" s="444"/>
      <c r="G55" s="444"/>
      <c r="H55" s="444"/>
      <c r="I55" s="444"/>
      <c r="J55" s="444"/>
      <c r="K55" s="444"/>
      <c r="L55" s="444"/>
      <c r="M55" s="444"/>
      <c r="N55" s="444"/>
      <c r="O55" s="444"/>
      <c r="P55" s="444"/>
      <c r="Q55" s="444"/>
      <c r="R55" s="444"/>
      <c r="S55" s="444"/>
      <c r="T55" s="444"/>
      <c r="U55" s="444"/>
      <c r="V55" s="444"/>
      <c r="W55" s="445"/>
    </row>
    <row r="56" spans="1:34" ht="12.75" customHeight="1" x14ac:dyDescent="0.15">
      <c r="A56" s="448" t="s">
        <v>77</v>
      </c>
      <c r="B56" s="444"/>
      <c r="C56" s="444"/>
      <c r="D56" s="444"/>
      <c r="E56" s="444"/>
      <c r="F56" s="444"/>
      <c r="G56" s="444"/>
      <c r="H56" s="444"/>
      <c r="I56" s="444"/>
      <c r="J56" s="444"/>
      <c r="K56" s="444"/>
      <c r="L56" s="444"/>
      <c r="M56" s="444"/>
      <c r="N56" s="444"/>
      <c r="O56" s="444"/>
      <c r="P56" s="444"/>
      <c r="Q56" s="444"/>
      <c r="R56" s="444"/>
      <c r="S56" s="444"/>
      <c r="T56" s="444"/>
      <c r="U56" s="444"/>
      <c r="V56" s="444"/>
      <c r="W56" s="445"/>
    </row>
    <row r="57" spans="1:34" ht="13.5" customHeight="1" x14ac:dyDescent="0.15">
      <c r="A57" s="3"/>
      <c r="B57" s="4"/>
      <c r="C57" s="5"/>
      <c r="D57" s="6"/>
      <c r="E57" s="7"/>
      <c r="F57" s="1"/>
      <c r="G57" s="1"/>
      <c r="H57" s="8"/>
      <c r="I57" s="1"/>
      <c r="J57" s="1"/>
      <c r="K57" s="1"/>
      <c r="L57" s="1"/>
      <c r="M57" s="9"/>
      <c r="N57" s="10"/>
      <c r="O57" s="11"/>
      <c r="P57" s="12"/>
      <c r="Q57" s="13"/>
      <c r="R57" s="1"/>
      <c r="S57" s="14"/>
      <c r="T57" s="1"/>
      <c r="U57" s="1"/>
      <c r="V57" s="1"/>
      <c r="W57" s="1"/>
    </row>
    <row r="58" spans="1:34" ht="13.5" customHeight="1" x14ac:dyDescent="0.15">
      <c r="A58" s="3"/>
      <c r="B58" s="4"/>
      <c r="C58" s="5"/>
      <c r="D58" s="6"/>
      <c r="E58" s="7"/>
      <c r="F58" s="1"/>
      <c r="G58" s="1"/>
      <c r="H58" s="8"/>
      <c r="I58" s="1"/>
      <c r="J58" s="1"/>
      <c r="K58" s="1"/>
      <c r="L58" s="1"/>
      <c r="M58" s="9"/>
      <c r="N58" s="10"/>
      <c r="O58" s="11"/>
      <c r="P58" s="12"/>
      <c r="Q58" s="13"/>
      <c r="R58" s="1"/>
      <c r="S58" s="14"/>
      <c r="T58" s="1"/>
      <c r="U58" s="1"/>
      <c r="V58" s="1"/>
      <c r="W58" s="1"/>
    </row>
    <row r="59" spans="1:34" ht="13.5" customHeight="1" x14ac:dyDescent="0.15">
      <c r="A59" s="3"/>
      <c r="B59" s="4"/>
      <c r="C59" s="5"/>
      <c r="D59" s="6"/>
      <c r="E59" s="7"/>
      <c r="F59" s="1"/>
      <c r="G59" s="1"/>
      <c r="H59" s="8"/>
      <c r="I59" s="1"/>
      <c r="J59" s="1"/>
      <c r="K59" s="1"/>
      <c r="L59" s="1"/>
      <c r="M59" s="9"/>
      <c r="N59" s="10"/>
      <c r="O59" s="11"/>
      <c r="P59" s="12"/>
      <c r="Q59" s="13"/>
      <c r="R59" s="1"/>
      <c r="S59" s="14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3.5" customHeight="1" x14ac:dyDescent="0.15">
      <c r="A60" s="3"/>
      <c r="B60" s="4"/>
      <c r="C60" s="5"/>
      <c r="D60" s="6"/>
      <c r="E60" s="7"/>
      <c r="F60" s="1"/>
      <c r="G60" s="1"/>
      <c r="H60" s="8"/>
      <c r="I60" s="1"/>
      <c r="J60" s="1"/>
      <c r="K60" s="1"/>
      <c r="L60" s="1"/>
      <c r="M60" s="9"/>
      <c r="N60" s="10"/>
      <c r="O60" s="11"/>
      <c r="P60" s="12"/>
      <c r="Q60" s="13"/>
      <c r="R60" s="1"/>
      <c r="S60" s="14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3.5" customHeight="1" x14ac:dyDescent="0.15">
      <c r="A61" s="3"/>
      <c r="B61" s="4"/>
      <c r="C61" s="5"/>
      <c r="D61" s="6"/>
      <c r="E61" s="7"/>
      <c r="F61" s="1"/>
      <c r="G61" s="1"/>
      <c r="H61" s="8"/>
      <c r="I61" s="1"/>
      <c r="J61" s="1"/>
      <c r="K61" s="1"/>
      <c r="L61" s="1"/>
      <c r="M61" s="9"/>
      <c r="N61" s="10"/>
      <c r="O61" s="11"/>
      <c r="P61" s="12"/>
      <c r="Q61" s="13"/>
      <c r="R61" s="1"/>
      <c r="S61" s="14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3.5" customHeight="1" x14ac:dyDescent="0.15">
      <c r="A62" s="3"/>
      <c r="B62" s="4"/>
      <c r="C62" s="5"/>
      <c r="D62" s="6"/>
      <c r="E62" s="7"/>
      <c r="F62" s="1"/>
      <c r="G62" s="1"/>
      <c r="H62" s="8"/>
      <c r="I62" s="1"/>
      <c r="J62" s="1"/>
      <c r="K62" s="1"/>
      <c r="L62" s="1"/>
      <c r="M62" s="9"/>
      <c r="N62" s="10"/>
      <c r="O62" s="11"/>
      <c r="P62" s="12"/>
      <c r="Q62" s="13"/>
      <c r="R62" s="1"/>
      <c r="S62" s="14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3.5" customHeight="1" x14ac:dyDescent="0.15">
      <c r="A63" s="3"/>
      <c r="B63" s="4"/>
      <c r="C63" s="5"/>
      <c r="D63" s="6"/>
      <c r="E63" s="7"/>
      <c r="F63" s="1"/>
      <c r="G63" s="1"/>
      <c r="H63" s="8"/>
      <c r="I63" s="1"/>
      <c r="J63" s="1"/>
      <c r="K63" s="1"/>
      <c r="L63" s="1"/>
      <c r="M63" s="9"/>
      <c r="N63" s="10"/>
      <c r="O63" s="11"/>
      <c r="P63" s="12"/>
      <c r="Q63" s="13"/>
      <c r="R63" s="1"/>
      <c r="S63" s="1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3.5" customHeight="1" x14ac:dyDescent="0.15">
      <c r="A64" s="3"/>
      <c r="B64" s="4"/>
      <c r="C64" s="5"/>
      <c r="D64" s="6"/>
      <c r="E64" s="7"/>
      <c r="F64" s="1"/>
      <c r="G64" s="1"/>
      <c r="H64" s="8"/>
      <c r="I64" s="1"/>
      <c r="J64" s="1"/>
      <c r="K64" s="1"/>
      <c r="L64" s="1"/>
      <c r="M64" s="9"/>
      <c r="N64" s="10"/>
      <c r="O64" s="11"/>
      <c r="P64" s="12"/>
      <c r="Q64" s="13"/>
      <c r="R64" s="1"/>
      <c r="S64" s="14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3.5" customHeight="1" x14ac:dyDescent="0.15">
      <c r="A65" s="3"/>
      <c r="B65" s="4"/>
      <c r="C65" s="5"/>
      <c r="D65" s="6"/>
      <c r="E65" s="7"/>
      <c r="F65" s="1"/>
      <c r="G65" s="1"/>
      <c r="H65" s="8"/>
      <c r="I65" s="1"/>
      <c r="J65" s="1"/>
      <c r="K65" s="1"/>
      <c r="L65" s="1"/>
      <c r="M65" s="9"/>
      <c r="N65" s="10"/>
      <c r="O65" s="11"/>
      <c r="P65" s="12"/>
      <c r="Q65" s="13"/>
      <c r="R65" s="1"/>
      <c r="S65" s="14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3.5" customHeight="1" x14ac:dyDescent="0.15">
      <c r="A66" s="3"/>
      <c r="B66" s="4"/>
      <c r="C66" s="5"/>
      <c r="D66" s="6"/>
      <c r="E66" s="7"/>
      <c r="F66" s="1"/>
      <c r="G66" s="1"/>
      <c r="H66" s="8"/>
      <c r="I66" s="1"/>
      <c r="J66" s="1"/>
      <c r="K66" s="1"/>
      <c r="L66" s="1"/>
      <c r="M66" s="9"/>
      <c r="N66" s="10"/>
      <c r="O66" s="11"/>
      <c r="P66" s="12"/>
      <c r="Q66" s="13"/>
      <c r="R66" s="1"/>
      <c r="S66" s="14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3.5" customHeight="1" x14ac:dyDescent="0.15">
      <c r="A67" s="3"/>
      <c r="B67" s="4"/>
      <c r="C67" s="5"/>
      <c r="D67" s="6"/>
      <c r="E67" s="7"/>
      <c r="F67" s="1"/>
      <c r="G67" s="1"/>
      <c r="H67" s="8"/>
      <c r="I67" s="1"/>
      <c r="J67" s="1"/>
      <c r="K67" s="1"/>
      <c r="L67" s="1"/>
      <c r="M67" s="9"/>
      <c r="N67" s="10"/>
      <c r="O67" s="11"/>
      <c r="P67" s="12"/>
      <c r="Q67" s="13"/>
      <c r="R67" s="1"/>
      <c r="S67" s="14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3.5" customHeight="1" x14ac:dyDescent="0.15">
      <c r="A68" s="3"/>
      <c r="B68" s="4"/>
      <c r="C68" s="5"/>
      <c r="D68" s="6"/>
      <c r="E68" s="7"/>
      <c r="F68" s="1"/>
      <c r="G68" s="1"/>
      <c r="H68" s="8"/>
      <c r="I68" s="1"/>
      <c r="J68" s="1"/>
      <c r="K68" s="1"/>
      <c r="L68" s="1"/>
      <c r="M68" s="9"/>
      <c r="N68" s="10"/>
      <c r="O68" s="11"/>
      <c r="P68" s="12"/>
      <c r="Q68" s="13"/>
      <c r="R68" s="1"/>
      <c r="S68" s="14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3.5" customHeight="1" x14ac:dyDescent="0.15">
      <c r="A69" s="3"/>
      <c r="B69" s="4"/>
      <c r="C69" s="5"/>
      <c r="D69" s="6"/>
      <c r="E69" s="7"/>
      <c r="F69" s="1"/>
      <c r="G69" s="1"/>
      <c r="H69" s="8"/>
      <c r="I69" s="1"/>
      <c r="J69" s="1"/>
      <c r="K69" s="1"/>
      <c r="L69" s="1"/>
      <c r="M69" s="9"/>
      <c r="N69" s="10"/>
      <c r="O69" s="11"/>
      <c r="P69" s="12"/>
      <c r="Q69" s="13"/>
      <c r="R69" s="1"/>
      <c r="S69" s="14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3.5" customHeight="1" x14ac:dyDescent="0.15">
      <c r="A70" s="3"/>
      <c r="B70" s="4"/>
      <c r="C70" s="5"/>
      <c r="D70" s="6"/>
      <c r="E70" s="7"/>
      <c r="F70" s="1"/>
      <c r="G70" s="1"/>
      <c r="H70" s="8"/>
      <c r="I70" s="1"/>
      <c r="J70" s="1"/>
      <c r="K70" s="1"/>
      <c r="L70" s="1"/>
      <c r="M70" s="9"/>
      <c r="N70" s="10"/>
      <c r="O70" s="11"/>
      <c r="P70" s="12"/>
      <c r="Q70" s="13"/>
      <c r="R70" s="1"/>
      <c r="S70" s="14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3.5" customHeight="1" x14ac:dyDescent="0.15">
      <c r="A71" s="3"/>
      <c r="B71" s="4"/>
      <c r="C71" s="5"/>
      <c r="D71" s="6"/>
      <c r="E71" s="7"/>
      <c r="F71" s="1"/>
      <c r="G71" s="1"/>
      <c r="H71" s="8"/>
      <c r="I71" s="1"/>
      <c r="J71" s="1"/>
      <c r="K71" s="1"/>
      <c r="L71" s="1"/>
      <c r="M71" s="9"/>
      <c r="N71" s="10"/>
      <c r="O71" s="11"/>
      <c r="P71" s="12"/>
      <c r="Q71" s="13"/>
      <c r="R71" s="1"/>
      <c r="S71" s="14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3.5" customHeight="1" x14ac:dyDescent="0.15">
      <c r="A72" s="3"/>
      <c r="B72" s="4"/>
      <c r="C72" s="5"/>
      <c r="D72" s="6"/>
      <c r="E72" s="7"/>
      <c r="F72" s="1"/>
      <c r="G72" s="1"/>
      <c r="H72" s="8"/>
      <c r="I72" s="1"/>
      <c r="J72" s="1"/>
      <c r="K72" s="1"/>
      <c r="L72" s="1"/>
      <c r="M72" s="9"/>
      <c r="N72" s="10"/>
      <c r="O72" s="11"/>
      <c r="P72" s="12"/>
      <c r="Q72" s="13"/>
      <c r="R72" s="1"/>
      <c r="S72" s="14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3.5" customHeight="1" x14ac:dyDescent="0.15">
      <c r="A73" s="3"/>
      <c r="B73" s="4"/>
      <c r="C73" s="5"/>
      <c r="D73" s="6"/>
      <c r="E73" s="7"/>
      <c r="F73" s="1"/>
      <c r="G73" s="1"/>
      <c r="H73" s="8"/>
      <c r="I73" s="1"/>
      <c r="J73" s="1"/>
      <c r="K73" s="1"/>
      <c r="L73" s="1"/>
      <c r="M73" s="9"/>
      <c r="N73" s="10"/>
      <c r="O73" s="11"/>
      <c r="P73" s="12"/>
      <c r="Q73" s="13"/>
      <c r="R73" s="1"/>
      <c r="S73" s="14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3.5" customHeight="1" x14ac:dyDescent="0.15">
      <c r="A74" s="3"/>
      <c r="B74" s="4"/>
      <c r="C74" s="5"/>
      <c r="D74" s="6"/>
      <c r="E74" s="7"/>
      <c r="F74" s="1"/>
      <c r="G74" s="1"/>
      <c r="H74" s="8"/>
      <c r="I74" s="1"/>
      <c r="J74" s="1"/>
      <c r="K74" s="1"/>
      <c r="L74" s="1"/>
      <c r="M74" s="9"/>
      <c r="N74" s="10"/>
      <c r="O74" s="11"/>
      <c r="P74" s="12"/>
      <c r="Q74" s="13"/>
      <c r="R74" s="1"/>
      <c r="S74" s="14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3.5" customHeight="1" x14ac:dyDescent="0.15">
      <c r="A75" s="3"/>
      <c r="B75" s="4"/>
      <c r="C75" s="5"/>
      <c r="D75" s="6"/>
      <c r="E75" s="7"/>
      <c r="F75" s="1"/>
      <c r="G75" s="1"/>
      <c r="H75" s="8"/>
      <c r="I75" s="1"/>
      <c r="J75" s="1"/>
      <c r="K75" s="1"/>
      <c r="L75" s="1"/>
      <c r="M75" s="9"/>
      <c r="N75" s="10"/>
      <c r="O75" s="11"/>
      <c r="P75" s="12"/>
      <c r="Q75" s="13"/>
      <c r="R75" s="1"/>
      <c r="S75" s="14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3.5" customHeight="1" x14ac:dyDescent="0.15">
      <c r="A76" s="3"/>
      <c r="B76" s="4"/>
      <c r="C76" s="5"/>
      <c r="D76" s="6"/>
      <c r="E76" s="7"/>
      <c r="F76" s="1"/>
      <c r="G76" s="1"/>
      <c r="H76" s="8"/>
      <c r="I76" s="1"/>
      <c r="J76" s="1"/>
      <c r="K76" s="1"/>
      <c r="L76" s="1"/>
      <c r="M76" s="9"/>
      <c r="N76" s="10"/>
      <c r="O76" s="11"/>
      <c r="P76" s="12"/>
      <c r="Q76" s="13"/>
      <c r="R76" s="1"/>
      <c r="S76" s="14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3.5" customHeight="1" x14ac:dyDescent="0.15">
      <c r="A77" s="3"/>
      <c r="B77" s="4"/>
      <c r="C77" s="5"/>
      <c r="D77" s="6"/>
      <c r="E77" s="7"/>
      <c r="F77" s="1"/>
      <c r="G77" s="1"/>
      <c r="H77" s="8"/>
      <c r="I77" s="1"/>
      <c r="J77" s="1"/>
      <c r="K77" s="1"/>
      <c r="L77" s="1"/>
      <c r="M77" s="9"/>
      <c r="N77" s="10"/>
      <c r="O77" s="11"/>
      <c r="P77" s="12"/>
      <c r="Q77" s="13"/>
      <c r="R77" s="1"/>
      <c r="S77" s="14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3.5" customHeight="1" x14ac:dyDescent="0.15">
      <c r="A78" s="3"/>
      <c r="B78" s="4"/>
      <c r="C78" s="5"/>
      <c r="D78" s="6"/>
      <c r="E78" s="7"/>
      <c r="F78" s="1"/>
      <c r="G78" s="1"/>
      <c r="H78" s="8"/>
      <c r="I78" s="1"/>
      <c r="J78" s="1"/>
      <c r="K78" s="1"/>
      <c r="L78" s="1"/>
      <c r="M78" s="9"/>
      <c r="N78" s="10"/>
      <c r="O78" s="11"/>
      <c r="P78" s="12"/>
      <c r="Q78" s="13"/>
      <c r="R78" s="1"/>
      <c r="S78" s="14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3.5" customHeight="1" x14ac:dyDescent="0.15">
      <c r="A79" s="3"/>
      <c r="B79" s="4"/>
      <c r="C79" s="5"/>
      <c r="D79" s="6"/>
      <c r="E79" s="7"/>
      <c r="F79" s="1"/>
      <c r="G79" s="1"/>
      <c r="H79" s="8"/>
      <c r="I79" s="1"/>
      <c r="J79" s="1"/>
      <c r="K79" s="1"/>
      <c r="L79" s="1"/>
      <c r="M79" s="9"/>
      <c r="N79" s="10"/>
      <c r="O79" s="11"/>
      <c r="P79" s="12"/>
      <c r="Q79" s="13"/>
      <c r="R79" s="1"/>
      <c r="S79" s="14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3.5" customHeight="1" x14ac:dyDescent="0.15">
      <c r="A80" s="3"/>
      <c r="B80" s="4"/>
      <c r="C80" s="5"/>
      <c r="D80" s="6"/>
      <c r="E80" s="7"/>
      <c r="F80" s="1"/>
      <c r="G80" s="1"/>
      <c r="H80" s="8"/>
      <c r="I80" s="1"/>
      <c r="J80" s="1"/>
      <c r="K80" s="1"/>
      <c r="L80" s="1"/>
      <c r="M80" s="9"/>
      <c r="N80" s="10"/>
      <c r="O80" s="11"/>
      <c r="P80" s="12"/>
      <c r="Q80" s="13"/>
      <c r="R80" s="1"/>
      <c r="S80" s="14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3.5" customHeight="1" x14ac:dyDescent="0.15">
      <c r="A81" s="3"/>
      <c r="B81" s="4"/>
      <c r="C81" s="5"/>
      <c r="D81" s="6"/>
      <c r="E81" s="7"/>
      <c r="F81" s="1"/>
      <c r="G81" s="1"/>
      <c r="H81" s="8"/>
      <c r="I81" s="1"/>
      <c r="J81" s="1"/>
      <c r="K81" s="1"/>
      <c r="L81" s="1"/>
      <c r="M81" s="9"/>
      <c r="N81" s="10"/>
      <c r="O81" s="11"/>
      <c r="P81" s="12"/>
      <c r="Q81" s="13"/>
      <c r="R81" s="1"/>
      <c r="S81" s="14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3.5" customHeight="1" x14ac:dyDescent="0.15">
      <c r="A82" s="3"/>
      <c r="B82" s="4"/>
      <c r="C82" s="5"/>
      <c r="D82" s="6"/>
      <c r="E82" s="7"/>
      <c r="F82" s="1"/>
      <c r="G82" s="1"/>
      <c r="H82" s="8"/>
      <c r="I82" s="1"/>
      <c r="J82" s="1"/>
      <c r="K82" s="1"/>
      <c r="L82" s="1"/>
      <c r="M82" s="9"/>
      <c r="N82" s="10"/>
      <c r="O82" s="11"/>
      <c r="P82" s="12"/>
      <c r="Q82" s="13"/>
      <c r="R82" s="1"/>
      <c r="S82" s="14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3.5" customHeight="1" x14ac:dyDescent="0.15">
      <c r="A83" s="3"/>
      <c r="B83" s="4"/>
      <c r="C83" s="5"/>
      <c r="D83" s="6"/>
      <c r="E83" s="7"/>
      <c r="F83" s="1"/>
      <c r="G83" s="1"/>
      <c r="H83" s="8"/>
      <c r="I83" s="1"/>
      <c r="J83" s="1"/>
      <c r="K83" s="1"/>
      <c r="L83" s="1"/>
      <c r="M83" s="9"/>
      <c r="N83" s="10"/>
      <c r="O83" s="11"/>
      <c r="P83" s="12"/>
      <c r="Q83" s="13"/>
      <c r="R83" s="1"/>
      <c r="S83" s="14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3.5" customHeight="1" x14ac:dyDescent="0.15">
      <c r="A84" s="3"/>
      <c r="B84" s="4"/>
      <c r="C84" s="5"/>
      <c r="D84" s="6"/>
      <c r="E84" s="7"/>
      <c r="F84" s="1"/>
      <c r="G84" s="1"/>
      <c r="H84" s="8"/>
      <c r="I84" s="1"/>
      <c r="J84" s="1"/>
      <c r="K84" s="1"/>
      <c r="L84" s="1"/>
      <c r="M84" s="9"/>
      <c r="N84" s="10"/>
      <c r="O84" s="11"/>
      <c r="P84" s="12"/>
      <c r="Q84" s="13"/>
      <c r="R84" s="1"/>
      <c r="S84" s="14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3.5" customHeight="1" x14ac:dyDescent="0.15">
      <c r="A85" s="3"/>
      <c r="B85" s="4"/>
      <c r="C85" s="5"/>
      <c r="D85" s="6"/>
      <c r="E85" s="7"/>
      <c r="F85" s="1"/>
      <c r="G85" s="1"/>
      <c r="H85" s="8"/>
      <c r="I85" s="1"/>
      <c r="J85" s="1"/>
      <c r="K85" s="1"/>
      <c r="L85" s="1"/>
      <c r="M85" s="9"/>
      <c r="N85" s="10"/>
      <c r="O85" s="11"/>
      <c r="P85" s="12"/>
      <c r="Q85" s="13"/>
      <c r="R85" s="1"/>
      <c r="S85" s="14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3.5" customHeight="1" x14ac:dyDescent="0.15">
      <c r="A86" s="3"/>
      <c r="B86" s="4"/>
      <c r="C86" s="5"/>
      <c r="D86" s="6"/>
      <c r="E86" s="7"/>
      <c r="F86" s="1"/>
      <c r="G86" s="1"/>
      <c r="H86" s="8"/>
      <c r="I86" s="1"/>
      <c r="J86" s="1"/>
      <c r="K86" s="1"/>
      <c r="L86" s="1"/>
      <c r="M86" s="9"/>
      <c r="N86" s="10"/>
      <c r="O86" s="11"/>
      <c r="P86" s="12"/>
      <c r="Q86" s="13"/>
      <c r="R86" s="1"/>
      <c r="S86" s="14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3.5" customHeight="1" x14ac:dyDescent="0.15">
      <c r="A87" s="3"/>
      <c r="B87" s="4"/>
      <c r="C87" s="5"/>
      <c r="D87" s="6"/>
      <c r="E87" s="7"/>
      <c r="F87" s="1"/>
      <c r="G87" s="1"/>
      <c r="H87" s="8"/>
      <c r="I87" s="1"/>
      <c r="J87" s="1"/>
      <c r="K87" s="1"/>
      <c r="L87" s="1"/>
      <c r="M87" s="9"/>
      <c r="N87" s="10"/>
      <c r="O87" s="11"/>
      <c r="P87" s="12"/>
      <c r="Q87" s="13"/>
      <c r="R87" s="1"/>
      <c r="S87" s="14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3.5" customHeight="1" x14ac:dyDescent="0.15">
      <c r="A88" s="3"/>
      <c r="B88" s="4"/>
      <c r="C88" s="5"/>
      <c r="D88" s="6"/>
      <c r="E88" s="7"/>
      <c r="F88" s="1"/>
      <c r="G88" s="1"/>
      <c r="H88" s="8"/>
      <c r="I88" s="1"/>
      <c r="J88" s="1"/>
      <c r="K88" s="1"/>
      <c r="L88" s="1"/>
      <c r="M88" s="9"/>
      <c r="N88" s="10"/>
      <c r="O88" s="11"/>
      <c r="P88" s="12"/>
      <c r="Q88" s="13"/>
      <c r="R88" s="1"/>
      <c r="S88" s="14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3.5" customHeight="1" x14ac:dyDescent="0.15">
      <c r="A89" s="3"/>
      <c r="B89" s="4"/>
      <c r="C89" s="5"/>
      <c r="D89" s="6"/>
      <c r="E89" s="7"/>
      <c r="F89" s="1"/>
      <c r="G89" s="1"/>
      <c r="H89" s="8"/>
      <c r="I89" s="1"/>
      <c r="J89" s="1"/>
      <c r="K89" s="1"/>
      <c r="L89" s="1"/>
      <c r="M89" s="9"/>
      <c r="N89" s="10"/>
      <c r="O89" s="11"/>
      <c r="P89" s="12"/>
      <c r="Q89" s="13"/>
      <c r="R89" s="1"/>
      <c r="S89" s="14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3.5" customHeight="1" x14ac:dyDescent="0.15">
      <c r="A90" s="3"/>
      <c r="B90" s="4"/>
      <c r="C90" s="5"/>
      <c r="D90" s="6"/>
      <c r="E90" s="7"/>
      <c r="F90" s="1"/>
      <c r="G90" s="1"/>
      <c r="H90" s="8"/>
      <c r="I90" s="1"/>
      <c r="J90" s="1"/>
      <c r="K90" s="1"/>
      <c r="L90" s="1"/>
      <c r="M90" s="9"/>
      <c r="N90" s="10"/>
      <c r="O90" s="11"/>
      <c r="P90" s="12"/>
      <c r="Q90" s="13"/>
      <c r="R90" s="1"/>
      <c r="S90" s="14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3.5" customHeight="1" x14ac:dyDescent="0.15">
      <c r="A91" s="3"/>
      <c r="B91" s="4"/>
      <c r="C91" s="5"/>
      <c r="D91" s="6"/>
      <c r="E91" s="7"/>
      <c r="F91" s="1"/>
      <c r="G91" s="1"/>
      <c r="H91" s="8"/>
      <c r="I91" s="1"/>
      <c r="J91" s="1"/>
      <c r="K91" s="1"/>
      <c r="L91" s="1"/>
      <c r="M91" s="9"/>
      <c r="N91" s="10"/>
      <c r="O91" s="11"/>
      <c r="P91" s="12"/>
      <c r="Q91" s="13"/>
      <c r="R91" s="1"/>
      <c r="S91" s="14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3.5" customHeight="1" x14ac:dyDescent="0.15">
      <c r="A92" s="3"/>
      <c r="B92" s="4"/>
      <c r="C92" s="5"/>
      <c r="D92" s="6"/>
      <c r="E92" s="7"/>
      <c r="F92" s="1"/>
      <c r="G92" s="1"/>
      <c r="H92" s="8"/>
      <c r="I92" s="1"/>
      <c r="J92" s="1"/>
      <c r="K92" s="1"/>
      <c r="L92" s="1"/>
      <c r="M92" s="9"/>
      <c r="N92" s="10"/>
      <c r="O92" s="11"/>
      <c r="P92" s="12"/>
      <c r="Q92" s="13"/>
      <c r="R92" s="1"/>
      <c r="S92" s="14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3.5" customHeight="1" x14ac:dyDescent="0.15">
      <c r="A93" s="3"/>
      <c r="B93" s="4"/>
      <c r="C93" s="5"/>
      <c r="D93" s="6"/>
      <c r="E93" s="7"/>
      <c r="F93" s="1"/>
      <c r="G93" s="1"/>
      <c r="H93" s="8"/>
      <c r="I93" s="1"/>
      <c r="J93" s="1"/>
      <c r="K93" s="1"/>
      <c r="L93" s="1"/>
      <c r="M93" s="9"/>
      <c r="N93" s="10"/>
      <c r="O93" s="11"/>
      <c r="P93" s="12"/>
      <c r="Q93" s="13"/>
      <c r="R93" s="1"/>
      <c r="S93" s="14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3.5" customHeight="1" x14ac:dyDescent="0.15">
      <c r="A94" s="3"/>
      <c r="B94" s="4"/>
      <c r="C94" s="5"/>
      <c r="D94" s="6"/>
      <c r="E94" s="7"/>
      <c r="F94" s="1"/>
      <c r="G94" s="1"/>
      <c r="H94" s="8"/>
      <c r="I94" s="1"/>
      <c r="J94" s="1"/>
      <c r="K94" s="1"/>
      <c r="L94" s="1"/>
      <c r="M94" s="9"/>
      <c r="N94" s="10"/>
      <c r="O94" s="11"/>
      <c r="P94" s="12"/>
      <c r="Q94" s="13"/>
      <c r="R94" s="1"/>
      <c r="S94" s="14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3.5" customHeight="1" x14ac:dyDescent="0.15">
      <c r="A95" s="3"/>
      <c r="B95" s="4"/>
      <c r="C95" s="5"/>
      <c r="D95" s="6"/>
      <c r="E95" s="7"/>
      <c r="F95" s="1"/>
      <c r="G95" s="1"/>
      <c r="H95" s="8"/>
      <c r="I95" s="1"/>
      <c r="J95" s="1"/>
      <c r="K95" s="1"/>
      <c r="L95" s="1"/>
      <c r="M95" s="9"/>
      <c r="N95" s="10"/>
      <c r="O95" s="11"/>
      <c r="P95" s="12"/>
      <c r="Q95" s="13"/>
      <c r="R95" s="1"/>
      <c r="S95" s="14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3.5" customHeight="1" x14ac:dyDescent="0.15">
      <c r="A96" s="3"/>
      <c r="B96" s="4"/>
      <c r="C96" s="5"/>
      <c r="D96" s="6"/>
      <c r="E96" s="7"/>
      <c r="F96" s="1"/>
      <c r="G96" s="1"/>
      <c r="H96" s="8"/>
      <c r="I96" s="1"/>
      <c r="J96" s="1"/>
      <c r="K96" s="1"/>
      <c r="L96" s="1"/>
      <c r="M96" s="9"/>
      <c r="N96" s="10"/>
      <c r="O96" s="11"/>
      <c r="P96" s="12"/>
      <c r="Q96" s="13"/>
      <c r="R96" s="1"/>
      <c r="S96" s="14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3.5" customHeight="1" x14ac:dyDescent="0.15">
      <c r="A97" s="3"/>
      <c r="B97" s="4"/>
      <c r="C97" s="5"/>
      <c r="D97" s="6"/>
      <c r="E97" s="7"/>
      <c r="F97" s="1"/>
      <c r="G97" s="1"/>
      <c r="H97" s="8"/>
      <c r="I97" s="1"/>
      <c r="J97" s="1"/>
      <c r="K97" s="1"/>
      <c r="L97" s="1"/>
      <c r="M97" s="9"/>
      <c r="N97" s="10"/>
      <c r="O97" s="11"/>
      <c r="P97" s="12"/>
      <c r="Q97" s="13"/>
      <c r="R97" s="1"/>
      <c r="S97" s="14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3.5" customHeight="1" x14ac:dyDescent="0.15">
      <c r="A98" s="3"/>
      <c r="B98" s="4"/>
      <c r="C98" s="5"/>
      <c r="D98" s="6"/>
      <c r="E98" s="7"/>
      <c r="F98" s="1"/>
      <c r="G98" s="1"/>
      <c r="H98" s="8"/>
      <c r="I98" s="1"/>
      <c r="J98" s="1"/>
      <c r="K98" s="1"/>
      <c r="L98" s="1"/>
      <c r="M98" s="9"/>
      <c r="N98" s="10"/>
      <c r="O98" s="11"/>
      <c r="P98" s="12"/>
      <c r="Q98" s="13"/>
      <c r="R98" s="1"/>
      <c r="S98" s="14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3.5" customHeight="1" x14ac:dyDescent="0.15">
      <c r="A99" s="3"/>
      <c r="B99" s="4"/>
      <c r="C99" s="5"/>
      <c r="D99" s="6"/>
      <c r="E99" s="7"/>
      <c r="F99" s="1"/>
      <c r="G99" s="1"/>
      <c r="H99" s="8"/>
      <c r="I99" s="1"/>
      <c r="J99" s="1"/>
      <c r="K99" s="1"/>
      <c r="L99" s="1"/>
      <c r="M99" s="9"/>
      <c r="N99" s="10"/>
      <c r="O99" s="11"/>
      <c r="P99" s="12"/>
      <c r="Q99" s="13"/>
      <c r="R99" s="1"/>
      <c r="S99" s="14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3.5" customHeight="1" x14ac:dyDescent="0.15">
      <c r="A100" s="3"/>
      <c r="B100" s="4"/>
      <c r="C100" s="5"/>
      <c r="D100" s="6"/>
      <c r="E100" s="7"/>
      <c r="F100" s="1"/>
      <c r="G100" s="1"/>
      <c r="H100" s="8"/>
      <c r="I100" s="1"/>
      <c r="J100" s="1"/>
      <c r="K100" s="1"/>
      <c r="L100" s="1"/>
      <c r="M100" s="9"/>
      <c r="N100" s="10"/>
      <c r="O100" s="11"/>
      <c r="P100" s="12"/>
      <c r="Q100" s="13"/>
      <c r="R100" s="1"/>
      <c r="S100" s="14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</sheetData>
  <sheetProtection algorithmName="SHA-512" hashValue="yzyjSs6LqHUiYgRQZ1dVnf+53JCezmT/g/g3uTnIfEuGGVBCJ/Zjv/13ztKuFaehufFm6/PLZQFQgDSJ96M6Zw==" saltValue="GNMGMa19Vz8Hh+KlN/ywoA==" spinCount="100000" sheet="1" objects="1" scenarios="1"/>
  <mergeCells count="108">
    <mergeCell ref="B7:G7"/>
    <mergeCell ref="H7:M7"/>
    <mergeCell ref="N7:Q7"/>
    <mergeCell ref="T7:U7"/>
    <mergeCell ref="H8:M8"/>
    <mergeCell ref="N8:Q8"/>
    <mergeCell ref="H10:M10"/>
    <mergeCell ref="N10:Q10"/>
    <mergeCell ref="T10:U10"/>
    <mergeCell ref="B6:G6"/>
    <mergeCell ref="H4:M4"/>
    <mergeCell ref="H5:M5"/>
    <mergeCell ref="T4:U4"/>
    <mergeCell ref="T5:U5"/>
    <mergeCell ref="H6:M6"/>
    <mergeCell ref="N6:Q6"/>
    <mergeCell ref="A3:R3"/>
    <mergeCell ref="S3:U3"/>
    <mergeCell ref="N12:N13"/>
    <mergeCell ref="O12:O14"/>
    <mergeCell ref="P12:P14"/>
    <mergeCell ref="Q12:Q14"/>
    <mergeCell ref="R12:R14"/>
    <mergeCell ref="H11:M11"/>
    <mergeCell ref="F12:F13"/>
    <mergeCell ref="B9:G9"/>
    <mergeCell ref="B10:G10"/>
    <mergeCell ref="B11:G11"/>
    <mergeCell ref="G12:G13"/>
    <mergeCell ref="H12:H13"/>
    <mergeCell ref="L12:L14"/>
    <mergeCell ref="H9:M9"/>
    <mergeCell ref="N9:Q9"/>
    <mergeCell ref="E12:E13"/>
    <mergeCell ref="N11:Q11"/>
    <mergeCell ref="A1:W1"/>
    <mergeCell ref="A2:W2"/>
    <mergeCell ref="N4:Q4"/>
    <mergeCell ref="T8:U8"/>
    <mergeCell ref="T9:U9"/>
    <mergeCell ref="N5:Q5"/>
    <mergeCell ref="T6:U6"/>
    <mergeCell ref="U12:U14"/>
    <mergeCell ref="T11:U11"/>
    <mergeCell ref="S12:S14"/>
    <mergeCell ref="T12:T14"/>
    <mergeCell ref="W12:W13"/>
    <mergeCell ref="V12:V13"/>
    <mergeCell ref="I12:I14"/>
    <mergeCell ref="J12:J14"/>
    <mergeCell ref="K12:K14"/>
    <mergeCell ref="B4:G4"/>
    <mergeCell ref="B8:G8"/>
    <mergeCell ref="B5:G5"/>
    <mergeCell ref="A12:A14"/>
    <mergeCell ref="B12:B13"/>
    <mergeCell ref="C12:C13"/>
    <mergeCell ref="D12:D14"/>
    <mergeCell ref="M12:M14"/>
    <mergeCell ref="N46:N47"/>
    <mergeCell ref="M46:M47"/>
    <mergeCell ref="O46:O47"/>
    <mergeCell ref="P46:P47"/>
    <mergeCell ref="Q46:Q47"/>
    <mergeCell ref="T46:T47"/>
    <mergeCell ref="U46:U47"/>
    <mergeCell ref="R46:R47"/>
    <mergeCell ref="S46:S47"/>
    <mergeCell ref="V46:V47"/>
    <mergeCell ref="K46:K47"/>
    <mergeCell ref="L46:L47"/>
    <mergeCell ref="H46:H47"/>
    <mergeCell ref="G46:G47"/>
    <mergeCell ref="F46:F47"/>
    <mergeCell ref="I46:I47"/>
    <mergeCell ref="J46:J47"/>
    <mergeCell ref="A50:D50"/>
    <mergeCell ref="E50:I50"/>
    <mergeCell ref="J50:K50"/>
    <mergeCell ref="L50:M50"/>
    <mergeCell ref="N50:P50"/>
    <mergeCell ref="A48:W48"/>
    <mergeCell ref="A49:D49"/>
    <mergeCell ref="E49:I49"/>
    <mergeCell ref="N49:P49"/>
    <mergeCell ref="R50:S50"/>
    <mergeCell ref="R49:S49"/>
    <mergeCell ref="J49:K49"/>
    <mergeCell ref="L49:M49"/>
    <mergeCell ref="W46:W47"/>
    <mergeCell ref="E46:E47"/>
    <mergeCell ref="A46:D47"/>
    <mergeCell ref="L52:M52"/>
    <mergeCell ref="N52:P52"/>
    <mergeCell ref="N51:P51"/>
    <mergeCell ref="R51:S51"/>
    <mergeCell ref="A53:W53"/>
    <mergeCell ref="A54:W54"/>
    <mergeCell ref="A55:W55"/>
    <mergeCell ref="A56:W56"/>
    <mergeCell ref="E52:I52"/>
    <mergeCell ref="J52:K52"/>
    <mergeCell ref="R52:S52"/>
    <mergeCell ref="A52:D52"/>
    <mergeCell ref="A51:D51"/>
    <mergeCell ref="E51:I51"/>
    <mergeCell ref="J51:K51"/>
    <mergeCell ref="L51:M51"/>
  </mergeCells>
  <conditionalFormatting sqref="E18">
    <cfRule type="cellIs" dxfId="33" priority="1" operator="equal">
      <formula>"#"</formula>
    </cfRule>
  </conditionalFormatting>
  <conditionalFormatting sqref="E15:R45">
    <cfRule type="cellIs" dxfId="32" priority="4" operator="equal">
      <formula>0</formula>
    </cfRule>
  </conditionalFormatting>
  <conditionalFormatting sqref="T15:T45 V15:V45">
    <cfRule type="cellIs" dxfId="31" priority="2" operator="between">
      <formula>1</formula>
      <formula>3000</formula>
    </cfRule>
  </conditionalFormatting>
  <conditionalFormatting sqref="T15:T45 V15:W45">
    <cfRule type="cellIs" dxfId="30" priority="5" operator="equal">
      <formula>0</formula>
    </cfRule>
  </conditionalFormatting>
  <printOptions horizontalCentered="1" verticalCentered="1"/>
  <pageMargins left="7.874015748031496E-2" right="7.874015748031496E-2" top="7.874015748031496E-2" bottom="7.874015748031496E-2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4110-ECF4-4DEC-BABA-41238CEA7C48}">
  <dimension ref="A1:AK59"/>
  <sheetViews>
    <sheetView tabSelected="1" workbookViewId="0">
      <selection activeCell="V6" sqref="V6:AC6"/>
    </sheetView>
  </sheetViews>
  <sheetFormatPr defaultColWidth="9.16796875" defaultRowHeight="12.75" x14ac:dyDescent="0.15"/>
  <cols>
    <col min="1" max="14" width="2.42578125" style="376" customWidth="1"/>
    <col min="15" max="63" width="2.2890625" style="376" customWidth="1"/>
    <col min="64" max="16384" width="9.16796875" style="376"/>
  </cols>
  <sheetData>
    <row r="1" spans="1:37" ht="18" customHeight="1" x14ac:dyDescent="0.15">
      <c r="A1" s="522" t="s">
        <v>303</v>
      </c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2"/>
      <c r="N1" s="522"/>
      <c r="O1" s="522"/>
      <c r="P1" s="522"/>
      <c r="Q1" s="522"/>
      <c r="R1" s="522"/>
      <c r="S1" s="522"/>
      <c r="T1" s="522"/>
      <c r="U1" s="522"/>
      <c r="V1" s="522"/>
      <c r="W1" s="522"/>
      <c r="X1" s="522"/>
      <c r="Y1" s="522"/>
      <c r="Z1" s="386" t="str">
        <f>TEXT(F8,"MMM")</f>
        <v>Apr</v>
      </c>
      <c r="AA1" s="375"/>
      <c r="AB1" s="523" t="str">
        <f>TEXT(F8,"YYYY")</f>
        <v>2024</v>
      </c>
      <c r="AC1" s="523"/>
      <c r="AD1" s="523"/>
      <c r="AE1" s="375"/>
      <c r="AF1" s="375"/>
      <c r="AG1" s="375"/>
      <c r="AH1" s="375"/>
      <c r="AI1" s="375"/>
      <c r="AJ1" s="375"/>
      <c r="AK1" s="375"/>
    </row>
    <row r="2" spans="1:37" ht="15.75" customHeight="1" x14ac:dyDescent="0.2">
      <c r="A2" s="379"/>
      <c r="B2" s="379"/>
      <c r="C2" s="379"/>
      <c r="D2" s="379"/>
      <c r="E2" s="379"/>
      <c r="F2" s="380" t="s">
        <v>270</v>
      </c>
      <c r="G2" s="524" t="str">
        <f>DATA!D41</f>
        <v>INTI SOBHA RANI</v>
      </c>
      <c r="H2" s="524"/>
      <c r="I2" s="524"/>
      <c r="J2" s="524"/>
      <c r="K2" s="524"/>
      <c r="L2" s="524"/>
      <c r="M2" s="524"/>
      <c r="N2" s="524"/>
      <c r="O2" s="524"/>
      <c r="P2" s="524"/>
      <c r="Q2" s="524"/>
      <c r="R2" s="524"/>
      <c r="S2" s="524"/>
      <c r="T2" s="524"/>
      <c r="U2" s="524"/>
      <c r="V2" s="524"/>
      <c r="W2" s="524"/>
      <c r="X2" s="524"/>
      <c r="Y2" s="524"/>
      <c r="Z2" s="524"/>
      <c r="AA2" s="524"/>
      <c r="AB2" s="524"/>
      <c r="AC2" s="524"/>
      <c r="AD2" s="524"/>
      <c r="AE2" s="524"/>
      <c r="AF2" s="524"/>
      <c r="AG2" s="524"/>
      <c r="AH2" s="527" t="s">
        <v>269</v>
      </c>
      <c r="AI2" s="527"/>
      <c r="AJ2" s="527"/>
      <c r="AK2" s="527"/>
    </row>
    <row r="3" spans="1:37" ht="18" x14ac:dyDescent="0.25">
      <c r="A3" s="528" t="s">
        <v>271</v>
      </c>
      <c r="B3" s="528"/>
      <c r="C3" s="528"/>
      <c r="D3" s="528"/>
      <c r="E3" s="528"/>
      <c r="F3" s="528"/>
      <c r="G3" s="528"/>
      <c r="H3" s="528"/>
      <c r="I3" s="381" t="str">
        <f>DATA!D36</f>
        <v>GVMC PRIMARY SCHOOL, GANDHINAGARAM</v>
      </c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1"/>
      <c r="Z3" s="381"/>
      <c r="AA3" s="529" t="s">
        <v>272</v>
      </c>
      <c r="AB3" s="529"/>
      <c r="AC3" s="529"/>
      <c r="AD3" s="529"/>
      <c r="AE3" s="529"/>
      <c r="AF3" s="385" t="str">
        <f>DATA!D43</f>
        <v>ANAKAPLLI</v>
      </c>
      <c r="AG3" s="382"/>
      <c r="AH3" s="382"/>
      <c r="AI3" s="382"/>
      <c r="AJ3" s="382"/>
      <c r="AK3" s="382"/>
    </row>
    <row r="4" spans="1:37" ht="18" x14ac:dyDescent="0.25">
      <c r="A4" s="383" t="s">
        <v>273</v>
      </c>
      <c r="B4" s="383"/>
      <c r="C4" s="382"/>
      <c r="D4" s="385" t="str">
        <f>DATA!D44</f>
        <v>ANAKAPLLI</v>
      </c>
      <c r="E4" s="382"/>
      <c r="F4" s="382"/>
      <c r="G4" s="382"/>
      <c r="H4" s="382"/>
      <c r="I4" s="382"/>
      <c r="J4" s="382"/>
      <c r="K4" s="383" t="s">
        <v>274</v>
      </c>
      <c r="L4" s="377"/>
      <c r="M4" s="377"/>
      <c r="N4" s="377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</row>
    <row r="5" spans="1:37" ht="15" x14ac:dyDescent="0.2">
      <c r="A5" s="379"/>
      <c r="B5" s="379"/>
      <c r="C5" s="379"/>
      <c r="D5" s="379"/>
      <c r="E5" s="379"/>
      <c r="F5" s="377" t="s">
        <v>275</v>
      </c>
      <c r="G5" s="379"/>
      <c r="H5" s="379"/>
      <c r="I5" s="379"/>
      <c r="J5" s="379"/>
      <c r="K5" s="516" t="str">
        <f>DATA!D42</f>
        <v>LALITHA</v>
      </c>
      <c r="L5" s="516"/>
      <c r="M5" s="516"/>
      <c r="N5" s="516"/>
      <c r="O5" s="516"/>
      <c r="P5" s="516"/>
      <c r="Q5" s="516"/>
      <c r="R5" s="516"/>
      <c r="S5" s="516"/>
      <c r="T5" s="516"/>
      <c r="U5" s="516"/>
      <c r="V5" s="516"/>
      <c r="W5" s="516"/>
      <c r="X5" s="516"/>
      <c r="Y5" s="516"/>
      <c r="Z5" s="516"/>
      <c r="AA5" s="516"/>
      <c r="AB5" s="516"/>
      <c r="AC5" s="516"/>
      <c r="AD5" s="516"/>
      <c r="AE5" s="516"/>
      <c r="AF5" s="516"/>
      <c r="AG5" s="516"/>
      <c r="AH5" s="516"/>
      <c r="AI5" s="516"/>
      <c r="AJ5" s="516"/>
      <c r="AK5" s="516"/>
    </row>
    <row r="6" spans="1:37" ht="18" x14ac:dyDescent="0.2">
      <c r="A6" s="517" t="str">
        <f>DATA!D45</f>
        <v>ANAKAPLLI</v>
      </c>
      <c r="B6" s="517"/>
      <c r="C6" s="517"/>
      <c r="D6" s="517"/>
      <c r="E6" s="517"/>
      <c r="F6" s="517"/>
      <c r="G6" s="377" t="s">
        <v>276</v>
      </c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79"/>
      <c r="T6" s="379"/>
      <c r="U6" s="379"/>
      <c r="V6" s="518">
        <f>DATA!D46</f>
        <v>40494</v>
      </c>
      <c r="W6" s="518"/>
      <c r="X6" s="518"/>
      <c r="Y6" s="518"/>
      <c r="Z6" s="518"/>
      <c r="AA6" s="518"/>
      <c r="AB6" s="518"/>
      <c r="AC6" s="518"/>
      <c r="AD6" s="377" t="s">
        <v>302</v>
      </c>
      <c r="AE6" s="379"/>
      <c r="AF6" s="379"/>
      <c r="AG6" s="379"/>
      <c r="AH6" s="379"/>
      <c r="AI6" s="379"/>
      <c r="AJ6" s="379"/>
      <c r="AK6" s="379"/>
    </row>
    <row r="7" spans="1:37" ht="15" x14ac:dyDescent="0.2">
      <c r="A7" s="377" t="s">
        <v>277</v>
      </c>
      <c r="B7" s="377"/>
      <c r="C7" s="377"/>
      <c r="D7" s="377"/>
      <c r="E7" s="377"/>
      <c r="F7" s="377"/>
      <c r="G7" s="377"/>
      <c r="H7" s="377"/>
      <c r="I7" s="377"/>
      <c r="J7" s="377"/>
      <c r="K7" s="377"/>
      <c r="L7" s="377"/>
      <c r="M7" s="377"/>
      <c r="N7" s="377"/>
      <c r="O7" s="377"/>
      <c r="P7" s="377"/>
      <c r="Q7" s="377"/>
      <c r="R7" s="377"/>
      <c r="S7" s="377"/>
      <c r="T7" s="377"/>
      <c r="U7" s="377"/>
      <c r="V7" s="377"/>
      <c r="W7" s="377"/>
      <c r="X7" s="377"/>
      <c r="Y7" s="377"/>
      <c r="Z7" s="377"/>
      <c r="AA7" s="524" t="str">
        <f>K5</f>
        <v>LALITHA</v>
      </c>
      <c r="AB7" s="524"/>
      <c r="AC7" s="524"/>
      <c r="AD7" s="524"/>
      <c r="AE7" s="524"/>
      <c r="AF7" s="524"/>
      <c r="AG7" s="524"/>
      <c r="AH7" s="524"/>
      <c r="AI7" s="524"/>
      <c r="AJ7" s="524"/>
      <c r="AK7" s="524"/>
    </row>
    <row r="8" spans="1:37" ht="15" x14ac:dyDescent="0.2">
      <c r="A8" s="377" t="s">
        <v>278</v>
      </c>
      <c r="B8" s="377"/>
      <c r="C8" s="377"/>
      <c r="D8" s="377"/>
      <c r="E8" s="377"/>
      <c r="F8" s="525">
        <f>DATA!A4</f>
        <v>45383</v>
      </c>
      <c r="G8" s="526"/>
      <c r="H8" s="526"/>
      <c r="I8" s="526"/>
      <c r="J8" s="526"/>
      <c r="K8" s="526"/>
      <c r="L8" s="377" t="s">
        <v>279</v>
      </c>
      <c r="M8" s="377"/>
      <c r="N8" s="377"/>
      <c r="O8" s="377"/>
      <c r="P8" s="525">
        <f>(EOMONTH(F8,0))</f>
        <v>45412</v>
      </c>
      <c r="Q8" s="525"/>
      <c r="R8" s="525"/>
      <c r="S8" s="525"/>
      <c r="T8" s="525"/>
      <c r="U8" s="525"/>
      <c r="V8" s="377" t="s">
        <v>280</v>
      </c>
      <c r="W8" s="377"/>
      <c r="X8" s="377"/>
      <c r="Y8" s="377"/>
      <c r="Z8" s="377"/>
      <c r="AA8" s="377"/>
      <c r="AB8" s="377"/>
      <c r="AC8" s="377"/>
      <c r="AD8" s="377"/>
      <c r="AE8" s="377"/>
      <c r="AF8" s="377"/>
      <c r="AG8" s="377"/>
      <c r="AH8" s="377"/>
      <c r="AI8" s="377"/>
      <c r="AJ8" s="377"/>
      <c r="AK8" s="377"/>
    </row>
    <row r="9" spans="1:37" ht="15" x14ac:dyDescent="0.2">
      <c r="A9" s="377" t="s">
        <v>283</v>
      </c>
      <c r="B9" s="377"/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  <c r="O9" s="377"/>
      <c r="P9" s="377"/>
      <c r="Q9" s="377"/>
      <c r="R9" s="377"/>
      <c r="S9" s="377"/>
      <c r="T9" s="377"/>
      <c r="U9" s="377"/>
      <c r="V9" s="377"/>
      <c r="W9" s="377"/>
      <c r="X9" s="377"/>
      <c r="Y9" s="377"/>
      <c r="Z9" s="377"/>
      <c r="AA9" s="377"/>
      <c r="AB9" s="377"/>
      <c r="AC9" s="377"/>
      <c r="AD9" s="377"/>
      <c r="AE9" s="377"/>
      <c r="AF9" s="377"/>
      <c r="AG9" s="377"/>
      <c r="AH9" s="377"/>
      <c r="AI9" s="377"/>
      <c r="AJ9" s="377"/>
      <c r="AK9" s="377"/>
    </row>
    <row r="10" spans="1:37" ht="15" x14ac:dyDescent="0.2">
      <c r="A10" s="377" t="s">
        <v>281</v>
      </c>
      <c r="B10" s="377"/>
      <c r="C10" s="377"/>
      <c r="D10" s="377"/>
      <c r="E10" s="377"/>
      <c r="F10" s="377"/>
      <c r="G10" s="377"/>
      <c r="H10" s="377"/>
      <c r="I10" s="377"/>
      <c r="J10" s="377"/>
      <c r="K10" s="377"/>
      <c r="L10" s="377"/>
      <c r="M10" s="377"/>
      <c r="N10" s="377"/>
      <c r="O10" s="377"/>
      <c r="P10" s="377"/>
      <c r="Q10" s="377"/>
      <c r="R10" s="377"/>
      <c r="S10" s="377"/>
      <c r="T10" s="377"/>
      <c r="U10" s="377"/>
      <c r="V10" s="377"/>
      <c r="W10" s="377"/>
      <c r="X10" s="377"/>
      <c r="Y10" s="377"/>
      <c r="Z10" s="377"/>
      <c r="AA10" s="377"/>
      <c r="AB10" s="377"/>
      <c r="AC10" s="377"/>
      <c r="AD10" s="377"/>
      <c r="AE10" s="377"/>
      <c r="AF10" s="377"/>
      <c r="AG10" s="377"/>
      <c r="AH10" s="377"/>
      <c r="AI10" s="377"/>
      <c r="AJ10" s="377"/>
      <c r="AK10" s="377"/>
    </row>
    <row r="11" spans="1:37" ht="15" x14ac:dyDescent="0.2">
      <c r="A11" s="377" t="s">
        <v>282</v>
      </c>
      <c r="B11" s="377"/>
      <c r="C11" s="377"/>
      <c r="D11" s="377"/>
      <c r="E11" s="377"/>
      <c r="F11" s="377"/>
      <c r="G11" s="377"/>
      <c r="H11" s="377"/>
      <c r="I11" s="377"/>
      <c r="J11" s="377"/>
      <c r="K11" s="377"/>
      <c r="L11" s="377"/>
      <c r="M11" s="377"/>
      <c r="N11" s="377"/>
      <c r="O11" s="377"/>
      <c r="P11" s="377"/>
      <c r="Q11" s="377"/>
      <c r="R11" s="377"/>
      <c r="S11" s="377"/>
      <c r="T11" s="377"/>
      <c r="U11" s="377"/>
      <c r="V11" s="377"/>
      <c r="W11" s="377"/>
      <c r="X11" s="377"/>
      <c r="Y11" s="377" t="s">
        <v>284</v>
      </c>
      <c r="Z11" s="377"/>
      <c r="AA11" s="377"/>
      <c r="AB11" s="377"/>
      <c r="AC11" s="377" t="s">
        <v>285</v>
      </c>
      <c r="AD11" s="377"/>
      <c r="AE11" s="377"/>
      <c r="AF11" s="377"/>
      <c r="AG11" s="377"/>
      <c r="AH11" s="377"/>
      <c r="AI11" s="377"/>
      <c r="AJ11" s="377"/>
      <c r="AK11" s="377"/>
    </row>
    <row r="12" spans="1:37" ht="18.75" customHeight="1" x14ac:dyDescent="0.15">
      <c r="A12" s="515" t="s">
        <v>301</v>
      </c>
      <c r="B12" s="515"/>
      <c r="C12" s="515"/>
      <c r="D12" s="515"/>
      <c r="E12" s="515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5"/>
      <c r="R12" s="515"/>
      <c r="S12" s="515"/>
      <c r="T12" s="515"/>
      <c r="U12" s="515"/>
      <c r="V12" s="515"/>
      <c r="W12" s="515"/>
      <c r="X12" s="515"/>
      <c r="Y12" s="515"/>
      <c r="Z12" s="515"/>
      <c r="AA12" s="515"/>
      <c r="AB12" s="515"/>
      <c r="AC12" s="515"/>
      <c r="AD12" s="515"/>
      <c r="AE12" s="515"/>
      <c r="AF12" s="515"/>
      <c r="AG12" s="515"/>
      <c r="AH12" s="515"/>
      <c r="AI12" s="515"/>
      <c r="AJ12" s="515"/>
      <c r="AK12" s="378"/>
    </row>
    <row r="13" spans="1:37" ht="15.75" customHeight="1" x14ac:dyDescent="0.15">
      <c r="A13" s="515"/>
      <c r="B13" s="515"/>
      <c r="C13" s="515"/>
      <c r="D13" s="515"/>
      <c r="E13" s="515"/>
      <c r="F13" s="515"/>
      <c r="G13" s="515"/>
      <c r="H13" s="515"/>
      <c r="I13" s="515"/>
      <c r="J13" s="515"/>
      <c r="K13" s="515"/>
      <c r="L13" s="515"/>
      <c r="M13" s="515"/>
      <c r="N13" s="515"/>
      <c r="O13" s="515"/>
      <c r="P13" s="515"/>
      <c r="Q13" s="515"/>
      <c r="R13" s="515"/>
      <c r="S13" s="515"/>
      <c r="T13" s="515"/>
      <c r="U13" s="515"/>
      <c r="V13" s="515"/>
      <c r="W13" s="515"/>
      <c r="X13" s="515"/>
      <c r="Y13" s="515"/>
      <c r="Z13" s="515"/>
      <c r="AA13" s="515"/>
      <c r="AB13" s="515"/>
      <c r="AC13" s="515"/>
      <c r="AD13" s="515"/>
      <c r="AE13" s="515"/>
      <c r="AF13" s="515"/>
      <c r="AG13" s="515"/>
      <c r="AH13" s="515"/>
      <c r="AI13" s="515"/>
      <c r="AJ13" s="515"/>
      <c r="AK13" s="378"/>
    </row>
    <row r="14" spans="1:37" ht="14.25" customHeight="1" x14ac:dyDescent="0.15">
      <c r="A14" s="515" t="s">
        <v>286</v>
      </c>
      <c r="B14" s="515"/>
      <c r="C14" s="515"/>
      <c r="D14" s="515"/>
      <c r="E14" s="515"/>
      <c r="F14" s="515"/>
      <c r="G14" s="515"/>
      <c r="H14" s="515"/>
      <c r="I14" s="515"/>
      <c r="J14" s="515"/>
      <c r="K14" s="519">
        <f>P8</f>
        <v>45412</v>
      </c>
      <c r="L14" s="520"/>
      <c r="M14" s="520"/>
      <c r="N14" s="520"/>
      <c r="O14" s="520"/>
      <c r="P14" s="520"/>
      <c r="Q14" s="520"/>
      <c r="R14" s="520"/>
      <c r="S14" s="384" t="s">
        <v>287</v>
      </c>
      <c r="T14" s="378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</row>
    <row r="15" spans="1:37" ht="18.75" customHeight="1" x14ac:dyDescent="0.15">
      <c r="A15" s="384" t="s">
        <v>288</v>
      </c>
      <c r="B15" s="378"/>
      <c r="C15" s="521" t="str">
        <f>TEXT(F8,"MMM")</f>
        <v>Apr</v>
      </c>
      <c r="D15" s="521"/>
      <c r="E15" s="521"/>
      <c r="F15" s="521"/>
      <c r="G15" s="521"/>
      <c r="H15" s="384" t="s">
        <v>289</v>
      </c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</row>
    <row r="16" spans="1:37" ht="18.75" customHeight="1" x14ac:dyDescent="0.15">
      <c r="A16" s="378"/>
      <c r="B16" s="378"/>
      <c r="C16" s="378"/>
      <c r="D16" s="378"/>
      <c r="E16" s="378"/>
      <c r="F16" s="378"/>
      <c r="G16" s="378"/>
      <c r="H16" s="378"/>
      <c r="I16" s="378"/>
      <c r="J16" s="378"/>
      <c r="K16" s="378"/>
      <c r="L16" s="378"/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8"/>
      <c r="X16" s="378"/>
      <c r="Y16" s="378"/>
      <c r="Z16" s="378"/>
      <c r="AA16" s="378"/>
      <c r="AB16" s="378"/>
      <c r="AC16" s="378"/>
      <c r="AD16" s="378"/>
      <c r="AE16" s="378"/>
      <c r="AF16" s="378"/>
      <c r="AG16" s="378"/>
      <c r="AH16" s="378"/>
      <c r="AI16" s="378"/>
      <c r="AJ16" s="378"/>
      <c r="AK16" s="378"/>
    </row>
    <row r="17" spans="1:37" ht="18.75" customHeight="1" x14ac:dyDescent="0.15">
      <c r="A17" s="378"/>
      <c r="B17" s="378"/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8"/>
      <c r="AA17" s="378"/>
      <c r="AB17" s="378"/>
      <c r="AC17" s="378"/>
      <c r="AD17" s="515" t="s">
        <v>290</v>
      </c>
      <c r="AE17" s="515"/>
      <c r="AF17" s="515"/>
      <c r="AG17" s="378"/>
      <c r="AH17" s="378"/>
      <c r="AI17" s="378"/>
      <c r="AJ17" s="378"/>
      <c r="AK17" s="378"/>
    </row>
    <row r="18" spans="1:37" ht="18.75" customHeight="1" x14ac:dyDescent="0.15">
      <c r="A18" s="378"/>
      <c r="B18" s="378"/>
      <c r="C18" s="378"/>
      <c r="D18" s="378"/>
      <c r="E18" s="378"/>
      <c r="F18" s="378"/>
      <c r="G18" s="378"/>
      <c r="H18" s="378"/>
      <c r="I18" s="378"/>
      <c r="J18" s="378"/>
      <c r="K18" s="378"/>
      <c r="L18" s="378"/>
      <c r="M18" s="378"/>
      <c r="N18" s="378"/>
      <c r="O18" s="378"/>
      <c r="P18" s="378"/>
      <c r="Q18" s="378"/>
      <c r="R18" s="378"/>
      <c r="S18" s="378"/>
      <c r="T18" s="378"/>
      <c r="U18" s="378"/>
      <c r="V18" s="378"/>
      <c r="W18" s="378"/>
      <c r="X18" s="378"/>
      <c r="Y18" s="378"/>
      <c r="Z18" s="515" t="s">
        <v>291</v>
      </c>
      <c r="AA18" s="515"/>
      <c r="AB18" s="515"/>
      <c r="AC18" s="515"/>
      <c r="AD18" s="515"/>
      <c r="AE18" s="515"/>
      <c r="AF18" s="515"/>
      <c r="AG18" s="515"/>
      <c r="AH18" s="515"/>
      <c r="AI18" s="515"/>
      <c r="AJ18" s="378"/>
      <c r="AK18" s="378"/>
    </row>
    <row r="19" spans="1:37" ht="18.75" customHeight="1" x14ac:dyDescent="0.15">
      <c r="A19" s="378"/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  <c r="AA19" s="378"/>
      <c r="AB19" s="378"/>
      <c r="AC19" s="378"/>
      <c r="AD19" s="378"/>
      <c r="AE19" s="378"/>
      <c r="AF19" s="378"/>
      <c r="AG19" s="378"/>
      <c r="AH19" s="378"/>
      <c r="AI19" s="378"/>
      <c r="AJ19" s="378"/>
      <c r="AK19" s="378"/>
    </row>
    <row r="20" spans="1:37" ht="18.75" customHeight="1" x14ac:dyDescent="0.15">
      <c r="A20" s="378"/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  <c r="Z20" s="378"/>
      <c r="AA20" s="378"/>
      <c r="AB20" s="378"/>
      <c r="AC20" s="378"/>
      <c r="AD20" s="378"/>
      <c r="AE20" s="378"/>
      <c r="AF20" s="378"/>
      <c r="AG20" s="378"/>
      <c r="AH20" s="378"/>
      <c r="AI20" s="378"/>
      <c r="AJ20" s="378"/>
      <c r="AK20" s="378"/>
    </row>
    <row r="21" spans="1:37" ht="18.75" customHeight="1" x14ac:dyDescent="0.15">
      <c r="A21" s="378"/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8"/>
      <c r="AA21" s="378"/>
      <c r="AB21" s="378"/>
      <c r="AC21" s="378"/>
      <c r="AD21" s="378"/>
      <c r="AE21" s="378"/>
      <c r="AF21" s="378"/>
      <c r="AG21" s="378"/>
      <c r="AH21" s="378"/>
      <c r="AI21" s="378"/>
      <c r="AJ21" s="378"/>
      <c r="AK21" s="378"/>
    </row>
    <row r="22" spans="1:37" ht="15" x14ac:dyDescent="0.2">
      <c r="A22" s="377"/>
      <c r="B22" s="377"/>
      <c r="C22" s="377"/>
      <c r="D22" s="377"/>
      <c r="E22" s="377"/>
      <c r="F22" s="377"/>
      <c r="G22" s="377"/>
      <c r="H22" s="377"/>
      <c r="I22" s="377"/>
      <c r="J22" s="377"/>
      <c r="K22" s="377"/>
      <c r="L22" s="377"/>
      <c r="M22" s="377"/>
      <c r="N22" s="377"/>
      <c r="O22" s="377"/>
      <c r="P22" s="377"/>
      <c r="Q22" s="377"/>
      <c r="R22" s="377"/>
      <c r="S22" s="377"/>
      <c r="T22" s="377"/>
      <c r="U22" s="377"/>
      <c r="V22" s="377"/>
      <c r="W22" s="377"/>
      <c r="X22" s="377"/>
      <c r="Y22" s="377"/>
      <c r="Z22" s="377"/>
      <c r="AA22" s="377"/>
      <c r="AB22" s="377"/>
      <c r="AC22" s="377"/>
      <c r="AD22" s="377"/>
      <c r="AE22" s="377"/>
      <c r="AF22" s="377"/>
      <c r="AG22" s="377"/>
      <c r="AH22" s="377"/>
      <c r="AI22" s="377"/>
      <c r="AJ22" s="377"/>
      <c r="AK22" s="377"/>
    </row>
    <row r="23" spans="1:37" ht="15" x14ac:dyDescent="0.2">
      <c r="A23" s="377"/>
      <c r="B23" s="377"/>
      <c r="C23" s="377"/>
      <c r="D23" s="377"/>
      <c r="E23" s="377"/>
      <c r="F23" s="377"/>
      <c r="G23" s="377"/>
      <c r="H23" s="377"/>
      <c r="I23" s="377"/>
      <c r="J23" s="377"/>
      <c r="K23" s="377"/>
      <c r="L23" s="377"/>
      <c r="M23" s="377"/>
      <c r="N23" s="377"/>
      <c r="O23" s="377"/>
      <c r="P23" s="377"/>
      <c r="Q23" s="377"/>
      <c r="R23" s="377"/>
      <c r="S23" s="377"/>
      <c r="T23" s="377"/>
      <c r="U23" s="377"/>
      <c r="V23" s="377"/>
      <c r="W23" s="377"/>
      <c r="X23" s="377"/>
      <c r="Y23" s="377"/>
      <c r="Z23" s="377"/>
      <c r="AA23" s="377"/>
      <c r="AB23" s="377"/>
      <c r="AC23" s="377"/>
      <c r="AD23" s="377"/>
      <c r="AE23" s="377"/>
      <c r="AF23" s="377"/>
      <c r="AG23" s="377"/>
      <c r="AH23" s="377"/>
      <c r="AI23" s="377"/>
      <c r="AJ23" s="377"/>
      <c r="AK23" s="377"/>
    </row>
    <row r="24" spans="1:37" ht="15" x14ac:dyDescent="0.2">
      <c r="A24" s="377"/>
      <c r="B24" s="377"/>
      <c r="C24" s="377"/>
      <c r="D24" s="377"/>
      <c r="E24" s="377"/>
      <c r="F24" s="377"/>
      <c r="G24" s="377"/>
      <c r="H24" s="377"/>
      <c r="I24" s="377"/>
      <c r="J24" s="377"/>
      <c r="K24" s="377"/>
      <c r="L24" s="377"/>
      <c r="M24" s="377"/>
      <c r="N24" s="377"/>
      <c r="O24" s="377"/>
      <c r="P24" s="377"/>
      <c r="Q24" s="377"/>
      <c r="R24" s="377"/>
      <c r="S24" s="377"/>
      <c r="T24" s="377"/>
      <c r="U24" s="377"/>
      <c r="V24" s="377"/>
      <c r="W24" s="377"/>
      <c r="X24" s="377"/>
      <c r="Y24" s="377"/>
      <c r="Z24" s="377"/>
      <c r="AA24" s="377"/>
      <c r="AB24" s="377"/>
      <c r="AC24" s="377"/>
      <c r="AD24" s="377"/>
      <c r="AE24" s="377"/>
      <c r="AF24" s="377"/>
      <c r="AG24" s="377"/>
      <c r="AH24" s="377"/>
      <c r="AI24" s="377"/>
      <c r="AJ24" s="377"/>
      <c r="AK24" s="377"/>
    </row>
    <row r="25" spans="1:37" ht="15" x14ac:dyDescent="0.2">
      <c r="A25" s="377"/>
      <c r="B25" s="377"/>
      <c r="C25" s="377"/>
      <c r="D25" s="377"/>
      <c r="E25" s="377"/>
      <c r="F25" s="377"/>
      <c r="G25" s="377"/>
      <c r="H25" s="377"/>
      <c r="I25" s="377"/>
      <c r="J25" s="377"/>
      <c r="K25" s="377"/>
      <c r="L25" s="377"/>
      <c r="M25" s="377"/>
      <c r="N25" s="377"/>
      <c r="O25" s="377"/>
      <c r="P25" s="377"/>
      <c r="Q25" s="377"/>
      <c r="R25" s="377"/>
      <c r="S25" s="377"/>
      <c r="T25" s="377"/>
      <c r="U25" s="377"/>
      <c r="V25" s="377"/>
      <c r="W25" s="377"/>
      <c r="X25" s="377"/>
      <c r="Y25" s="377"/>
      <c r="Z25" s="377"/>
      <c r="AA25" s="377"/>
      <c r="AB25" s="377"/>
      <c r="AC25" s="377"/>
      <c r="AD25" s="377"/>
      <c r="AE25" s="377"/>
      <c r="AF25" s="377"/>
      <c r="AG25" s="377"/>
      <c r="AH25" s="377"/>
      <c r="AI25" s="377"/>
      <c r="AJ25" s="377"/>
      <c r="AK25" s="377"/>
    </row>
    <row r="26" spans="1:37" ht="15" x14ac:dyDescent="0.2">
      <c r="A26" s="377"/>
      <c r="B26" s="377"/>
      <c r="C26" s="377"/>
      <c r="D26" s="377"/>
      <c r="E26" s="377"/>
      <c r="F26" s="377"/>
      <c r="G26" s="377"/>
      <c r="H26" s="377"/>
      <c r="I26" s="377"/>
      <c r="J26" s="377"/>
      <c r="K26" s="377"/>
      <c r="L26" s="377"/>
      <c r="M26" s="377"/>
      <c r="N26" s="377"/>
      <c r="O26" s="377"/>
      <c r="P26" s="377"/>
      <c r="Q26" s="377"/>
      <c r="R26" s="377"/>
      <c r="S26" s="377"/>
      <c r="T26" s="377"/>
      <c r="U26" s="377"/>
      <c r="V26" s="377"/>
      <c r="W26" s="377"/>
      <c r="X26" s="377"/>
      <c r="Y26" s="377"/>
      <c r="Z26" s="377"/>
      <c r="AA26" s="377"/>
      <c r="AB26" s="377"/>
      <c r="AC26" s="377"/>
      <c r="AD26" s="377"/>
      <c r="AE26" s="377"/>
      <c r="AF26" s="377"/>
      <c r="AG26" s="377"/>
      <c r="AH26" s="377"/>
      <c r="AI26" s="377"/>
      <c r="AJ26" s="377"/>
      <c r="AK26" s="377"/>
    </row>
    <row r="27" spans="1:37" ht="15" x14ac:dyDescent="0.2">
      <c r="A27" s="377"/>
      <c r="B27" s="377"/>
      <c r="C27" s="377"/>
      <c r="D27" s="377"/>
      <c r="E27" s="377"/>
      <c r="F27" s="377"/>
      <c r="G27" s="377"/>
      <c r="H27" s="377"/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  <c r="U27" s="377"/>
      <c r="V27" s="377"/>
      <c r="W27" s="377"/>
      <c r="X27" s="377"/>
      <c r="Y27" s="377"/>
      <c r="Z27" s="377"/>
      <c r="AA27" s="377"/>
      <c r="AB27" s="377"/>
      <c r="AC27" s="377"/>
      <c r="AD27" s="377"/>
      <c r="AE27" s="377"/>
      <c r="AF27" s="377"/>
      <c r="AG27" s="377"/>
      <c r="AH27" s="377"/>
      <c r="AI27" s="377"/>
      <c r="AJ27" s="377"/>
      <c r="AK27" s="377"/>
    </row>
    <row r="28" spans="1:37" ht="15" x14ac:dyDescent="0.2">
      <c r="A28" s="377"/>
      <c r="B28" s="377"/>
      <c r="C28" s="377"/>
      <c r="D28" s="377"/>
      <c r="E28" s="377"/>
      <c r="F28" s="377"/>
      <c r="G28" s="377"/>
      <c r="H28" s="377"/>
      <c r="I28" s="377"/>
      <c r="J28" s="377"/>
      <c r="K28" s="377"/>
      <c r="L28" s="377"/>
      <c r="M28" s="377"/>
      <c r="N28" s="377"/>
      <c r="O28" s="377"/>
      <c r="P28" s="377"/>
      <c r="Q28" s="377"/>
      <c r="R28" s="377"/>
      <c r="S28" s="377"/>
      <c r="T28" s="377"/>
      <c r="U28" s="377"/>
      <c r="V28" s="377"/>
      <c r="W28" s="377"/>
      <c r="X28" s="377"/>
      <c r="Y28" s="377"/>
      <c r="Z28" s="377"/>
      <c r="AA28" s="377"/>
      <c r="AB28" s="377"/>
      <c r="AC28" s="377"/>
      <c r="AD28" s="377"/>
      <c r="AE28" s="377"/>
      <c r="AF28" s="377"/>
      <c r="AG28" s="377"/>
      <c r="AH28" s="377"/>
      <c r="AI28" s="377"/>
      <c r="AJ28" s="377"/>
      <c r="AK28" s="377"/>
    </row>
    <row r="29" spans="1:37" ht="15" x14ac:dyDescent="0.2">
      <c r="A29" s="377"/>
      <c r="B29" s="377"/>
      <c r="C29" s="377"/>
      <c r="D29" s="377"/>
      <c r="E29" s="377"/>
      <c r="F29" s="377"/>
      <c r="G29" s="377"/>
      <c r="H29" s="377"/>
      <c r="I29" s="377"/>
      <c r="J29" s="377"/>
      <c r="K29" s="377"/>
      <c r="L29" s="377"/>
      <c r="M29" s="377"/>
      <c r="N29" s="377"/>
      <c r="O29" s="377"/>
      <c r="P29" s="377"/>
      <c r="Q29" s="377"/>
      <c r="R29" s="377"/>
      <c r="S29" s="377"/>
      <c r="T29" s="377"/>
      <c r="U29" s="377"/>
      <c r="V29" s="377"/>
      <c r="W29" s="377"/>
      <c r="X29" s="377"/>
      <c r="Y29" s="377"/>
      <c r="Z29" s="377"/>
      <c r="AA29" s="377"/>
      <c r="AB29" s="377"/>
      <c r="AC29" s="377"/>
      <c r="AD29" s="377"/>
      <c r="AE29" s="377"/>
      <c r="AF29" s="377"/>
      <c r="AG29" s="377"/>
      <c r="AH29" s="377"/>
      <c r="AI29" s="377"/>
      <c r="AJ29" s="377"/>
      <c r="AK29" s="377"/>
    </row>
    <row r="30" spans="1:37" ht="15" x14ac:dyDescent="0.2">
      <c r="A30" s="377"/>
      <c r="B30" s="377"/>
      <c r="C30" s="377"/>
      <c r="D30" s="377"/>
      <c r="E30" s="377"/>
      <c r="F30" s="377"/>
      <c r="G30" s="377"/>
      <c r="H30" s="377"/>
      <c r="I30" s="377"/>
      <c r="J30" s="377"/>
      <c r="K30" s="377"/>
      <c r="L30" s="377"/>
      <c r="M30" s="377"/>
      <c r="N30" s="377"/>
      <c r="O30" s="377"/>
      <c r="P30" s="377"/>
      <c r="Q30" s="377"/>
      <c r="R30" s="377"/>
      <c r="S30" s="377"/>
      <c r="T30" s="377"/>
      <c r="U30" s="377"/>
      <c r="V30" s="377"/>
      <c r="W30" s="377"/>
      <c r="X30" s="377"/>
      <c r="Y30" s="377"/>
      <c r="Z30" s="377"/>
      <c r="AA30" s="377"/>
      <c r="AB30" s="377"/>
      <c r="AC30" s="377"/>
      <c r="AD30" s="377"/>
      <c r="AE30" s="377"/>
      <c r="AF30" s="377"/>
      <c r="AG30" s="377"/>
      <c r="AH30" s="377"/>
      <c r="AI30" s="377"/>
      <c r="AJ30" s="377"/>
      <c r="AK30" s="377"/>
    </row>
    <row r="31" spans="1:37" ht="15" x14ac:dyDescent="0.2">
      <c r="A31" s="377"/>
      <c r="B31" s="377"/>
      <c r="C31" s="377"/>
      <c r="D31" s="377"/>
      <c r="E31" s="377"/>
      <c r="F31" s="377"/>
      <c r="G31" s="377"/>
      <c r="H31" s="377"/>
      <c r="I31" s="377"/>
      <c r="J31" s="377"/>
      <c r="K31" s="377"/>
      <c r="L31" s="377"/>
      <c r="M31" s="377"/>
      <c r="N31" s="377"/>
      <c r="O31" s="377"/>
      <c r="P31" s="377"/>
      <c r="Q31" s="377"/>
      <c r="R31" s="377"/>
      <c r="S31" s="377"/>
      <c r="T31" s="377"/>
      <c r="U31" s="377"/>
      <c r="V31" s="377"/>
      <c r="W31" s="377"/>
      <c r="X31" s="377"/>
      <c r="Y31" s="377"/>
      <c r="Z31" s="377"/>
      <c r="AA31" s="377"/>
      <c r="AB31" s="377"/>
      <c r="AC31" s="377"/>
      <c r="AD31" s="377"/>
      <c r="AE31" s="377"/>
      <c r="AF31" s="377"/>
      <c r="AG31" s="377"/>
      <c r="AH31" s="377"/>
      <c r="AI31" s="377"/>
      <c r="AJ31" s="377"/>
      <c r="AK31" s="377"/>
    </row>
    <row r="32" spans="1:37" ht="15" x14ac:dyDescent="0.2">
      <c r="A32" s="377"/>
      <c r="B32" s="377"/>
      <c r="C32" s="377"/>
      <c r="D32" s="377"/>
      <c r="E32" s="377"/>
      <c r="F32" s="377"/>
      <c r="G32" s="377"/>
      <c r="H32" s="377"/>
      <c r="I32" s="377"/>
      <c r="J32" s="377"/>
      <c r="K32" s="377"/>
      <c r="L32" s="377"/>
      <c r="M32" s="377"/>
      <c r="N32" s="377"/>
      <c r="O32" s="377"/>
      <c r="P32" s="377"/>
      <c r="Q32" s="377"/>
      <c r="R32" s="377"/>
      <c r="S32" s="377"/>
      <c r="T32" s="377"/>
      <c r="U32" s="377"/>
      <c r="V32" s="377"/>
      <c r="W32" s="377"/>
      <c r="X32" s="377"/>
      <c r="Y32" s="377"/>
      <c r="Z32" s="377"/>
      <c r="AA32" s="377"/>
      <c r="AB32" s="377"/>
      <c r="AC32" s="377"/>
      <c r="AD32" s="377"/>
      <c r="AE32" s="377"/>
      <c r="AF32" s="377"/>
      <c r="AG32" s="377"/>
      <c r="AH32" s="377"/>
      <c r="AI32" s="377"/>
      <c r="AJ32" s="377"/>
      <c r="AK32" s="377"/>
    </row>
    <row r="33" spans="1:37" ht="15" x14ac:dyDescent="0.2">
      <c r="A33" s="377"/>
      <c r="B33" s="377"/>
      <c r="C33" s="377"/>
      <c r="D33" s="377"/>
      <c r="E33" s="377"/>
      <c r="F33" s="377"/>
      <c r="G33" s="377"/>
      <c r="H33" s="377"/>
      <c r="I33" s="377"/>
      <c r="J33" s="377"/>
      <c r="K33" s="377"/>
      <c r="L33" s="377"/>
      <c r="M33" s="377"/>
      <c r="N33" s="377"/>
      <c r="O33" s="377"/>
      <c r="P33" s="377"/>
      <c r="Q33" s="377"/>
      <c r="R33" s="377"/>
      <c r="S33" s="377"/>
      <c r="T33" s="377"/>
      <c r="U33" s="377"/>
      <c r="V33" s="377"/>
      <c r="W33" s="377"/>
      <c r="X33" s="377"/>
      <c r="Y33" s="377"/>
      <c r="Z33" s="377"/>
      <c r="AA33" s="377"/>
      <c r="AB33" s="377"/>
      <c r="AC33" s="377"/>
      <c r="AD33" s="377"/>
      <c r="AE33" s="377"/>
      <c r="AF33" s="377"/>
      <c r="AG33" s="377"/>
      <c r="AH33" s="377"/>
      <c r="AI33" s="377"/>
      <c r="AJ33" s="377"/>
      <c r="AK33" s="377"/>
    </row>
    <row r="34" spans="1:37" ht="15" x14ac:dyDescent="0.2">
      <c r="A34" s="377"/>
      <c r="B34" s="377"/>
      <c r="C34" s="377"/>
      <c r="D34" s="377"/>
      <c r="E34" s="377"/>
      <c r="F34" s="377"/>
      <c r="G34" s="377"/>
      <c r="H34" s="377"/>
      <c r="I34" s="377"/>
      <c r="J34" s="377"/>
      <c r="K34" s="377"/>
      <c r="L34" s="377"/>
      <c r="M34" s="377"/>
      <c r="N34" s="377"/>
      <c r="O34" s="377"/>
      <c r="P34" s="377"/>
      <c r="Q34" s="377"/>
      <c r="R34" s="377"/>
      <c r="S34" s="377"/>
      <c r="T34" s="377"/>
      <c r="U34" s="377"/>
      <c r="V34" s="377"/>
      <c r="W34" s="377"/>
      <c r="X34" s="377"/>
      <c r="Y34" s="377"/>
      <c r="Z34" s="377"/>
      <c r="AA34" s="377"/>
      <c r="AB34" s="377"/>
      <c r="AC34" s="377"/>
      <c r="AD34" s="377"/>
      <c r="AE34" s="377"/>
      <c r="AF34" s="377"/>
      <c r="AG34" s="377"/>
      <c r="AH34" s="377"/>
      <c r="AI34" s="377"/>
      <c r="AJ34" s="377"/>
      <c r="AK34" s="377"/>
    </row>
    <row r="35" spans="1:37" ht="15" x14ac:dyDescent="0.2">
      <c r="A35" s="377"/>
      <c r="B35" s="377"/>
      <c r="C35" s="377"/>
      <c r="D35" s="377"/>
      <c r="E35" s="377"/>
      <c r="F35" s="377"/>
      <c r="G35" s="377"/>
      <c r="H35" s="377"/>
      <c r="I35" s="377"/>
      <c r="J35" s="377"/>
      <c r="K35" s="377"/>
      <c r="L35" s="377"/>
      <c r="M35" s="377"/>
      <c r="N35" s="377"/>
      <c r="O35" s="377"/>
      <c r="P35" s="377"/>
      <c r="Q35" s="377"/>
      <c r="R35" s="377"/>
      <c r="S35" s="377"/>
      <c r="T35" s="377"/>
      <c r="U35" s="377"/>
      <c r="V35" s="377"/>
      <c r="W35" s="377"/>
      <c r="X35" s="377"/>
      <c r="Y35" s="377"/>
      <c r="Z35" s="377"/>
      <c r="AA35" s="377"/>
      <c r="AB35" s="377"/>
      <c r="AC35" s="377"/>
      <c r="AD35" s="377"/>
      <c r="AE35" s="377"/>
      <c r="AF35" s="377"/>
      <c r="AG35" s="377"/>
      <c r="AH35" s="377"/>
      <c r="AI35" s="377"/>
      <c r="AJ35" s="377"/>
      <c r="AK35" s="377"/>
    </row>
    <row r="36" spans="1:37" ht="15" x14ac:dyDescent="0.2">
      <c r="A36" s="377"/>
      <c r="B36" s="377"/>
      <c r="C36" s="377"/>
      <c r="D36" s="377"/>
      <c r="E36" s="377"/>
      <c r="F36" s="377"/>
      <c r="G36" s="377"/>
      <c r="H36" s="377"/>
      <c r="I36" s="377"/>
      <c r="J36" s="377"/>
      <c r="K36" s="377"/>
      <c r="L36" s="377"/>
      <c r="M36" s="377"/>
      <c r="N36" s="377"/>
      <c r="O36" s="377"/>
      <c r="P36" s="377"/>
      <c r="Q36" s="377"/>
      <c r="R36" s="377"/>
      <c r="S36" s="377"/>
      <c r="T36" s="377"/>
      <c r="U36" s="377"/>
      <c r="V36" s="377"/>
      <c r="W36" s="377"/>
      <c r="X36" s="377"/>
      <c r="Y36" s="377"/>
      <c r="Z36" s="377"/>
      <c r="AA36" s="377"/>
      <c r="AB36" s="377"/>
      <c r="AC36" s="377"/>
      <c r="AD36" s="377"/>
      <c r="AE36" s="377"/>
      <c r="AF36" s="377"/>
      <c r="AG36" s="377"/>
      <c r="AH36" s="377"/>
      <c r="AI36" s="377"/>
      <c r="AJ36" s="377"/>
      <c r="AK36" s="377"/>
    </row>
    <row r="37" spans="1:37" ht="15" x14ac:dyDescent="0.2">
      <c r="A37" s="377"/>
      <c r="B37" s="377"/>
      <c r="C37" s="377"/>
      <c r="D37" s="377"/>
      <c r="E37" s="377"/>
      <c r="F37" s="377"/>
      <c r="G37" s="377"/>
      <c r="H37" s="377"/>
      <c r="I37" s="377"/>
      <c r="J37" s="377"/>
      <c r="K37" s="377"/>
      <c r="L37" s="377"/>
      <c r="M37" s="377"/>
      <c r="N37" s="377"/>
      <c r="O37" s="377"/>
      <c r="P37" s="377"/>
      <c r="Q37" s="377"/>
      <c r="R37" s="377"/>
      <c r="S37" s="377"/>
      <c r="T37" s="377"/>
      <c r="U37" s="377"/>
      <c r="V37" s="377"/>
      <c r="W37" s="377"/>
      <c r="X37" s="377"/>
      <c r="Y37" s="377"/>
      <c r="Z37" s="377"/>
      <c r="AA37" s="377"/>
      <c r="AB37" s="377"/>
      <c r="AC37" s="377"/>
      <c r="AD37" s="377"/>
      <c r="AE37" s="377"/>
      <c r="AF37" s="377"/>
      <c r="AG37" s="377"/>
      <c r="AH37" s="377"/>
      <c r="AI37" s="377"/>
      <c r="AJ37" s="377"/>
      <c r="AK37" s="377"/>
    </row>
    <row r="38" spans="1:37" ht="15" x14ac:dyDescent="0.2">
      <c r="A38" s="377"/>
      <c r="B38" s="377"/>
      <c r="C38" s="377"/>
      <c r="D38" s="377"/>
      <c r="E38" s="377"/>
      <c r="F38" s="377"/>
      <c r="G38" s="377"/>
      <c r="H38" s="377"/>
      <c r="I38" s="377"/>
      <c r="J38" s="377"/>
      <c r="K38" s="377"/>
      <c r="L38" s="377"/>
      <c r="M38" s="377"/>
      <c r="N38" s="377"/>
      <c r="O38" s="377"/>
      <c r="P38" s="377"/>
      <c r="Q38" s="377"/>
      <c r="R38" s="377"/>
      <c r="S38" s="377"/>
      <c r="T38" s="377"/>
      <c r="U38" s="377"/>
      <c r="V38" s="377"/>
      <c r="W38" s="377"/>
      <c r="X38" s="377"/>
      <c r="Y38" s="377"/>
      <c r="Z38" s="377"/>
      <c r="AA38" s="377"/>
      <c r="AB38" s="377"/>
      <c r="AC38" s="377"/>
      <c r="AD38" s="377"/>
      <c r="AE38" s="377"/>
      <c r="AF38" s="377"/>
      <c r="AG38" s="377"/>
      <c r="AH38" s="377"/>
      <c r="AI38" s="377"/>
      <c r="AJ38" s="377"/>
      <c r="AK38" s="377"/>
    </row>
    <row r="39" spans="1:37" ht="15" x14ac:dyDescent="0.2">
      <c r="A39" s="377"/>
      <c r="B39" s="377"/>
      <c r="C39" s="377"/>
      <c r="D39" s="377"/>
      <c r="E39" s="377"/>
      <c r="F39" s="377"/>
      <c r="G39" s="377"/>
      <c r="H39" s="377"/>
      <c r="I39" s="377"/>
      <c r="J39" s="377"/>
      <c r="K39" s="377"/>
      <c r="L39" s="377"/>
      <c r="M39" s="377"/>
      <c r="N39" s="377"/>
      <c r="O39" s="377"/>
      <c r="P39" s="377"/>
      <c r="Q39" s="377"/>
      <c r="R39" s="377"/>
      <c r="S39" s="377"/>
      <c r="T39" s="377"/>
      <c r="U39" s="377"/>
      <c r="V39" s="377"/>
      <c r="W39" s="377"/>
      <c r="X39" s="377"/>
      <c r="Y39" s="377"/>
      <c r="Z39" s="377"/>
      <c r="AA39" s="377"/>
      <c r="AB39" s="377"/>
      <c r="AC39" s="377"/>
      <c r="AD39" s="377"/>
      <c r="AE39" s="377"/>
      <c r="AF39" s="377"/>
      <c r="AG39" s="377"/>
      <c r="AH39" s="377"/>
      <c r="AI39" s="377"/>
      <c r="AJ39" s="377"/>
      <c r="AK39" s="377"/>
    </row>
    <row r="40" spans="1:37" ht="15" x14ac:dyDescent="0.2">
      <c r="A40" s="377"/>
      <c r="B40" s="377"/>
      <c r="C40" s="377"/>
      <c r="D40" s="377"/>
      <c r="E40" s="377"/>
      <c r="F40" s="377"/>
      <c r="G40" s="377"/>
      <c r="H40" s="377"/>
      <c r="I40" s="377"/>
      <c r="J40" s="377"/>
      <c r="K40" s="377"/>
      <c r="L40" s="377"/>
      <c r="M40" s="377"/>
      <c r="N40" s="377"/>
      <c r="O40" s="377"/>
      <c r="P40" s="377"/>
      <c r="Q40" s="377"/>
      <c r="R40" s="377"/>
      <c r="S40" s="377"/>
      <c r="T40" s="377"/>
      <c r="U40" s="377"/>
      <c r="V40" s="377"/>
      <c r="W40" s="377"/>
      <c r="X40" s="377"/>
      <c r="Y40" s="377"/>
      <c r="Z40" s="377"/>
      <c r="AA40" s="377"/>
      <c r="AB40" s="377"/>
      <c r="AC40" s="377"/>
      <c r="AD40" s="377"/>
      <c r="AE40" s="377"/>
      <c r="AF40" s="377"/>
      <c r="AG40" s="377"/>
      <c r="AH40" s="377"/>
      <c r="AI40" s="377"/>
      <c r="AJ40" s="377"/>
      <c r="AK40" s="377"/>
    </row>
    <row r="41" spans="1:37" ht="15" x14ac:dyDescent="0.2">
      <c r="A41" s="377"/>
      <c r="B41" s="377"/>
      <c r="C41" s="377"/>
      <c r="D41" s="377"/>
      <c r="E41" s="377"/>
      <c r="F41" s="377"/>
      <c r="G41" s="377"/>
      <c r="H41" s="377"/>
      <c r="I41" s="377"/>
      <c r="J41" s="377"/>
      <c r="K41" s="377"/>
      <c r="L41" s="377"/>
      <c r="M41" s="377"/>
      <c r="N41" s="377"/>
      <c r="O41" s="377"/>
      <c r="P41" s="377"/>
      <c r="Q41" s="377"/>
      <c r="R41" s="377"/>
      <c r="S41" s="377"/>
      <c r="T41" s="377"/>
      <c r="U41" s="377"/>
      <c r="V41" s="377"/>
      <c r="W41" s="377"/>
      <c r="X41" s="377"/>
      <c r="Y41" s="377"/>
      <c r="Z41" s="377"/>
      <c r="AA41" s="377"/>
      <c r="AB41" s="377"/>
      <c r="AC41" s="377"/>
      <c r="AD41" s="377"/>
      <c r="AE41" s="377"/>
      <c r="AF41" s="377"/>
      <c r="AG41" s="377"/>
      <c r="AH41" s="377"/>
      <c r="AI41" s="377"/>
      <c r="AJ41" s="377"/>
      <c r="AK41" s="377"/>
    </row>
    <row r="42" spans="1:37" ht="15" x14ac:dyDescent="0.2">
      <c r="A42" s="377"/>
      <c r="B42" s="377"/>
      <c r="C42" s="377"/>
      <c r="D42" s="377"/>
      <c r="E42" s="377"/>
      <c r="F42" s="377"/>
      <c r="G42" s="377"/>
      <c r="H42" s="377"/>
      <c r="I42" s="377"/>
      <c r="J42" s="377"/>
      <c r="K42" s="377"/>
      <c r="L42" s="377"/>
      <c r="M42" s="377"/>
      <c r="N42" s="377"/>
      <c r="O42" s="377"/>
      <c r="P42" s="377"/>
      <c r="Q42" s="377"/>
      <c r="R42" s="377"/>
      <c r="S42" s="377"/>
      <c r="T42" s="377"/>
      <c r="U42" s="377"/>
      <c r="V42" s="377"/>
      <c r="W42" s="377"/>
      <c r="X42" s="377"/>
      <c r="Y42" s="377"/>
      <c r="Z42" s="377"/>
      <c r="AA42" s="377"/>
      <c r="AB42" s="377"/>
      <c r="AC42" s="377"/>
      <c r="AD42" s="377"/>
      <c r="AE42" s="377"/>
      <c r="AF42" s="377"/>
      <c r="AG42" s="377"/>
      <c r="AH42" s="377"/>
      <c r="AI42" s="377"/>
      <c r="AJ42" s="377"/>
      <c r="AK42" s="377"/>
    </row>
    <row r="43" spans="1:37" ht="15" x14ac:dyDescent="0.2">
      <c r="A43" s="377"/>
      <c r="B43" s="377"/>
      <c r="C43" s="377"/>
      <c r="D43" s="377"/>
      <c r="E43" s="377"/>
      <c r="F43" s="377"/>
      <c r="G43" s="377"/>
      <c r="H43" s="377"/>
      <c r="I43" s="377"/>
      <c r="J43" s="377"/>
      <c r="K43" s="377"/>
      <c r="L43" s="377"/>
      <c r="M43" s="377"/>
      <c r="N43" s="377"/>
      <c r="O43" s="377"/>
      <c r="P43" s="377"/>
      <c r="Q43" s="377"/>
      <c r="R43" s="377"/>
      <c r="S43" s="377"/>
      <c r="T43" s="377"/>
      <c r="U43" s="377"/>
      <c r="V43" s="377"/>
      <c r="W43" s="377"/>
      <c r="X43" s="377"/>
      <c r="Y43" s="377"/>
      <c r="Z43" s="377"/>
      <c r="AA43" s="377"/>
      <c r="AB43" s="377"/>
      <c r="AC43" s="377"/>
      <c r="AD43" s="377"/>
      <c r="AE43" s="377"/>
      <c r="AF43" s="377"/>
      <c r="AG43" s="377"/>
      <c r="AH43" s="377"/>
      <c r="AI43" s="377"/>
      <c r="AJ43" s="377"/>
      <c r="AK43" s="377"/>
    </row>
    <row r="44" spans="1:37" ht="15" x14ac:dyDescent="0.2">
      <c r="A44" s="377"/>
      <c r="B44" s="377"/>
      <c r="C44" s="377"/>
      <c r="D44" s="377"/>
      <c r="E44" s="377"/>
      <c r="F44" s="377"/>
      <c r="G44" s="377"/>
      <c r="H44" s="377"/>
      <c r="I44" s="377"/>
      <c r="J44" s="377"/>
      <c r="K44" s="377"/>
      <c r="L44" s="377"/>
      <c r="M44" s="377"/>
      <c r="N44" s="377"/>
      <c r="O44" s="377"/>
      <c r="P44" s="377"/>
      <c r="Q44" s="377"/>
      <c r="R44" s="377"/>
      <c r="S44" s="377"/>
      <c r="T44" s="377"/>
      <c r="U44" s="377"/>
      <c r="V44" s="377"/>
      <c r="W44" s="377"/>
      <c r="X44" s="377"/>
      <c r="Y44" s="377"/>
      <c r="Z44" s="377"/>
      <c r="AA44" s="377"/>
      <c r="AB44" s="377"/>
      <c r="AC44" s="377"/>
      <c r="AD44" s="377"/>
      <c r="AE44" s="377"/>
      <c r="AF44" s="377"/>
      <c r="AG44" s="377"/>
      <c r="AH44" s="377"/>
      <c r="AI44" s="377"/>
      <c r="AJ44" s="377"/>
      <c r="AK44" s="377"/>
    </row>
    <row r="45" spans="1:37" ht="15" x14ac:dyDescent="0.2">
      <c r="A45" s="377"/>
      <c r="B45" s="377"/>
      <c r="C45" s="377"/>
      <c r="D45" s="377"/>
      <c r="E45" s="377"/>
      <c r="F45" s="377"/>
      <c r="G45" s="377"/>
      <c r="H45" s="377"/>
      <c r="I45" s="377"/>
      <c r="J45" s="377"/>
      <c r="K45" s="377"/>
      <c r="L45" s="377"/>
      <c r="M45" s="377"/>
      <c r="N45" s="377"/>
      <c r="O45" s="377"/>
      <c r="P45" s="377"/>
      <c r="Q45" s="377"/>
      <c r="R45" s="377"/>
      <c r="S45" s="377"/>
      <c r="T45" s="377"/>
      <c r="U45" s="377"/>
      <c r="V45" s="377"/>
      <c r="W45" s="377"/>
      <c r="X45" s="377"/>
      <c r="Y45" s="377"/>
      <c r="Z45" s="377"/>
      <c r="AA45" s="377"/>
      <c r="AB45" s="377"/>
      <c r="AC45" s="377"/>
      <c r="AD45" s="377"/>
      <c r="AE45" s="377"/>
      <c r="AF45" s="377"/>
      <c r="AG45" s="377"/>
      <c r="AH45" s="377"/>
      <c r="AI45" s="377"/>
      <c r="AJ45" s="377"/>
      <c r="AK45" s="377"/>
    </row>
    <row r="46" spans="1:37" ht="13.5" x14ac:dyDescent="0.15">
      <c r="A46" s="387"/>
      <c r="B46" s="387"/>
      <c r="C46" s="387"/>
      <c r="D46" s="387"/>
      <c r="E46" s="387"/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7"/>
      <c r="S46" s="387"/>
      <c r="T46" s="387"/>
      <c r="U46" s="387"/>
      <c r="V46" s="387"/>
      <c r="W46" s="387"/>
      <c r="X46" s="387"/>
      <c r="Y46" s="387"/>
      <c r="Z46" s="387"/>
      <c r="AA46" s="387"/>
      <c r="AB46" s="387"/>
      <c r="AC46" s="387"/>
      <c r="AD46" s="387"/>
      <c r="AE46" s="387"/>
      <c r="AF46" s="387"/>
      <c r="AG46" s="387"/>
      <c r="AH46" s="387"/>
      <c r="AI46" s="387"/>
      <c r="AJ46" s="387"/>
      <c r="AK46" s="387"/>
    </row>
    <row r="47" spans="1:37" ht="13.5" x14ac:dyDescent="0.15">
      <c r="A47" s="387"/>
      <c r="B47" s="387"/>
      <c r="C47" s="387"/>
      <c r="D47" s="387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387"/>
      <c r="AK47" s="387"/>
    </row>
    <row r="48" spans="1:37" ht="13.5" x14ac:dyDescent="0.15">
      <c r="A48" s="387"/>
      <c r="B48" s="387"/>
      <c r="C48" s="387"/>
      <c r="D48" s="387"/>
      <c r="E48" s="387"/>
      <c r="F48" s="387"/>
      <c r="G48" s="387"/>
      <c r="H48" s="387"/>
      <c r="I48" s="387"/>
      <c r="J48" s="387"/>
      <c r="K48" s="387"/>
      <c r="L48" s="387"/>
      <c r="M48" s="387"/>
      <c r="N48" s="387"/>
      <c r="O48" s="387"/>
      <c r="P48" s="387"/>
      <c r="Q48" s="387"/>
      <c r="R48" s="387"/>
      <c r="S48" s="387"/>
      <c r="T48" s="387"/>
      <c r="U48" s="387"/>
      <c r="V48" s="387"/>
      <c r="W48" s="387"/>
      <c r="X48" s="387"/>
      <c r="Y48" s="387"/>
      <c r="Z48" s="387"/>
      <c r="AA48" s="387"/>
      <c r="AB48" s="387"/>
      <c r="AC48" s="387"/>
      <c r="AD48" s="387"/>
      <c r="AE48" s="387"/>
      <c r="AF48" s="387"/>
      <c r="AG48" s="387"/>
      <c r="AH48" s="387"/>
      <c r="AI48" s="387"/>
      <c r="AJ48" s="387"/>
      <c r="AK48" s="387"/>
    </row>
    <row r="49" spans="1:37" ht="13.5" x14ac:dyDescent="0.15">
      <c r="A49" s="387"/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7"/>
      <c r="N49" s="387"/>
      <c r="O49" s="387"/>
      <c r="P49" s="387"/>
      <c r="Q49" s="387"/>
      <c r="R49" s="387"/>
      <c r="S49" s="387"/>
      <c r="T49" s="387"/>
      <c r="U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</row>
    <row r="50" spans="1:37" ht="13.5" x14ac:dyDescent="0.15">
      <c r="A50" s="387"/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7"/>
      <c r="N50" s="387"/>
      <c r="O50" s="387"/>
      <c r="P50" s="387"/>
      <c r="Q50" s="387"/>
      <c r="R50" s="387"/>
      <c r="S50" s="387"/>
      <c r="T50" s="387"/>
      <c r="U50" s="387"/>
      <c r="V50" s="387"/>
      <c r="W50" s="387"/>
      <c r="X50" s="387"/>
      <c r="Y50" s="387"/>
      <c r="Z50" s="387"/>
      <c r="AA50" s="387"/>
      <c r="AB50" s="387"/>
      <c r="AC50" s="387"/>
      <c r="AD50" s="387"/>
      <c r="AE50" s="387"/>
      <c r="AF50" s="387"/>
      <c r="AG50" s="387"/>
      <c r="AH50" s="387"/>
      <c r="AI50" s="387"/>
      <c r="AJ50" s="387"/>
      <c r="AK50" s="387"/>
    </row>
    <row r="51" spans="1:37" ht="13.5" x14ac:dyDescent="0.15">
      <c r="A51" s="387"/>
      <c r="B51" s="387"/>
      <c r="C51" s="387"/>
      <c r="D51" s="387"/>
      <c r="E51" s="387"/>
      <c r="F51" s="387"/>
      <c r="G51" s="387"/>
      <c r="H51" s="387"/>
      <c r="I51" s="387"/>
      <c r="J51" s="387"/>
      <c r="K51" s="387"/>
      <c r="L51" s="387"/>
      <c r="M51" s="387"/>
      <c r="N51" s="387"/>
      <c r="O51" s="387"/>
      <c r="P51" s="387"/>
      <c r="Q51" s="387"/>
      <c r="R51" s="387"/>
      <c r="S51" s="387"/>
      <c r="T51" s="387"/>
      <c r="U51" s="387"/>
      <c r="V51" s="387"/>
      <c r="W51" s="387"/>
      <c r="X51" s="387"/>
      <c r="Y51" s="387"/>
      <c r="Z51" s="387"/>
      <c r="AA51" s="387"/>
      <c r="AB51" s="387"/>
      <c r="AC51" s="387"/>
      <c r="AD51" s="387"/>
      <c r="AE51" s="387"/>
      <c r="AF51" s="387"/>
      <c r="AG51" s="387"/>
      <c r="AH51" s="387"/>
      <c r="AI51" s="387"/>
      <c r="AJ51" s="387"/>
      <c r="AK51" s="387"/>
    </row>
    <row r="52" spans="1:37" ht="13.5" x14ac:dyDescent="0.15">
      <c r="A52" s="387"/>
      <c r="B52" s="387"/>
      <c r="C52" s="387"/>
      <c r="D52" s="387"/>
      <c r="E52" s="387"/>
      <c r="F52" s="387"/>
      <c r="G52" s="387"/>
      <c r="H52" s="387"/>
      <c r="I52" s="387"/>
      <c r="J52" s="387"/>
      <c r="K52" s="387"/>
      <c r="L52" s="387"/>
      <c r="M52" s="387"/>
      <c r="N52" s="387"/>
      <c r="O52" s="387"/>
      <c r="P52" s="387"/>
      <c r="Q52" s="387"/>
      <c r="R52" s="387"/>
      <c r="S52" s="387"/>
      <c r="T52" s="387"/>
      <c r="U52" s="387"/>
      <c r="V52" s="387"/>
      <c r="W52" s="387"/>
      <c r="X52" s="387"/>
      <c r="Y52" s="387"/>
      <c r="Z52" s="387"/>
      <c r="AA52" s="387"/>
      <c r="AB52" s="387"/>
      <c r="AC52" s="387"/>
      <c r="AD52" s="387"/>
      <c r="AE52" s="387"/>
      <c r="AF52" s="387"/>
      <c r="AG52" s="387"/>
      <c r="AH52" s="387"/>
      <c r="AI52" s="387"/>
      <c r="AJ52" s="387"/>
      <c r="AK52" s="387"/>
    </row>
    <row r="53" spans="1:37" ht="13.5" x14ac:dyDescent="0.15">
      <c r="A53" s="387"/>
      <c r="B53" s="387"/>
      <c r="C53" s="387"/>
      <c r="D53" s="387"/>
      <c r="E53" s="387"/>
      <c r="F53" s="387"/>
      <c r="G53" s="387"/>
      <c r="H53" s="387"/>
      <c r="I53" s="387"/>
      <c r="J53" s="387"/>
      <c r="K53" s="387"/>
      <c r="L53" s="387"/>
      <c r="M53" s="387"/>
      <c r="N53" s="387"/>
      <c r="O53" s="387"/>
      <c r="P53" s="387"/>
      <c r="Q53" s="387"/>
      <c r="R53" s="387"/>
      <c r="S53" s="387"/>
      <c r="T53" s="387"/>
      <c r="U53" s="387"/>
      <c r="V53" s="387"/>
      <c r="W53" s="387"/>
      <c r="X53" s="387"/>
      <c r="Y53" s="387"/>
      <c r="Z53" s="387"/>
      <c r="AA53" s="387"/>
      <c r="AB53" s="387"/>
      <c r="AC53" s="387"/>
      <c r="AD53" s="387"/>
      <c r="AE53" s="387"/>
      <c r="AF53" s="387"/>
      <c r="AG53" s="387"/>
      <c r="AH53" s="387"/>
      <c r="AI53" s="387"/>
      <c r="AJ53" s="387"/>
      <c r="AK53" s="387"/>
    </row>
    <row r="54" spans="1:37" ht="13.5" x14ac:dyDescent="0.15">
      <c r="A54" s="387"/>
      <c r="B54" s="387"/>
      <c r="C54" s="387"/>
      <c r="D54" s="387"/>
      <c r="E54" s="387"/>
      <c r="F54" s="387"/>
      <c r="G54" s="387"/>
      <c r="H54" s="387"/>
      <c r="I54" s="387"/>
      <c r="J54" s="387"/>
      <c r="K54" s="387"/>
      <c r="L54" s="387"/>
      <c r="M54" s="387"/>
      <c r="N54" s="387"/>
      <c r="O54" s="387"/>
      <c r="P54" s="387"/>
      <c r="Q54" s="387"/>
      <c r="R54" s="387"/>
      <c r="S54" s="387"/>
      <c r="T54" s="387"/>
      <c r="U54" s="387"/>
      <c r="V54" s="387"/>
      <c r="W54" s="387"/>
      <c r="X54" s="387"/>
      <c r="Y54" s="387"/>
      <c r="Z54" s="387"/>
      <c r="AA54" s="387"/>
      <c r="AB54" s="387"/>
      <c r="AC54" s="387"/>
      <c r="AD54" s="387"/>
      <c r="AE54" s="387"/>
      <c r="AF54" s="387"/>
      <c r="AG54" s="387"/>
      <c r="AH54" s="387"/>
      <c r="AI54" s="387"/>
      <c r="AJ54" s="387"/>
      <c r="AK54" s="387"/>
    </row>
    <row r="55" spans="1:37" ht="13.5" x14ac:dyDescent="0.15">
      <c r="A55" s="387"/>
      <c r="B55" s="387"/>
      <c r="C55" s="387"/>
      <c r="D55" s="387"/>
      <c r="E55" s="387"/>
      <c r="F55" s="387"/>
      <c r="G55" s="387"/>
      <c r="H55" s="387"/>
      <c r="I55" s="387"/>
      <c r="J55" s="387"/>
      <c r="K55" s="387"/>
      <c r="L55" s="387"/>
      <c r="M55" s="387"/>
      <c r="N55" s="387"/>
      <c r="O55" s="387"/>
      <c r="P55" s="387"/>
      <c r="Q55" s="387"/>
      <c r="R55" s="387"/>
      <c r="S55" s="387"/>
      <c r="T55" s="387"/>
      <c r="U55" s="387"/>
      <c r="V55" s="387"/>
      <c r="W55" s="387"/>
      <c r="X55" s="387"/>
      <c r="Y55" s="387"/>
      <c r="Z55" s="387"/>
      <c r="AA55" s="387"/>
      <c r="AB55" s="387"/>
      <c r="AC55" s="387"/>
      <c r="AD55" s="387"/>
      <c r="AE55" s="387"/>
      <c r="AF55" s="387"/>
      <c r="AG55" s="387"/>
      <c r="AH55" s="387"/>
      <c r="AI55" s="387"/>
      <c r="AJ55" s="387"/>
      <c r="AK55" s="387"/>
    </row>
    <row r="56" spans="1:37" ht="13.5" x14ac:dyDescent="0.15">
      <c r="A56" s="387"/>
      <c r="B56" s="387"/>
      <c r="C56" s="387"/>
      <c r="D56" s="387"/>
      <c r="E56" s="387"/>
      <c r="F56" s="387"/>
      <c r="G56" s="387"/>
      <c r="H56" s="387"/>
      <c r="I56" s="387"/>
      <c r="J56" s="387"/>
      <c r="K56" s="387"/>
      <c r="L56" s="387"/>
      <c r="M56" s="387"/>
      <c r="N56" s="387"/>
      <c r="O56" s="387"/>
      <c r="P56" s="387"/>
      <c r="Q56" s="387"/>
      <c r="R56" s="387"/>
      <c r="S56" s="387"/>
      <c r="T56" s="387"/>
      <c r="U56" s="387"/>
      <c r="V56" s="387"/>
      <c r="W56" s="387"/>
      <c r="X56" s="387"/>
      <c r="Y56" s="387"/>
      <c r="Z56" s="387"/>
      <c r="AA56" s="387"/>
      <c r="AB56" s="387"/>
      <c r="AC56" s="387"/>
      <c r="AD56" s="387"/>
      <c r="AE56" s="387"/>
      <c r="AF56" s="387"/>
      <c r="AG56" s="387"/>
      <c r="AH56" s="387"/>
      <c r="AI56" s="387"/>
      <c r="AJ56" s="387"/>
      <c r="AK56" s="387"/>
    </row>
    <row r="57" spans="1:37" ht="13.5" x14ac:dyDescent="0.15">
      <c r="A57" s="387"/>
      <c r="B57" s="387"/>
      <c r="C57" s="387"/>
      <c r="D57" s="387"/>
      <c r="E57" s="387"/>
      <c r="F57" s="387"/>
      <c r="G57" s="387"/>
      <c r="H57" s="387"/>
      <c r="I57" s="387"/>
      <c r="J57" s="387"/>
      <c r="K57" s="387"/>
      <c r="L57" s="387"/>
      <c r="M57" s="387"/>
      <c r="N57" s="387"/>
      <c r="O57" s="387"/>
      <c r="P57" s="387"/>
      <c r="Q57" s="387"/>
      <c r="R57" s="387"/>
      <c r="S57" s="387"/>
      <c r="T57" s="387"/>
      <c r="U57" s="387"/>
      <c r="V57" s="387"/>
      <c r="W57" s="387"/>
      <c r="X57" s="387"/>
      <c r="Y57" s="387"/>
      <c r="Z57" s="387"/>
      <c r="AA57" s="387"/>
      <c r="AB57" s="387"/>
      <c r="AC57" s="387"/>
      <c r="AD57" s="387"/>
      <c r="AE57" s="387"/>
      <c r="AF57" s="387"/>
      <c r="AG57" s="387"/>
      <c r="AH57" s="387"/>
      <c r="AI57" s="387"/>
      <c r="AJ57" s="387"/>
      <c r="AK57" s="387"/>
    </row>
    <row r="58" spans="1:37" ht="13.5" x14ac:dyDescent="0.15">
      <c r="A58" s="387"/>
      <c r="B58" s="387"/>
      <c r="C58" s="387"/>
      <c r="D58" s="387"/>
      <c r="E58" s="387"/>
      <c r="F58" s="387"/>
      <c r="G58" s="387"/>
      <c r="H58" s="387"/>
      <c r="I58" s="387"/>
      <c r="J58" s="387"/>
      <c r="K58" s="387"/>
      <c r="L58" s="387"/>
      <c r="M58" s="387"/>
      <c r="N58" s="387"/>
      <c r="O58" s="387"/>
      <c r="P58" s="387"/>
      <c r="Q58" s="387"/>
      <c r="R58" s="387"/>
      <c r="S58" s="387"/>
      <c r="T58" s="387"/>
      <c r="U58" s="387"/>
      <c r="V58" s="387"/>
      <c r="W58" s="387"/>
      <c r="X58" s="387"/>
      <c r="Y58" s="387"/>
      <c r="Z58" s="387"/>
      <c r="AA58" s="387"/>
      <c r="AB58" s="387"/>
      <c r="AC58" s="387"/>
      <c r="AD58" s="387"/>
      <c r="AE58" s="387"/>
      <c r="AF58" s="387"/>
      <c r="AG58" s="387"/>
      <c r="AH58" s="387"/>
      <c r="AI58" s="387"/>
      <c r="AJ58" s="387"/>
      <c r="AK58" s="387"/>
    </row>
    <row r="59" spans="1:37" ht="13.5" x14ac:dyDescent="0.15">
      <c r="A59" s="387"/>
      <c r="B59" s="387"/>
      <c r="C59" s="387"/>
      <c r="D59" s="387"/>
      <c r="E59" s="387"/>
      <c r="F59" s="387"/>
      <c r="G59" s="387"/>
      <c r="H59" s="387"/>
      <c r="I59" s="387"/>
      <c r="J59" s="387"/>
      <c r="K59" s="387"/>
      <c r="L59" s="387"/>
      <c r="M59" s="387"/>
      <c r="N59" s="387"/>
      <c r="O59" s="387"/>
      <c r="P59" s="387"/>
      <c r="Q59" s="387"/>
      <c r="R59" s="387"/>
      <c r="S59" s="387"/>
      <c r="T59" s="387"/>
      <c r="U59" s="387"/>
      <c r="V59" s="387"/>
      <c r="W59" s="387"/>
      <c r="X59" s="387"/>
      <c r="Y59" s="387"/>
      <c r="Z59" s="387"/>
      <c r="AA59" s="387"/>
      <c r="AB59" s="387"/>
      <c r="AC59" s="387"/>
      <c r="AD59" s="387"/>
      <c r="AE59" s="387"/>
      <c r="AF59" s="387"/>
      <c r="AG59" s="387"/>
      <c r="AH59" s="387"/>
      <c r="AI59" s="387"/>
      <c r="AJ59" s="387"/>
      <c r="AK59" s="387"/>
    </row>
  </sheetData>
  <sheetProtection algorithmName="SHA-512" hashValue="/j82co8mOX7hcxAeBwAPMEIrNoRUL/2uVKqeHhxifACMifVYoyNUCf51gZBcGdr2qK3/zugA2Oy8qN2huBj6jg==" saltValue="K4JKEoS5Rd8orUYiihvPFA==" spinCount="100000" sheet="1" objects="1" scenarios="1"/>
  <mergeCells count="18">
    <mergeCell ref="A1:Y1"/>
    <mergeCell ref="AB1:AD1"/>
    <mergeCell ref="AA7:AK7"/>
    <mergeCell ref="F8:K8"/>
    <mergeCell ref="P8:U8"/>
    <mergeCell ref="AH2:AK2"/>
    <mergeCell ref="G2:AG2"/>
    <mergeCell ref="A3:H3"/>
    <mergeCell ref="AA3:AE3"/>
    <mergeCell ref="Z18:AI18"/>
    <mergeCell ref="K5:AK5"/>
    <mergeCell ref="A6:F6"/>
    <mergeCell ref="V6:AC6"/>
    <mergeCell ref="A12:AJ13"/>
    <mergeCell ref="A14:J14"/>
    <mergeCell ref="K14:R14"/>
    <mergeCell ref="C15:G15"/>
    <mergeCell ref="AD17:AF17"/>
  </mergeCells>
  <pageMargins left="0.70866141732283472" right="0.51181102362204722" top="0.74803149606299213" bottom="0.74803149606299213" header="0.31496062992125984" footer="0.31496062992125984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"/>
  <sheetViews>
    <sheetView topLeftCell="A2" workbookViewId="0">
      <selection activeCell="I12" sqref="I12"/>
    </sheetView>
  </sheetViews>
  <sheetFormatPr defaultColWidth="14.42578125" defaultRowHeight="15" customHeight="1" x14ac:dyDescent="0.15"/>
  <cols>
    <col min="1" max="1" width="4.44921875" style="162" customWidth="1"/>
    <col min="2" max="2" width="10.24609375" style="162" customWidth="1"/>
    <col min="3" max="3" width="9.9765625" style="162" customWidth="1"/>
    <col min="4" max="4" width="12.40625" style="162" customWidth="1"/>
    <col min="5" max="5" width="10.24609375" style="162" customWidth="1"/>
    <col min="6" max="8" width="9.16796875" style="162" customWidth="1"/>
    <col min="9" max="9" width="10.11328125" style="162" customWidth="1"/>
    <col min="10" max="10" width="9.16796875" style="162" customWidth="1"/>
    <col min="11" max="11" width="15.23828125" style="162" customWidth="1"/>
    <col min="12" max="12" width="30.4765625" style="162" customWidth="1"/>
    <col min="13" max="16" width="9.16796875" style="162" customWidth="1"/>
    <col min="17" max="16384" width="14.42578125" style="162"/>
  </cols>
  <sheetData>
    <row r="1" spans="1:16" ht="12.75" customHeight="1" x14ac:dyDescent="0.15">
      <c r="A1" s="235" t="s">
        <v>219</v>
      </c>
      <c r="B1" s="236"/>
      <c r="C1" s="236"/>
      <c r="D1" s="236"/>
      <c r="E1" s="236"/>
      <c r="F1" s="532" t="str">
        <f>DATA!D36</f>
        <v>GVMC PRIMARY SCHOOL, GANDHINAGARAM</v>
      </c>
      <c r="G1" s="533"/>
      <c r="H1" s="533"/>
      <c r="I1" s="533"/>
      <c r="J1" s="533"/>
      <c r="K1" s="236" t="s">
        <v>87</v>
      </c>
      <c r="L1" s="237">
        <f>MASTER!S3</f>
        <v>45383</v>
      </c>
      <c r="M1" s="64"/>
      <c r="N1" s="64"/>
      <c r="O1" s="64"/>
      <c r="P1" s="64"/>
    </row>
    <row r="2" spans="1:16" ht="12.75" customHeight="1" x14ac:dyDescent="0.15">
      <c r="A2" s="238" t="s">
        <v>88</v>
      </c>
      <c r="B2" s="239"/>
      <c r="C2" s="239"/>
      <c r="D2" s="239"/>
      <c r="E2" s="239"/>
      <c r="F2" s="240" t="s">
        <v>89</v>
      </c>
      <c r="G2" s="239"/>
      <c r="H2" s="239"/>
      <c r="I2" s="239"/>
      <c r="J2" s="239"/>
      <c r="K2" s="241" t="s">
        <v>21</v>
      </c>
      <c r="L2" s="242">
        <f>DATA!D37</f>
        <v>28133390103</v>
      </c>
      <c r="M2" s="64"/>
      <c r="N2" s="64"/>
      <c r="O2" s="64"/>
      <c r="P2" s="64"/>
    </row>
    <row r="3" spans="1:16" ht="12.75" customHeight="1" x14ac:dyDescent="0.15">
      <c r="A3" s="367" t="s">
        <v>220</v>
      </c>
      <c r="B3" s="365"/>
      <c r="C3" s="365"/>
      <c r="D3" s="365"/>
      <c r="E3" s="365"/>
      <c r="F3" s="545" t="str">
        <f>DATA!D40</f>
        <v>DURGA AGENCY</v>
      </c>
      <c r="G3" s="545"/>
      <c r="H3" s="545"/>
      <c r="I3" s="545"/>
      <c r="J3" s="545"/>
      <c r="K3" s="545"/>
      <c r="L3" s="546"/>
      <c r="M3" s="64"/>
      <c r="N3" s="64"/>
      <c r="O3" s="64"/>
      <c r="P3" s="64"/>
    </row>
    <row r="4" spans="1:16" ht="12.75" customHeight="1" x14ac:dyDescent="0.15">
      <c r="A4" s="534" t="s">
        <v>43</v>
      </c>
      <c r="B4" s="535" t="s">
        <v>0</v>
      </c>
      <c r="C4" s="536" t="s">
        <v>30</v>
      </c>
      <c r="D4" s="537" t="s">
        <v>90</v>
      </c>
      <c r="E4" s="537" t="s">
        <v>91</v>
      </c>
      <c r="F4" s="540" t="s">
        <v>92</v>
      </c>
      <c r="G4" s="467"/>
      <c r="H4" s="543" t="s">
        <v>93</v>
      </c>
      <c r="I4" s="442"/>
      <c r="J4" s="441"/>
      <c r="K4" s="530" t="s">
        <v>94</v>
      </c>
      <c r="L4" s="531" t="s">
        <v>40</v>
      </c>
      <c r="M4" s="64"/>
      <c r="N4" s="64"/>
      <c r="O4" s="64"/>
      <c r="P4" s="64"/>
    </row>
    <row r="5" spans="1:16" ht="12.75" customHeight="1" x14ac:dyDescent="0.15">
      <c r="A5" s="485"/>
      <c r="B5" s="485"/>
      <c r="C5" s="485"/>
      <c r="D5" s="538"/>
      <c r="E5" s="538"/>
      <c r="F5" s="541"/>
      <c r="G5" s="542"/>
      <c r="H5" s="534" t="s">
        <v>95</v>
      </c>
      <c r="I5" s="530" t="s">
        <v>96</v>
      </c>
      <c r="J5" s="544" t="s">
        <v>97</v>
      </c>
      <c r="K5" s="485"/>
      <c r="L5" s="485"/>
      <c r="M5" s="64"/>
      <c r="N5" s="64"/>
      <c r="O5" s="64"/>
      <c r="P5" s="64"/>
    </row>
    <row r="6" spans="1:16" ht="27" customHeight="1" x14ac:dyDescent="0.15">
      <c r="A6" s="453"/>
      <c r="B6" s="453"/>
      <c r="C6" s="453"/>
      <c r="D6" s="539"/>
      <c r="E6" s="539"/>
      <c r="F6" s="468"/>
      <c r="G6" s="470"/>
      <c r="H6" s="453"/>
      <c r="I6" s="453"/>
      <c r="J6" s="453"/>
      <c r="K6" s="453"/>
      <c r="L6" s="453"/>
      <c r="M6" s="64"/>
      <c r="N6" s="64"/>
      <c r="O6" s="64"/>
      <c r="P6" s="64"/>
    </row>
    <row r="7" spans="1:16" ht="14.25" customHeight="1" x14ac:dyDescent="0.15">
      <c r="A7" s="101">
        <v>1</v>
      </c>
      <c r="B7" s="103">
        <f>EXP!B8</f>
        <v>45383</v>
      </c>
      <c r="C7" s="104">
        <f>MASTER!T5</f>
        <v>136.4</v>
      </c>
      <c r="D7" s="105">
        <f>MASTER!N15</f>
        <v>0</v>
      </c>
      <c r="E7" s="101"/>
      <c r="F7" s="106">
        <f>SUM(C7:D7)</f>
        <v>136.4</v>
      </c>
      <c r="G7" s="101"/>
      <c r="H7" s="102">
        <f>DATA!AC4</f>
        <v>129</v>
      </c>
      <c r="I7" s="101"/>
      <c r="J7" s="107">
        <f>EXP!K8</f>
        <v>103</v>
      </c>
      <c r="K7" s="108">
        <f>J7*0.1</f>
        <v>10.3</v>
      </c>
      <c r="L7" s="108">
        <f>IF(F7-K7,(F7-K7),(""))</f>
        <v>126.10000000000001</v>
      </c>
      <c r="M7" s="64"/>
      <c r="N7" s="64"/>
      <c r="O7" s="64"/>
      <c r="P7" s="64"/>
    </row>
    <row r="8" spans="1:16" ht="14.25" customHeight="1" x14ac:dyDescent="0.15">
      <c r="A8" s="101">
        <v>2</v>
      </c>
      <c r="B8" s="103">
        <f>EXP!B9</f>
        <v>45384</v>
      </c>
      <c r="C8" s="104">
        <f>IF(ISNONTEXT(B8),F7-K7,)</f>
        <v>126.10000000000001</v>
      </c>
      <c r="D8" s="105">
        <f>MASTER!N16</f>
        <v>0</v>
      </c>
      <c r="E8" s="101"/>
      <c r="F8" s="106">
        <f t="shared" ref="F8:F37" si="0">SUM(C8:D8)</f>
        <v>126.10000000000001</v>
      </c>
      <c r="G8" s="106"/>
      <c r="H8" s="102">
        <f>DATA!AC5</f>
        <v>129</v>
      </c>
      <c r="I8" s="101"/>
      <c r="J8" s="107">
        <f>EXP!K9</f>
        <v>112</v>
      </c>
      <c r="K8" s="108">
        <f t="shared" ref="K8:K38" si="1">J8*0.1</f>
        <v>11.200000000000001</v>
      </c>
      <c r="L8" s="108">
        <f t="shared" ref="L8:L36" si="2">IF(ISNONTEXT(B8),L7-K8+D8,)</f>
        <v>114.9</v>
      </c>
      <c r="M8" s="64"/>
      <c r="N8" s="64"/>
      <c r="O8" s="64"/>
      <c r="P8" s="64"/>
    </row>
    <row r="9" spans="1:16" ht="14.25" customHeight="1" x14ac:dyDescent="0.15">
      <c r="A9" s="101">
        <v>3</v>
      </c>
      <c r="B9" s="103">
        <f>EXP!B10</f>
        <v>45385</v>
      </c>
      <c r="C9" s="104">
        <f t="shared" ref="C9:C36" si="3">IF(ISNONTEXT(B9),F8-K8,)</f>
        <v>114.9</v>
      </c>
      <c r="D9" s="105">
        <f>MASTER!N17</f>
        <v>0</v>
      </c>
      <c r="E9" s="101"/>
      <c r="F9" s="106">
        <f t="shared" si="0"/>
        <v>114.9</v>
      </c>
      <c r="G9" s="101"/>
      <c r="H9" s="102">
        <f>DATA!AC6</f>
        <v>129</v>
      </c>
      <c r="I9" s="101"/>
      <c r="J9" s="107">
        <f>EXP!K10</f>
        <v>109</v>
      </c>
      <c r="K9" s="108">
        <f t="shared" si="1"/>
        <v>10.9</v>
      </c>
      <c r="L9" s="108">
        <f t="shared" si="2"/>
        <v>104</v>
      </c>
      <c r="M9" s="64"/>
      <c r="N9" s="64"/>
      <c r="O9" s="64"/>
      <c r="P9" s="64"/>
    </row>
    <row r="10" spans="1:16" ht="14.25" customHeight="1" x14ac:dyDescent="0.15">
      <c r="A10" s="101">
        <v>4</v>
      </c>
      <c r="B10" s="103">
        <f>EXP!B11</f>
        <v>45386</v>
      </c>
      <c r="C10" s="104">
        <f t="shared" si="3"/>
        <v>104</v>
      </c>
      <c r="D10" s="105">
        <f>MASTER!N18</f>
        <v>0</v>
      </c>
      <c r="E10" s="101"/>
      <c r="F10" s="106">
        <f t="shared" si="0"/>
        <v>104</v>
      </c>
      <c r="G10" s="101"/>
      <c r="H10" s="102">
        <f>DATA!AC7</f>
        <v>129</v>
      </c>
      <c r="I10" s="101"/>
      <c r="J10" s="107">
        <f>EXP!K11</f>
        <v>112</v>
      </c>
      <c r="K10" s="108">
        <f t="shared" si="1"/>
        <v>11.200000000000001</v>
      </c>
      <c r="L10" s="108">
        <f t="shared" si="2"/>
        <v>92.8</v>
      </c>
      <c r="M10" s="64"/>
      <c r="N10" s="64"/>
      <c r="O10" s="64"/>
      <c r="P10" s="64"/>
    </row>
    <row r="11" spans="1:16" ht="14.25" customHeight="1" x14ac:dyDescent="0.15">
      <c r="A11" s="101">
        <v>5</v>
      </c>
      <c r="B11" s="103">
        <f>EXP!B12</f>
        <v>45387</v>
      </c>
      <c r="C11" s="104">
        <f t="shared" si="3"/>
        <v>92.8</v>
      </c>
      <c r="D11" s="105">
        <f>MASTER!N19</f>
        <v>0</v>
      </c>
      <c r="E11" s="101"/>
      <c r="F11" s="106">
        <f t="shared" si="0"/>
        <v>92.8</v>
      </c>
      <c r="G11" s="101"/>
      <c r="H11" s="102">
        <f>DATA!AC8</f>
        <v>129</v>
      </c>
      <c r="I11" s="101"/>
      <c r="J11" s="107">
        <f>EXP!K12</f>
        <v>71</v>
      </c>
      <c r="K11" s="108">
        <f t="shared" si="1"/>
        <v>7.1000000000000005</v>
      </c>
      <c r="L11" s="108">
        <f>IF(ISNONTEXT(B11),L10-K11+D11,)</f>
        <v>85.7</v>
      </c>
      <c r="M11" s="64"/>
      <c r="N11" s="64"/>
      <c r="O11" s="64"/>
      <c r="P11" s="64"/>
    </row>
    <row r="12" spans="1:16" ht="14.25" customHeight="1" x14ac:dyDescent="0.15">
      <c r="A12" s="101">
        <v>6</v>
      </c>
      <c r="B12" s="103">
        <f>EXP!B13</f>
        <v>45388</v>
      </c>
      <c r="C12" s="104">
        <f t="shared" si="3"/>
        <v>85.7</v>
      </c>
      <c r="D12" s="105">
        <f>MASTER!N20</f>
        <v>0</v>
      </c>
      <c r="E12" s="101"/>
      <c r="F12" s="106">
        <f t="shared" si="0"/>
        <v>85.7</v>
      </c>
      <c r="G12" s="101"/>
      <c r="H12" s="102">
        <f>DATA!AC9</f>
        <v>129</v>
      </c>
      <c r="I12" s="101"/>
      <c r="J12" s="107">
        <f>EXP!K13</f>
        <v>124</v>
      </c>
      <c r="K12" s="108">
        <f t="shared" si="1"/>
        <v>12.4</v>
      </c>
      <c r="L12" s="108">
        <f t="shared" si="2"/>
        <v>73.3</v>
      </c>
      <c r="M12" s="231"/>
      <c r="N12" s="64"/>
      <c r="O12" s="64"/>
      <c r="P12" s="64"/>
    </row>
    <row r="13" spans="1:16" ht="14.25" customHeight="1" x14ac:dyDescent="0.15">
      <c r="A13" s="101">
        <v>7</v>
      </c>
      <c r="B13" s="103">
        <f>EXP!B14</f>
        <v>45389</v>
      </c>
      <c r="C13" s="104">
        <f t="shared" si="3"/>
        <v>73.3</v>
      </c>
      <c r="D13" s="105">
        <f>MASTER!N21</f>
        <v>0</v>
      </c>
      <c r="E13" s="101"/>
      <c r="F13" s="106">
        <f t="shared" si="0"/>
        <v>73.3</v>
      </c>
      <c r="G13" s="101"/>
      <c r="H13" s="102">
        <f>DATA!AC10</f>
        <v>129</v>
      </c>
      <c r="I13" s="102"/>
      <c r="J13" s="107">
        <f>EXP!K14</f>
        <v>57</v>
      </c>
      <c r="K13" s="108">
        <f t="shared" si="1"/>
        <v>5.7</v>
      </c>
      <c r="L13" s="108">
        <f t="shared" si="2"/>
        <v>67.599999999999994</v>
      </c>
      <c r="M13" s="64"/>
      <c r="N13" s="64"/>
      <c r="O13" s="64"/>
      <c r="P13" s="64"/>
    </row>
    <row r="14" spans="1:16" ht="14.25" customHeight="1" x14ac:dyDescent="0.15">
      <c r="A14" s="101">
        <v>8</v>
      </c>
      <c r="B14" s="103">
        <f>EXP!B15</f>
        <v>45390</v>
      </c>
      <c r="C14" s="104">
        <f t="shared" si="3"/>
        <v>67.599999999999994</v>
      </c>
      <c r="D14" s="105">
        <f>MASTER!N22</f>
        <v>0</v>
      </c>
      <c r="E14" s="101"/>
      <c r="F14" s="106">
        <f t="shared" si="0"/>
        <v>67.599999999999994</v>
      </c>
      <c r="G14" s="101"/>
      <c r="H14" s="102">
        <f>DATA!AC11</f>
        <v>129</v>
      </c>
      <c r="I14" s="101"/>
      <c r="J14" s="107">
        <f>EXP!K15</f>
        <v>123</v>
      </c>
      <c r="K14" s="108">
        <f t="shared" si="1"/>
        <v>12.3</v>
      </c>
      <c r="L14" s="108">
        <f t="shared" si="2"/>
        <v>55.3</v>
      </c>
      <c r="M14" s="64"/>
      <c r="N14" s="64"/>
      <c r="O14" s="64"/>
      <c r="P14" s="64"/>
    </row>
    <row r="15" spans="1:16" ht="14.25" customHeight="1" x14ac:dyDescent="0.15">
      <c r="A15" s="101">
        <v>9</v>
      </c>
      <c r="B15" s="103">
        <f>EXP!B16</f>
        <v>45391</v>
      </c>
      <c r="C15" s="104">
        <f t="shared" si="3"/>
        <v>55.3</v>
      </c>
      <c r="D15" s="105">
        <f>MASTER!N23</f>
        <v>0</v>
      </c>
      <c r="E15" s="101"/>
      <c r="F15" s="106">
        <f t="shared" si="0"/>
        <v>55.3</v>
      </c>
      <c r="G15" s="101"/>
      <c r="H15" s="102">
        <f>DATA!AC12</f>
        <v>129</v>
      </c>
      <c r="I15" s="101"/>
      <c r="J15" s="107">
        <f>EXP!K16</f>
        <v>0</v>
      </c>
      <c r="K15" s="108">
        <f t="shared" si="1"/>
        <v>0</v>
      </c>
      <c r="L15" s="108">
        <f t="shared" si="2"/>
        <v>55.3</v>
      </c>
      <c r="M15" s="64"/>
      <c r="N15" s="64"/>
      <c r="O15" s="64"/>
      <c r="P15" s="64"/>
    </row>
    <row r="16" spans="1:16" ht="14.25" customHeight="1" x14ac:dyDescent="0.15">
      <c r="A16" s="101">
        <v>10</v>
      </c>
      <c r="B16" s="103">
        <f>EXP!B17</f>
        <v>45392</v>
      </c>
      <c r="C16" s="104">
        <f t="shared" si="3"/>
        <v>55.3</v>
      </c>
      <c r="D16" s="105">
        <f>MASTER!N24</f>
        <v>155</v>
      </c>
      <c r="E16" s="101"/>
      <c r="F16" s="106">
        <f t="shared" si="0"/>
        <v>210.3</v>
      </c>
      <c r="G16" s="101"/>
      <c r="H16" s="102">
        <f>DATA!AC13</f>
        <v>129</v>
      </c>
      <c r="I16" s="109"/>
      <c r="J16" s="107">
        <f>EXP!K17</f>
        <v>127</v>
      </c>
      <c r="K16" s="108">
        <f t="shared" si="1"/>
        <v>12.700000000000001</v>
      </c>
      <c r="L16" s="108">
        <f t="shared" si="2"/>
        <v>197.6</v>
      </c>
      <c r="M16" s="64"/>
      <c r="N16" s="64"/>
      <c r="O16" s="64"/>
      <c r="P16" s="64"/>
    </row>
    <row r="17" spans="1:16" ht="14.25" customHeight="1" x14ac:dyDescent="0.15">
      <c r="A17" s="101">
        <v>11</v>
      </c>
      <c r="B17" s="103">
        <f>EXP!B18</f>
        <v>45393</v>
      </c>
      <c r="C17" s="104">
        <f t="shared" si="3"/>
        <v>197.60000000000002</v>
      </c>
      <c r="D17" s="105">
        <f>MASTER!N25</f>
        <v>0</v>
      </c>
      <c r="E17" s="101"/>
      <c r="F17" s="106">
        <f t="shared" si="0"/>
        <v>197.60000000000002</v>
      </c>
      <c r="G17" s="101"/>
      <c r="H17" s="102">
        <f>DATA!AC14</f>
        <v>129</v>
      </c>
      <c r="I17" s="109"/>
      <c r="J17" s="107">
        <f>EXP!K18</f>
        <v>0</v>
      </c>
      <c r="K17" s="108">
        <f t="shared" si="1"/>
        <v>0</v>
      </c>
      <c r="L17" s="108">
        <f t="shared" si="2"/>
        <v>197.6</v>
      </c>
      <c r="M17" s="64"/>
      <c r="N17" s="64"/>
      <c r="O17" s="64"/>
      <c r="P17" s="64"/>
    </row>
    <row r="18" spans="1:16" ht="14.25" customHeight="1" x14ac:dyDescent="0.15">
      <c r="A18" s="101">
        <v>12</v>
      </c>
      <c r="B18" s="103">
        <f>EXP!B19</f>
        <v>45394</v>
      </c>
      <c r="C18" s="104">
        <f t="shared" si="3"/>
        <v>197.60000000000002</v>
      </c>
      <c r="D18" s="105">
        <f>MASTER!N26</f>
        <v>0</v>
      </c>
      <c r="E18" s="101"/>
      <c r="F18" s="106">
        <f t="shared" si="0"/>
        <v>197.60000000000002</v>
      </c>
      <c r="G18" s="101"/>
      <c r="H18" s="102">
        <f>DATA!AC15</f>
        <v>129</v>
      </c>
      <c r="I18" s="109"/>
      <c r="J18" s="107">
        <f>EXP!K19</f>
        <v>125</v>
      </c>
      <c r="K18" s="108">
        <f t="shared" si="1"/>
        <v>12.5</v>
      </c>
      <c r="L18" s="108">
        <f t="shared" si="2"/>
        <v>185.1</v>
      </c>
      <c r="M18" s="64"/>
      <c r="N18" s="64"/>
      <c r="O18" s="64"/>
      <c r="P18" s="64"/>
    </row>
    <row r="19" spans="1:16" ht="14.25" customHeight="1" x14ac:dyDescent="0.15">
      <c r="A19" s="101">
        <v>13</v>
      </c>
      <c r="B19" s="103">
        <f>EXP!B20</f>
        <v>45395</v>
      </c>
      <c r="C19" s="104">
        <f t="shared" si="3"/>
        <v>185.10000000000002</v>
      </c>
      <c r="D19" s="105">
        <f>MASTER!N27</f>
        <v>0</v>
      </c>
      <c r="E19" s="101"/>
      <c r="F19" s="106">
        <f t="shared" si="0"/>
        <v>185.10000000000002</v>
      </c>
      <c r="G19" s="101"/>
      <c r="H19" s="102">
        <f>DATA!AC16</f>
        <v>129</v>
      </c>
      <c r="I19" s="101"/>
      <c r="J19" s="107">
        <f>EXP!K20</f>
        <v>117</v>
      </c>
      <c r="K19" s="108">
        <f t="shared" si="1"/>
        <v>11.700000000000001</v>
      </c>
      <c r="L19" s="108">
        <f t="shared" si="2"/>
        <v>173.4</v>
      </c>
      <c r="M19" s="64"/>
      <c r="N19" s="64"/>
      <c r="O19" s="64"/>
      <c r="P19" s="64"/>
    </row>
    <row r="20" spans="1:16" ht="14.25" customHeight="1" x14ac:dyDescent="0.15">
      <c r="A20" s="101">
        <v>14</v>
      </c>
      <c r="B20" s="103">
        <f>EXP!B21</f>
        <v>45396</v>
      </c>
      <c r="C20" s="104">
        <f t="shared" si="3"/>
        <v>173.40000000000003</v>
      </c>
      <c r="D20" s="105">
        <f>MASTER!N28</f>
        <v>0</v>
      </c>
      <c r="E20" s="101"/>
      <c r="F20" s="106">
        <f t="shared" si="0"/>
        <v>173.40000000000003</v>
      </c>
      <c r="G20" s="101"/>
      <c r="H20" s="102">
        <f>DATA!AC17</f>
        <v>129</v>
      </c>
      <c r="I20" s="101"/>
      <c r="J20" s="107">
        <f>EXP!K21</f>
        <v>80</v>
      </c>
      <c r="K20" s="108">
        <f t="shared" si="1"/>
        <v>8</v>
      </c>
      <c r="L20" s="108">
        <f t="shared" si="2"/>
        <v>165.4</v>
      </c>
      <c r="M20" s="64"/>
      <c r="N20" s="64"/>
      <c r="O20" s="64"/>
      <c r="P20" s="64"/>
    </row>
    <row r="21" spans="1:16" ht="14.25" customHeight="1" x14ac:dyDescent="0.15">
      <c r="A21" s="101">
        <v>15</v>
      </c>
      <c r="B21" s="103">
        <f>EXP!B22</f>
        <v>45397</v>
      </c>
      <c r="C21" s="104">
        <f t="shared" si="3"/>
        <v>165.40000000000003</v>
      </c>
      <c r="D21" s="105">
        <f>MASTER!N29</f>
        <v>0</v>
      </c>
      <c r="E21" s="101"/>
      <c r="F21" s="106">
        <f t="shared" si="0"/>
        <v>165.40000000000003</v>
      </c>
      <c r="G21" s="101"/>
      <c r="H21" s="102">
        <f>DATA!AC18</f>
        <v>129</v>
      </c>
      <c r="I21" s="101"/>
      <c r="J21" s="107">
        <f>EXP!K22</f>
        <v>97</v>
      </c>
      <c r="K21" s="108">
        <f t="shared" si="1"/>
        <v>9.7000000000000011</v>
      </c>
      <c r="L21" s="108">
        <f t="shared" si="2"/>
        <v>155.70000000000002</v>
      </c>
      <c r="M21" s="64"/>
      <c r="N21" s="64"/>
      <c r="O21" s="64"/>
      <c r="P21" s="64"/>
    </row>
    <row r="22" spans="1:16" ht="14.25" customHeight="1" x14ac:dyDescent="0.15">
      <c r="A22" s="101">
        <v>16</v>
      </c>
      <c r="B22" s="103">
        <f>EXP!B23</f>
        <v>45398</v>
      </c>
      <c r="C22" s="104">
        <f t="shared" si="3"/>
        <v>155.70000000000005</v>
      </c>
      <c r="D22" s="105">
        <f>MASTER!N30</f>
        <v>0</v>
      </c>
      <c r="E22" s="101"/>
      <c r="F22" s="106">
        <f t="shared" si="0"/>
        <v>155.70000000000005</v>
      </c>
      <c r="G22" s="101"/>
      <c r="H22" s="102">
        <f>DATA!AC19</f>
        <v>129</v>
      </c>
      <c r="I22" s="101"/>
      <c r="J22" s="107">
        <f>EXP!K23</f>
        <v>102</v>
      </c>
      <c r="K22" s="108">
        <f t="shared" si="1"/>
        <v>10.200000000000001</v>
      </c>
      <c r="L22" s="108">
        <f t="shared" si="2"/>
        <v>145.50000000000003</v>
      </c>
      <c r="M22" s="64"/>
      <c r="N22" s="64"/>
      <c r="O22" s="64"/>
      <c r="P22" s="64"/>
    </row>
    <row r="23" spans="1:16" ht="14.25" customHeight="1" x14ac:dyDescent="0.15">
      <c r="A23" s="101">
        <v>17</v>
      </c>
      <c r="B23" s="103">
        <f>EXP!B24</f>
        <v>45399</v>
      </c>
      <c r="C23" s="104">
        <f t="shared" si="3"/>
        <v>145.50000000000006</v>
      </c>
      <c r="D23" s="105">
        <f>MASTER!N31</f>
        <v>0</v>
      </c>
      <c r="E23" s="101"/>
      <c r="F23" s="106">
        <f t="shared" si="0"/>
        <v>145.50000000000006</v>
      </c>
      <c r="G23" s="101"/>
      <c r="H23" s="102">
        <f>DATA!AC20</f>
        <v>129</v>
      </c>
      <c r="I23" s="101"/>
      <c r="J23" s="107">
        <f>EXP!K24</f>
        <v>0</v>
      </c>
      <c r="K23" s="108">
        <f t="shared" si="1"/>
        <v>0</v>
      </c>
      <c r="L23" s="108">
        <f t="shared" si="2"/>
        <v>145.50000000000003</v>
      </c>
      <c r="M23" s="64"/>
      <c r="N23" s="64"/>
      <c r="O23" s="64"/>
      <c r="P23" s="64"/>
    </row>
    <row r="24" spans="1:16" ht="14.25" customHeight="1" x14ac:dyDescent="0.15">
      <c r="A24" s="101">
        <v>18</v>
      </c>
      <c r="B24" s="103">
        <f>EXP!B25</f>
        <v>45400</v>
      </c>
      <c r="C24" s="104">
        <f t="shared" si="3"/>
        <v>145.50000000000006</v>
      </c>
      <c r="D24" s="105">
        <f>MASTER!N32</f>
        <v>0</v>
      </c>
      <c r="E24" s="101"/>
      <c r="F24" s="106">
        <f t="shared" si="0"/>
        <v>145.50000000000006</v>
      </c>
      <c r="G24" s="101"/>
      <c r="H24" s="102">
        <f>DATA!AC21</f>
        <v>129</v>
      </c>
      <c r="I24" s="101"/>
      <c r="J24" s="107">
        <f>EXP!K25</f>
        <v>90</v>
      </c>
      <c r="K24" s="108">
        <f t="shared" si="1"/>
        <v>9</v>
      </c>
      <c r="L24" s="108">
        <f t="shared" si="2"/>
        <v>136.50000000000003</v>
      </c>
      <c r="M24" s="64"/>
      <c r="N24" s="64"/>
      <c r="O24" s="64"/>
      <c r="P24" s="64"/>
    </row>
    <row r="25" spans="1:16" ht="14.25" customHeight="1" x14ac:dyDescent="0.15">
      <c r="A25" s="101">
        <v>19</v>
      </c>
      <c r="B25" s="103">
        <f>EXP!B26</f>
        <v>45401</v>
      </c>
      <c r="C25" s="104">
        <f t="shared" si="3"/>
        <v>136.50000000000006</v>
      </c>
      <c r="D25" s="105">
        <f>MASTER!N33</f>
        <v>0</v>
      </c>
      <c r="E25" s="101"/>
      <c r="F25" s="106">
        <f t="shared" si="0"/>
        <v>136.50000000000006</v>
      </c>
      <c r="G25" s="101"/>
      <c r="H25" s="102">
        <f>DATA!AC22</f>
        <v>129</v>
      </c>
      <c r="I25" s="101"/>
      <c r="J25" s="107">
        <f>EXP!K26</f>
        <v>105</v>
      </c>
      <c r="K25" s="108">
        <f t="shared" si="1"/>
        <v>10.5</v>
      </c>
      <c r="L25" s="108">
        <f t="shared" si="2"/>
        <v>126.00000000000003</v>
      </c>
      <c r="M25" s="64"/>
      <c r="N25" s="64"/>
      <c r="O25" s="64"/>
      <c r="P25" s="64"/>
    </row>
    <row r="26" spans="1:16" ht="14.25" customHeight="1" x14ac:dyDescent="0.15">
      <c r="A26" s="101">
        <v>20</v>
      </c>
      <c r="B26" s="103">
        <f>EXP!B27</f>
        <v>45402</v>
      </c>
      <c r="C26" s="104">
        <f t="shared" si="3"/>
        <v>126.00000000000006</v>
      </c>
      <c r="D26" s="105">
        <f>MASTER!N34</f>
        <v>0</v>
      </c>
      <c r="E26" s="101"/>
      <c r="F26" s="106">
        <f t="shared" si="0"/>
        <v>126.00000000000006</v>
      </c>
      <c r="G26" s="101"/>
      <c r="H26" s="102">
        <f>DATA!AC23</f>
        <v>129</v>
      </c>
      <c r="I26" s="101"/>
      <c r="J26" s="107">
        <f>EXP!K27</f>
        <v>88</v>
      </c>
      <c r="K26" s="108">
        <f t="shared" si="1"/>
        <v>8.8000000000000007</v>
      </c>
      <c r="L26" s="108">
        <f t="shared" si="2"/>
        <v>117.20000000000003</v>
      </c>
      <c r="M26" s="64"/>
      <c r="N26" s="64"/>
      <c r="O26" s="64"/>
      <c r="P26" s="64"/>
    </row>
    <row r="27" spans="1:16" ht="14.25" customHeight="1" x14ac:dyDescent="0.15">
      <c r="A27" s="101">
        <v>21</v>
      </c>
      <c r="B27" s="103">
        <f>EXP!B28</f>
        <v>45403</v>
      </c>
      <c r="C27" s="104">
        <f t="shared" si="3"/>
        <v>117.20000000000006</v>
      </c>
      <c r="D27" s="105">
        <f>MASTER!N35</f>
        <v>0</v>
      </c>
      <c r="E27" s="101"/>
      <c r="F27" s="106">
        <f t="shared" si="0"/>
        <v>117.20000000000006</v>
      </c>
      <c r="G27" s="101"/>
      <c r="H27" s="102">
        <f>DATA!AC24</f>
        <v>129</v>
      </c>
      <c r="I27" s="101"/>
      <c r="J27" s="107">
        <f>EXP!K28</f>
        <v>106</v>
      </c>
      <c r="K27" s="108">
        <f t="shared" si="1"/>
        <v>10.600000000000001</v>
      </c>
      <c r="L27" s="108">
        <f t="shared" si="2"/>
        <v>106.60000000000002</v>
      </c>
      <c r="M27" s="64"/>
      <c r="N27" s="64"/>
      <c r="O27" s="64"/>
      <c r="P27" s="64"/>
    </row>
    <row r="28" spans="1:16" ht="14.25" customHeight="1" x14ac:dyDescent="0.15">
      <c r="A28" s="101">
        <v>22</v>
      </c>
      <c r="B28" s="103">
        <f>EXP!B29</f>
        <v>45404</v>
      </c>
      <c r="C28" s="104">
        <f t="shared" si="3"/>
        <v>106.60000000000005</v>
      </c>
      <c r="D28" s="105">
        <f>MASTER!N36</f>
        <v>0</v>
      </c>
      <c r="E28" s="101"/>
      <c r="F28" s="106">
        <f t="shared" si="0"/>
        <v>106.60000000000005</v>
      </c>
      <c r="G28" s="101"/>
      <c r="H28" s="102">
        <f>DATA!AC25</f>
        <v>129</v>
      </c>
      <c r="I28" s="101"/>
      <c r="J28" s="107">
        <f>EXP!K29</f>
        <v>108</v>
      </c>
      <c r="K28" s="108">
        <f t="shared" si="1"/>
        <v>10.8</v>
      </c>
      <c r="L28" s="108">
        <f t="shared" si="2"/>
        <v>95.800000000000026</v>
      </c>
      <c r="M28" s="64"/>
      <c r="N28" s="64"/>
      <c r="O28" s="64"/>
      <c r="P28" s="64"/>
    </row>
    <row r="29" spans="1:16" ht="14.25" customHeight="1" x14ac:dyDescent="0.15">
      <c r="A29" s="101">
        <v>23</v>
      </c>
      <c r="B29" s="103">
        <f>EXP!B30</f>
        <v>45405</v>
      </c>
      <c r="C29" s="104">
        <f t="shared" si="3"/>
        <v>95.800000000000054</v>
      </c>
      <c r="D29" s="105">
        <f>MASTER!N37</f>
        <v>0</v>
      </c>
      <c r="E29" s="101"/>
      <c r="F29" s="106">
        <f t="shared" si="0"/>
        <v>95.800000000000054</v>
      </c>
      <c r="G29" s="101"/>
      <c r="H29" s="102">
        <f>DATA!AC26</f>
        <v>129</v>
      </c>
      <c r="I29" s="101"/>
      <c r="J29" s="107">
        <f>EXP!K30</f>
        <v>77</v>
      </c>
      <c r="K29" s="108">
        <f t="shared" si="1"/>
        <v>7.7</v>
      </c>
      <c r="L29" s="108">
        <f t="shared" si="2"/>
        <v>88.100000000000023</v>
      </c>
      <c r="M29" s="64"/>
      <c r="N29" s="64"/>
      <c r="O29" s="64"/>
      <c r="P29" s="64"/>
    </row>
    <row r="30" spans="1:16" ht="14.25" customHeight="1" x14ac:dyDescent="0.15">
      <c r="A30" s="101">
        <v>24</v>
      </c>
      <c r="B30" s="103">
        <f>EXP!B31</f>
        <v>45406</v>
      </c>
      <c r="C30" s="104">
        <f t="shared" si="3"/>
        <v>88.100000000000051</v>
      </c>
      <c r="D30" s="105">
        <f>MASTER!N38</f>
        <v>0</v>
      </c>
      <c r="E30" s="101"/>
      <c r="F30" s="106">
        <f t="shared" si="0"/>
        <v>88.100000000000051</v>
      </c>
      <c r="G30" s="101"/>
      <c r="H30" s="102">
        <f>DATA!AC27</f>
        <v>129</v>
      </c>
      <c r="I30" s="101"/>
      <c r="J30" s="107">
        <f>EXP!K31</f>
        <v>0</v>
      </c>
      <c r="K30" s="108">
        <f t="shared" si="1"/>
        <v>0</v>
      </c>
      <c r="L30" s="108">
        <f t="shared" si="2"/>
        <v>88.100000000000023</v>
      </c>
      <c r="M30" s="64"/>
      <c r="N30" s="64"/>
      <c r="O30" s="64"/>
      <c r="P30" s="64"/>
    </row>
    <row r="31" spans="1:16" ht="14.25" customHeight="1" x14ac:dyDescent="0.15">
      <c r="A31" s="101">
        <v>25</v>
      </c>
      <c r="B31" s="103">
        <f>EXP!B32</f>
        <v>45407</v>
      </c>
      <c r="C31" s="104">
        <f t="shared" si="3"/>
        <v>88.100000000000051</v>
      </c>
      <c r="D31" s="105">
        <f>MASTER!N39</f>
        <v>0</v>
      </c>
      <c r="E31" s="101"/>
      <c r="F31" s="106">
        <f t="shared" si="0"/>
        <v>88.100000000000051</v>
      </c>
      <c r="G31" s="101"/>
      <c r="H31" s="102">
        <f>DATA!AC28</f>
        <v>129</v>
      </c>
      <c r="I31" s="101"/>
      <c r="J31" s="107">
        <f>EXP!K32</f>
        <v>0</v>
      </c>
      <c r="K31" s="108">
        <f t="shared" si="1"/>
        <v>0</v>
      </c>
      <c r="L31" s="108">
        <f t="shared" si="2"/>
        <v>88.100000000000023</v>
      </c>
      <c r="M31" s="64"/>
      <c r="N31" s="64"/>
      <c r="O31" s="64"/>
      <c r="P31" s="64"/>
    </row>
    <row r="32" spans="1:16" ht="14.25" customHeight="1" x14ac:dyDescent="0.15">
      <c r="A32" s="101">
        <v>26</v>
      </c>
      <c r="B32" s="103">
        <f>EXP!B33</f>
        <v>45408</v>
      </c>
      <c r="C32" s="104">
        <f t="shared" si="3"/>
        <v>88.100000000000051</v>
      </c>
      <c r="D32" s="105">
        <f>MASTER!N40</f>
        <v>0</v>
      </c>
      <c r="E32" s="101"/>
      <c r="F32" s="106">
        <f t="shared" si="0"/>
        <v>88.100000000000051</v>
      </c>
      <c r="G32" s="101"/>
      <c r="H32" s="102">
        <f>DATA!AC29</f>
        <v>129</v>
      </c>
      <c r="I32" s="101"/>
      <c r="J32" s="107">
        <f>EXP!K33</f>
        <v>0</v>
      </c>
      <c r="K32" s="108">
        <f t="shared" si="1"/>
        <v>0</v>
      </c>
      <c r="L32" s="108">
        <f t="shared" si="2"/>
        <v>88.100000000000023</v>
      </c>
      <c r="M32" s="64"/>
      <c r="N32" s="64"/>
      <c r="O32" s="64"/>
      <c r="P32" s="64"/>
    </row>
    <row r="33" spans="1:16" ht="14.25" customHeight="1" x14ac:dyDescent="0.15">
      <c r="A33" s="101">
        <v>27</v>
      </c>
      <c r="B33" s="103">
        <f>EXP!B34</f>
        <v>45409</v>
      </c>
      <c r="C33" s="104">
        <f t="shared" si="3"/>
        <v>88.100000000000051</v>
      </c>
      <c r="D33" s="105">
        <f>MASTER!N41</f>
        <v>0</v>
      </c>
      <c r="E33" s="101"/>
      <c r="F33" s="106">
        <f t="shared" si="0"/>
        <v>88.100000000000051</v>
      </c>
      <c r="G33" s="101"/>
      <c r="H33" s="102">
        <f>DATA!AC30</f>
        <v>129</v>
      </c>
      <c r="I33" s="101"/>
      <c r="J33" s="107">
        <f>EXP!K34</f>
        <v>0</v>
      </c>
      <c r="K33" s="108">
        <f t="shared" si="1"/>
        <v>0</v>
      </c>
      <c r="L33" s="108">
        <f t="shared" si="2"/>
        <v>88.100000000000023</v>
      </c>
      <c r="M33" s="64"/>
      <c r="N33" s="64"/>
      <c r="O33" s="64"/>
      <c r="P33" s="64"/>
    </row>
    <row r="34" spans="1:16" ht="14.25" customHeight="1" x14ac:dyDescent="0.15">
      <c r="A34" s="101">
        <v>28</v>
      </c>
      <c r="B34" s="103">
        <f>EXP!B35</f>
        <v>45410</v>
      </c>
      <c r="C34" s="104">
        <f t="shared" si="3"/>
        <v>88.100000000000051</v>
      </c>
      <c r="D34" s="105">
        <f>MASTER!N42</f>
        <v>0</v>
      </c>
      <c r="E34" s="101"/>
      <c r="F34" s="106">
        <f t="shared" si="0"/>
        <v>88.100000000000051</v>
      </c>
      <c r="G34" s="101"/>
      <c r="H34" s="102">
        <f>DATA!AC31</f>
        <v>129</v>
      </c>
      <c r="I34" s="101"/>
      <c r="J34" s="107">
        <f>EXP!K35</f>
        <v>0</v>
      </c>
      <c r="K34" s="108">
        <f t="shared" si="1"/>
        <v>0</v>
      </c>
      <c r="L34" s="108">
        <f t="shared" si="2"/>
        <v>88.100000000000023</v>
      </c>
      <c r="M34" s="64"/>
      <c r="N34" s="64"/>
      <c r="O34" s="64"/>
      <c r="P34" s="64"/>
    </row>
    <row r="35" spans="1:16" ht="14.25" customHeight="1" x14ac:dyDescent="0.15">
      <c r="A35" s="101">
        <v>29</v>
      </c>
      <c r="B35" s="103">
        <f>EXP!B36</f>
        <v>45411</v>
      </c>
      <c r="C35" s="104">
        <f t="shared" si="3"/>
        <v>88.100000000000051</v>
      </c>
      <c r="D35" s="105">
        <f>MASTER!N43</f>
        <v>0</v>
      </c>
      <c r="E35" s="101"/>
      <c r="F35" s="106">
        <f t="shared" si="0"/>
        <v>88.100000000000051</v>
      </c>
      <c r="G35" s="101"/>
      <c r="H35" s="102">
        <f>DATA!AC32</f>
        <v>129</v>
      </c>
      <c r="I35" s="101"/>
      <c r="J35" s="107">
        <f>EXP!K36</f>
        <v>0</v>
      </c>
      <c r="K35" s="108">
        <f t="shared" si="1"/>
        <v>0</v>
      </c>
      <c r="L35" s="108">
        <f t="shared" si="2"/>
        <v>88.100000000000023</v>
      </c>
      <c r="M35" s="64"/>
      <c r="N35" s="64"/>
      <c r="O35" s="64"/>
      <c r="P35" s="64"/>
    </row>
    <row r="36" spans="1:16" ht="14.25" customHeight="1" x14ac:dyDescent="0.15">
      <c r="A36" s="101">
        <v>30</v>
      </c>
      <c r="B36" s="103">
        <f>EXP!B37</f>
        <v>45412</v>
      </c>
      <c r="C36" s="104">
        <f t="shared" si="3"/>
        <v>88.100000000000051</v>
      </c>
      <c r="D36" s="105">
        <f>MASTER!N44</f>
        <v>0</v>
      </c>
      <c r="E36" s="101"/>
      <c r="F36" s="106">
        <f t="shared" si="0"/>
        <v>88.100000000000051</v>
      </c>
      <c r="G36" s="101"/>
      <c r="H36" s="102">
        <f>DATA!AC33</f>
        <v>129</v>
      </c>
      <c r="I36" s="101"/>
      <c r="J36" s="107">
        <f>EXP!K37</f>
        <v>0</v>
      </c>
      <c r="K36" s="108">
        <f t="shared" si="1"/>
        <v>0</v>
      </c>
      <c r="L36" s="108">
        <f t="shared" si="2"/>
        <v>88.100000000000023</v>
      </c>
      <c r="M36" s="64"/>
      <c r="N36" s="64"/>
      <c r="O36" s="64"/>
      <c r="P36" s="64"/>
    </row>
    <row r="37" spans="1:16" ht="14.25" customHeight="1" x14ac:dyDescent="0.15">
      <c r="A37" s="101">
        <v>31</v>
      </c>
      <c r="B37" s="110" t="str">
        <f>EXP!B38</f>
        <v/>
      </c>
      <c r="C37" s="104">
        <f>IF(ISNONTEXT(B37),F36-K36,)</f>
        <v>0</v>
      </c>
      <c r="D37" s="105">
        <f>MASTER!N45</f>
        <v>0</v>
      </c>
      <c r="E37" s="101"/>
      <c r="F37" s="106">
        <f t="shared" si="0"/>
        <v>0</v>
      </c>
      <c r="G37" s="101"/>
      <c r="H37" s="102" t="str">
        <f>DATA!AC34</f>
        <v/>
      </c>
      <c r="I37" s="101"/>
      <c r="J37" s="107">
        <f>EXP!K38</f>
        <v>0</v>
      </c>
      <c r="K37" s="108">
        <f t="shared" si="1"/>
        <v>0</v>
      </c>
      <c r="L37" s="108">
        <f>IF(ISNONTEXT(B37),L36-K37+D37,)</f>
        <v>0</v>
      </c>
      <c r="M37" s="64"/>
      <c r="N37" s="64"/>
      <c r="O37" s="64"/>
      <c r="P37" s="64"/>
    </row>
    <row r="38" spans="1:16" ht="15" customHeight="1" x14ac:dyDescent="0.15">
      <c r="A38" s="101"/>
      <c r="B38" s="111" t="s">
        <v>18</v>
      </c>
      <c r="C38" s="104"/>
      <c r="D38" s="101"/>
      <c r="E38" s="101"/>
      <c r="F38" s="101"/>
      <c r="G38" s="101"/>
      <c r="H38" s="102"/>
      <c r="I38" s="101"/>
      <c r="J38" s="107">
        <f>EXP!K39</f>
        <v>2033</v>
      </c>
      <c r="K38" s="104">
        <f t="shared" si="1"/>
        <v>203.3</v>
      </c>
      <c r="L38" s="108"/>
      <c r="M38" s="64"/>
      <c r="N38" s="64"/>
      <c r="O38" s="64"/>
      <c r="P38" s="64"/>
    </row>
    <row r="39" spans="1:16" ht="12.75" customHeight="1" x14ac:dyDescent="0.15">
      <c r="A39" s="64"/>
      <c r="B39" s="232"/>
      <c r="C39" s="64"/>
      <c r="D39" s="64"/>
      <c r="E39" s="64"/>
      <c r="F39" s="64"/>
      <c r="G39" s="64"/>
      <c r="H39" s="64"/>
      <c r="I39" s="64"/>
      <c r="J39" s="233"/>
      <c r="K39" s="64"/>
      <c r="L39" s="64"/>
      <c r="M39" s="64"/>
      <c r="N39" s="64"/>
      <c r="O39" s="64"/>
      <c r="P39" s="64"/>
    </row>
    <row r="40" spans="1:16" ht="12.75" customHeight="1" x14ac:dyDescent="0.15">
      <c r="A40" s="64"/>
      <c r="B40" s="243" t="s">
        <v>179</v>
      </c>
      <c r="C40" s="243"/>
      <c r="D40" s="243"/>
      <c r="E40" s="244"/>
      <c r="F40" s="64"/>
      <c r="G40" s="64"/>
      <c r="H40" s="64"/>
      <c r="I40" s="64"/>
      <c r="J40" s="233"/>
      <c r="K40" s="64"/>
      <c r="L40" s="244" t="s">
        <v>180</v>
      </c>
      <c r="M40" s="64"/>
      <c r="N40" s="64"/>
      <c r="O40" s="64"/>
      <c r="P40" s="64"/>
    </row>
    <row r="41" spans="1:16" ht="12.75" customHeight="1" x14ac:dyDescent="0.15">
      <c r="A41" s="64"/>
      <c r="B41" s="232"/>
      <c r="C41" s="64"/>
      <c r="D41" s="64"/>
      <c r="E41" s="64"/>
      <c r="F41" s="64"/>
      <c r="G41" s="64"/>
      <c r="H41" s="64"/>
      <c r="I41" s="64"/>
      <c r="J41" s="233"/>
      <c r="K41" s="64"/>
      <c r="L41" s="64"/>
      <c r="M41" s="64"/>
      <c r="N41" s="64"/>
      <c r="O41" s="64"/>
      <c r="P41" s="64"/>
    </row>
    <row r="42" spans="1:16" ht="12.75" customHeight="1" x14ac:dyDescent="0.15">
      <c r="A42" s="64"/>
      <c r="B42" s="232"/>
      <c r="C42" s="64"/>
      <c r="D42" s="64"/>
      <c r="E42" s="64"/>
      <c r="F42" s="64"/>
      <c r="G42" s="64"/>
      <c r="H42" s="64"/>
      <c r="I42" s="64"/>
      <c r="J42" s="233"/>
      <c r="K42" s="64"/>
      <c r="L42" s="64"/>
      <c r="M42" s="64"/>
      <c r="N42" s="64"/>
      <c r="O42" s="64"/>
      <c r="P42" s="64"/>
    </row>
    <row r="43" spans="1:16" ht="12.75" customHeight="1" x14ac:dyDescent="0.15">
      <c r="A43" s="64"/>
      <c r="B43" s="232"/>
      <c r="C43" s="64"/>
      <c r="D43" s="64"/>
      <c r="E43" s="64"/>
      <c r="F43" s="64"/>
      <c r="G43" s="64"/>
      <c r="H43" s="64"/>
      <c r="I43" s="64"/>
      <c r="J43" s="233"/>
      <c r="K43" s="64"/>
      <c r="L43" s="64"/>
      <c r="M43" s="64"/>
      <c r="N43" s="64"/>
      <c r="O43" s="64"/>
      <c r="P43" s="64"/>
    </row>
    <row r="44" spans="1:16" ht="12.75" customHeight="1" x14ac:dyDescent="0.15">
      <c r="A44" s="64"/>
      <c r="B44" s="232"/>
      <c r="C44" s="64"/>
      <c r="D44" s="64"/>
      <c r="E44" s="64"/>
      <c r="F44" s="64"/>
      <c r="G44" s="64"/>
      <c r="H44" s="64"/>
      <c r="I44" s="64"/>
      <c r="J44" s="233"/>
      <c r="K44" s="64"/>
      <c r="L44" s="64"/>
      <c r="M44" s="64"/>
      <c r="N44" s="64"/>
      <c r="O44" s="64"/>
      <c r="P44" s="64"/>
    </row>
    <row r="45" spans="1:16" ht="12.75" customHeight="1" x14ac:dyDescent="0.15">
      <c r="A45" s="64"/>
      <c r="B45" s="232"/>
      <c r="C45" s="64"/>
      <c r="D45" s="64"/>
      <c r="E45" s="64"/>
      <c r="F45" s="64"/>
      <c r="G45" s="64"/>
      <c r="H45" s="64"/>
      <c r="I45" s="64"/>
      <c r="J45" s="233"/>
      <c r="K45" s="64"/>
      <c r="L45" s="64"/>
      <c r="M45" s="64"/>
      <c r="N45" s="64"/>
      <c r="O45" s="64"/>
      <c r="P45" s="64"/>
    </row>
    <row r="46" spans="1:16" ht="12.75" customHeight="1" x14ac:dyDescent="0.15">
      <c r="A46" s="64"/>
      <c r="B46" s="232"/>
      <c r="C46" s="64"/>
      <c r="D46" s="64"/>
      <c r="E46" s="64"/>
      <c r="F46" s="64"/>
      <c r="G46" s="64"/>
      <c r="H46" s="64"/>
      <c r="I46" s="64"/>
      <c r="J46" s="233"/>
      <c r="K46" s="64"/>
      <c r="L46" s="64"/>
      <c r="M46" s="64"/>
      <c r="N46" s="64"/>
      <c r="O46" s="64"/>
      <c r="P46" s="64"/>
    </row>
    <row r="47" spans="1:16" ht="12.75" customHeight="1" x14ac:dyDescent="0.15">
      <c r="A47" s="64"/>
      <c r="B47" s="232"/>
      <c r="C47" s="64"/>
      <c r="D47" s="64"/>
      <c r="E47" s="64"/>
      <c r="F47" s="64"/>
      <c r="G47" s="64"/>
      <c r="H47" s="64"/>
      <c r="I47" s="64"/>
      <c r="J47" s="233"/>
      <c r="K47" s="64"/>
      <c r="L47" s="64"/>
      <c r="M47" s="64"/>
      <c r="N47" s="64"/>
      <c r="O47" s="64"/>
      <c r="P47" s="64"/>
    </row>
    <row r="48" spans="1:16" ht="12.75" customHeight="1" x14ac:dyDescent="0.15">
      <c r="A48" s="64"/>
      <c r="B48" s="232"/>
      <c r="C48" s="64"/>
      <c r="D48" s="64"/>
      <c r="E48" s="64"/>
      <c r="F48" s="64"/>
      <c r="G48" s="64"/>
      <c r="H48" s="64"/>
      <c r="I48" s="64"/>
      <c r="J48" s="233"/>
      <c r="K48" s="64"/>
      <c r="L48" s="64"/>
      <c r="M48" s="64"/>
      <c r="N48" s="64"/>
      <c r="O48" s="64"/>
      <c r="P48" s="64"/>
    </row>
    <row r="49" spans="1:16" ht="12.75" customHeight="1" x14ac:dyDescent="0.15">
      <c r="A49" s="64"/>
      <c r="B49" s="232"/>
      <c r="C49" s="64"/>
      <c r="D49" s="64"/>
      <c r="E49" s="64"/>
      <c r="F49" s="64"/>
      <c r="G49" s="64"/>
      <c r="H49" s="64"/>
      <c r="I49" s="64"/>
      <c r="J49" s="233"/>
      <c r="K49" s="64"/>
      <c r="L49" s="64"/>
      <c r="M49" s="64"/>
      <c r="N49" s="64"/>
      <c r="O49" s="64"/>
      <c r="P49" s="64"/>
    </row>
    <row r="50" spans="1:16" ht="12.75" customHeight="1" x14ac:dyDescent="0.15">
      <c r="A50" s="64"/>
      <c r="B50" s="232"/>
      <c r="C50" s="64"/>
      <c r="D50" s="64"/>
      <c r="E50" s="64"/>
      <c r="F50" s="64"/>
      <c r="G50" s="64"/>
      <c r="H50" s="64"/>
      <c r="I50" s="64"/>
      <c r="J50" s="233"/>
      <c r="K50" s="64"/>
      <c r="L50" s="64"/>
      <c r="M50" s="64"/>
      <c r="N50" s="64"/>
      <c r="O50" s="64"/>
      <c r="P50" s="64"/>
    </row>
    <row r="51" spans="1:16" ht="12.75" customHeight="1" x14ac:dyDescent="0.15">
      <c r="A51" s="64"/>
      <c r="B51" s="232"/>
      <c r="C51" s="64"/>
      <c r="D51" s="64"/>
      <c r="E51" s="64"/>
      <c r="F51" s="64"/>
      <c r="G51" s="64"/>
      <c r="H51" s="64"/>
      <c r="I51" s="64"/>
      <c r="J51" s="233"/>
      <c r="K51" s="64"/>
      <c r="L51" s="64"/>
      <c r="M51" s="64"/>
      <c r="N51" s="64"/>
      <c r="O51" s="64"/>
      <c r="P51" s="64"/>
    </row>
    <row r="52" spans="1:16" ht="12.75" customHeight="1" x14ac:dyDescent="0.15">
      <c r="A52" s="64"/>
      <c r="B52" s="232"/>
      <c r="C52" s="64"/>
      <c r="D52" s="64"/>
      <c r="E52" s="64"/>
      <c r="F52" s="64"/>
      <c r="G52" s="64"/>
      <c r="H52" s="64"/>
      <c r="I52" s="64"/>
      <c r="J52" s="233"/>
      <c r="K52" s="64"/>
      <c r="L52" s="64"/>
      <c r="M52" s="64"/>
      <c r="N52" s="64"/>
      <c r="O52" s="64"/>
      <c r="P52" s="64"/>
    </row>
    <row r="53" spans="1:16" ht="12.75" customHeight="1" x14ac:dyDescent="0.15">
      <c r="A53" s="64"/>
      <c r="B53" s="232"/>
      <c r="C53" s="64"/>
      <c r="D53" s="64"/>
      <c r="E53" s="64"/>
      <c r="F53" s="64"/>
      <c r="G53" s="64"/>
      <c r="H53" s="64"/>
      <c r="I53" s="64"/>
      <c r="J53" s="233"/>
      <c r="K53" s="64"/>
      <c r="L53" s="64"/>
      <c r="M53" s="64"/>
      <c r="N53" s="64"/>
      <c r="O53" s="64"/>
      <c r="P53" s="64"/>
    </row>
    <row r="54" spans="1:16" ht="12.75" customHeight="1" x14ac:dyDescent="0.15">
      <c r="A54" s="64"/>
      <c r="B54" s="232"/>
      <c r="C54" s="64"/>
      <c r="D54" s="64"/>
      <c r="E54" s="64"/>
      <c r="F54" s="64"/>
      <c r="G54" s="64"/>
      <c r="H54" s="64"/>
      <c r="I54" s="64"/>
      <c r="J54" s="233"/>
      <c r="K54" s="64"/>
      <c r="L54" s="64"/>
      <c r="M54" s="64"/>
      <c r="N54" s="64"/>
      <c r="O54" s="64"/>
      <c r="P54" s="64"/>
    </row>
    <row r="55" spans="1:16" ht="12.75" customHeight="1" x14ac:dyDescent="0.15">
      <c r="A55" s="64"/>
      <c r="B55" s="232"/>
      <c r="C55" s="64"/>
      <c r="D55" s="64"/>
      <c r="E55" s="64"/>
      <c r="F55" s="64"/>
      <c r="G55" s="64"/>
      <c r="H55" s="64"/>
      <c r="I55" s="64"/>
      <c r="J55" s="233"/>
      <c r="K55" s="64"/>
      <c r="L55" s="64"/>
      <c r="M55" s="64"/>
      <c r="N55" s="64"/>
      <c r="O55" s="64"/>
      <c r="P55" s="64"/>
    </row>
    <row r="56" spans="1:16" ht="12.75" customHeight="1" x14ac:dyDescent="0.15">
      <c r="A56" s="64"/>
      <c r="B56" s="232"/>
      <c r="C56" s="64"/>
      <c r="D56" s="64"/>
      <c r="E56" s="64"/>
      <c r="F56" s="64"/>
      <c r="G56" s="64"/>
      <c r="H56" s="64"/>
      <c r="I56" s="64"/>
      <c r="J56" s="233"/>
      <c r="K56" s="64"/>
      <c r="L56" s="64"/>
      <c r="M56" s="64"/>
      <c r="N56" s="64"/>
      <c r="O56" s="64"/>
      <c r="P56" s="64"/>
    </row>
    <row r="57" spans="1:16" ht="12.75" customHeight="1" x14ac:dyDescent="0.15">
      <c r="A57" s="64"/>
      <c r="B57" s="232"/>
      <c r="C57" s="64"/>
      <c r="D57" s="64"/>
      <c r="E57" s="64"/>
      <c r="F57" s="64"/>
      <c r="G57" s="64"/>
      <c r="H57" s="64"/>
      <c r="I57" s="64"/>
      <c r="J57" s="233"/>
      <c r="K57" s="64"/>
      <c r="L57" s="64"/>
      <c r="M57" s="64"/>
      <c r="N57" s="64"/>
      <c r="O57" s="64"/>
      <c r="P57" s="64"/>
    </row>
    <row r="58" spans="1:16" ht="12.75" customHeight="1" x14ac:dyDescent="0.15">
      <c r="A58" s="64"/>
      <c r="B58" s="232"/>
      <c r="C58" s="64"/>
      <c r="D58" s="64"/>
      <c r="E58" s="64"/>
      <c r="F58" s="64"/>
      <c r="G58" s="64"/>
      <c r="H58" s="64"/>
      <c r="I58" s="64"/>
      <c r="J58" s="233"/>
      <c r="K58" s="64"/>
      <c r="L58" s="64"/>
      <c r="M58" s="64"/>
      <c r="N58" s="64"/>
      <c r="O58" s="64"/>
      <c r="P58" s="64"/>
    </row>
    <row r="59" spans="1:16" ht="12.75" customHeight="1" x14ac:dyDescent="0.15">
      <c r="A59" s="64"/>
      <c r="B59" s="232"/>
      <c r="C59" s="64"/>
      <c r="D59" s="64"/>
      <c r="E59" s="64"/>
      <c r="F59" s="64"/>
      <c r="G59" s="64"/>
      <c r="H59" s="64"/>
      <c r="I59" s="64"/>
      <c r="J59" s="233"/>
      <c r="K59" s="64"/>
      <c r="L59" s="64"/>
      <c r="M59" s="64"/>
      <c r="N59" s="64"/>
      <c r="O59" s="64"/>
      <c r="P59" s="64"/>
    </row>
    <row r="60" spans="1:16" ht="12.75" customHeight="1" x14ac:dyDescent="0.15">
      <c r="A60" s="64"/>
      <c r="B60" s="232"/>
      <c r="C60" s="64"/>
      <c r="D60" s="64"/>
      <c r="E60" s="64"/>
      <c r="F60" s="64"/>
      <c r="G60" s="64"/>
      <c r="H60" s="64"/>
      <c r="I60" s="64"/>
      <c r="J60" s="233"/>
      <c r="K60" s="64"/>
      <c r="L60" s="64"/>
      <c r="M60" s="64"/>
      <c r="N60" s="64"/>
      <c r="O60" s="64"/>
      <c r="P60" s="64"/>
    </row>
    <row r="61" spans="1:16" ht="12.75" customHeight="1" x14ac:dyDescent="0.15">
      <c r="A61" s="64"/>
      <c r="B61" s="232"/>
      <c r="C61" s="64"/>
      <c r="D61" s="64"/>
      <c r="E61" s="64"/>
      <c r="F61" s="64"/>
      <c r="G61" s="64"/>
      <c r="H61" s="64"/>
      <c r="I61" s="64"/>
      <c r="J61" s="233"/>
      <c r="K61" s="64"/>
      <c r="L61" s="64"/>
      <c r="M61" s="64"/>
      <c r="N61" s="64"/>
      <c r="O61" s="64"/>
      <c r="P61" s="64"/>
    </row>
    <row r="62" spans="1:16" ht="12.75" customHeight="1" x14ac:dyDescent="0.15">
      <c r="A62" s="64"/>
      <c r="B62" s="232"/>
      <c r="C62" s="64"/>
      <c r="D62" s="64"/>
      <c r="E62" s="64"/>
      <c r="F62" s="64"/>
      <c r="G62" s="64"/>
      <c r="H62" s="64"/>
      <c r="I62" s="64"/>
      <c r="J62" s="233"/>
      <c r="K62" s="64"/>
      <c r="L62" s="64"/>
      <c r="M62" s="64"/>
      <c r="N62" s="64"/>
      <c r="O62" s="64"/>
      <c r="P62" s="64"/>
    </row>
    <row r="63" spans="1:16" ht="12.75" customHeight="1" x14ac:dyDescent="0.15">
      <c r="A63" s="64"/>
      <c r="B63" s="232"/>
      <c r="C63" s="64"/>
      <c r="D63" s="64"/>
      <c r="E63" s="64"/>
      <c r="F63" s="64"/>
      <c r="G63" s="64"/>
      <c r="H63" s="64"/>
      <c r="I63" s="64"/>
      <c r="J63" s="233"/>
      <c r="K63" s="64"/>
      <c r="L63" s="64"/>
      <c r="M63" s="64"/>
      <c r="N63" s="64"/>
      <c r="O63" s="64"/>
      <c r="P63" s="64"/>
    </row>
    <row r="64" spans="1:16" ht="12.75" customHeight="1" x14ac:dyDescent="0.15">
      <c r="A64" s="64"/>
      <c r="B64" s="232"/>
      <c r="C64" s="64"/>
      <c r="D64" s="64"/>
      <c r="E64" s="64"/>
      <c r="F64" s="64"/>
      <c r="G64" s="64"/>
      <c r="H64" s="64"/>
      <c r="I64" s="64"/>
      <c r="J64" s="233"/>
      <c r="K64" s="64"/>
      <c r="L64" s="64"/>
      <c r="M64" s="64"/>
      <c r="N64" s="64"/>
      <c r="O64" s="64"/>
      <c r="P64" s="64"/>
    </row>
    <row r="65" spans="1:16" ht="12.75" customHeight="1" x14ac:dyDescent="0.15">
      <c r="A65" s="64"/>
      <c r="B65" s="232"/>
      <c r="C65" s="64"/>
      <c r="D65" s="64"/>
      <c r="E65" s="64"/>
      <c r="F65" s="64"/>
      <c r="G65" s="64"/>
      <c r="H65" s="64"/>
      <c r="I65" s="64"/>
      <c r="J65" s="233"/>
      <c r="K65" s="64"/>
      <c r="L65" s="64"/>
      <c r="M65" s="64"/>
      <c r="N65" s="64"/>
      <c r="O65" s="64"/>
      <c r="P65" s="64"/>
    </row>
    <row r="66" spans="1:16" ht="12.75" customHeight="1" x14ac:dyDescent="0.15">
      <c r="A66" s="64"/>
      <c r="B66" s="232"/>
      <c r="C66" s="64"/>
      <c r="D66" s="64"/>
      <c r="E66" s="64"/>
      <c r="F66" s="64"/>
      <c r="G66" s="64"/>
      <c r="H66" s="64"/>
      <c r="I66" s="64"/>
      <c r="J66" s="233"/>
      <c r="K66" s="64"/>
      <c r="L66" s="64"/>
      <c r="M66" s="64"/>
      <c r="N66" s="64"/>
      <c r="O66" s="64"/>
      <c r="P66" s="64"/>
    </row>
    <row r="67" spans="1:16" ht="12.75" customHeight="1" x14ac:dyDescent="0.15">
      <c r="A67" s="64"/>
      <c r="B67" s="232"/>
      <c r="C67" s="64"/>
      <c r="D67" s="64"/>
      <c r="E67" s="64"/>
      <c r="F67" s="64"/>
      <c r="G67" s="64"/>
      <c r="H67" s="64"/>
      <c r="I67" s="64"/>
      <c r="J67" s="233"/>
      <c r="K67" s="64"/>
      <c r="L67" s="64"/>
      <c r="M67" s="64"/>
      <c r="N67" s="64"/>
      <c r="O67" s="64"/>
      <c r="P67" s="64"/>
    </row>
    <row r="68" spans="1:16" ht="12.75" customHeight="1" x14ac:dyDescent="0.15">
      <c r="A68" s="64"/>
      <c r="B68" s="232"/>
      <c r="C68" s="64"/>
      <c r="D68" s="64"/>
      <c r="E68" s="64"/>
      <c r="F68" s="64"/>
      <c r="G68" s="64"/>
      <c r="H68" s="64"/>
      <c r="I68" s="64"/>
      <c r="J68" s="233"/>
      <c r="K68" s="64"/>
      <c r="L68" s="64"/>
      <c r="M68" s="64"/>
      <c r="N68" s="64"/>
      <c r="O68" s="64"/>
      <c r="P68" s="64"/>
    </row>
    <row r="69" spans="1:16" ht="12.75" customHeight="1" x14ac:dyDescent="0.15">
      <c r="A69" s="64"/>
      <c r="B69" s="232"/>
      <c r="C69" s="64"/>
      <c r="D69" s="64"/>
      <c r="E69" s="64"/>
      <c r="F69" s="64"/>
      <c r="G69" s="64"/>
      <c r="H69" s="64"/>
      <c r="I69" s="64"/>
      <c r="J69" s="233"/>
      <c r="K69" s="64"/>
      <c r="L69" s="64"/>
      <c r="M69" s="64"/>
      <c r="N69" s="64"/>
      <c r="O69" s="64"/>
      <c r="P69" s="64"/>
    </row>
    <row r="70" spans="1:16" ht="12.75" customHeight="1" x14ac:dyDescent="0.15">
      <c r="A70" s="64"/>
      <c r="B70" s="232"/>
      <c r="C70" s="64"/>
      <c r="D70" s="64"/>
      <c r="E70" s="64"/>
      <c r="F70" s="64"/>
      <c r="G70" s="64"/>
      <c r="H70" s="64"/>
      <c r="I70" s="64"/>
      <c r="J70" s="233"/>
      <c r="K70" s="64"/>
      <c r="L70" s="64"/>
      <c r="M70" s="64"/>
      <c r="N70" s="64"/>
      <c r="O70" s="64"/>
      <c r="P70" s="64"/>
    </row>
    <row r="71" spans="1:16" ht="12.75" customHeight="1" x14ac:dyDescent="0.15">
      <c r="A71" s="64"/>
      <c r="B71" s="232"/>
      <c r="C71" s="64"/>
      <c r="D71" s="64"/>
      <c r="E71" s="64"/>
      <c r="F71" s="64"/>
      <c r="G71" s="64"/>
      <c r="H71" s="64"/>
      <c r="I71" s="64"/>
      <c r="J71" s="233"/>
      <c r="K71" s="64"/>
      <c r="L71" s="64"/>
      <c r="M71" s="64"/>
      <c r="N71" s="64"/>
      <c r="O71" s="64"/>
      <c r="P71" s="64"/>
    </row>
    <row r="72" spans="1:16" ht="12.75" customHeight="1" x14ac:dyDescent="0.15">
      <c r="A72" s="64"/>
      <c r="B72" s="232"/>
      <c r="C72" s="64"/>
      <c r="D72" s="64"/>
      <c r="E72" s="64"/>
      <c r="F72" s="64"/>
      <c r="G72" s="64"/>
      <c r="H72" s="64"/>
      <c r="I72" s="64"/>
      <c r="J72" s="233"/>
      <c r="K72" s="64"/>
      <c r="L72" s="64"/>
      <c r="M72" s="64"/>
      <c r="N72" s="64"/>
      <c r="O72" s="64"/>
      <c r="P72" s="64"/>
    </row>
    <row r="73" spans="1:16" ht="12.75" customHeight="1" x14ac:dyDescent="0.15">
      <c r="A73" s="64"/>
      <c r="B73" s="232"/>
      <c r="C73" s="64"/>
      <c r="D73" s="64"/>
      <c r="E73" s="64"/>
      <c r="F73" s="64"/>
      <c r="G73" s="64"/>
      <c r="H73" s="64"/>
      <c r="I73" s="64"/>
      <c r="J73" s="233"/>
      <c r="K73" s="64"/>
      <c r="L73" s="64"/>
      <c r="M73" s="64"/>
      <c r="N73" s="64"/>
      <c r="O73" s="64"/>
      <c r="P73" s="64"/>
    </row>
    <row r="74" spans="1:16" ht="12.75" customHeight="1" x14ac:dyDescent="0.15">
      <c r="A74" s="64"/>
      <c r="B74" s="232"/>
      <c r="C74" s="64"/>
      <c r="D74" s="64"/>
      <c r="E74" s="64"/>
      <c r="F74" s="64"/>
      <c r="G74" s="64"/>
      <c r="H74" s="64"/>
      <c r="I74" s="64"/>
      <c r="J74" s="233"/>
      <c r="K74" s="64"/>
      <c r="L74" s="64"/>
      <c r="M74" s="64"/>
      <c r="N74" s="64"/>
      <c r="O74" s="64"/>
      <c r="P74" s="64"/>
    </row>
    <row r="75" spans="1:16" ht="12.75" customHeight="1" x14ac:dyDescent="0.15">
      <c r="A75" s="64"/>
      <c r="B75" s="232"/>
      <c r="C75" s="64"/>
      <c r="D75" s="64"/>
      <c r="E75" s="64"/>
      <c r="F75" s="64"/>
      <c r="G75" s="64"/>
      <c r="H75" s="64"/>
      <c r="I75" s="64"/>
      <c r="J75" s="233"/>
      <c r="K75" s="64"/>
      <c r="L75" s="64"/>
      <c r="M75" s="64"/>
      <c r="N75" s="64"/>
      <c r="O75" s="64"/>
      <c r="P75" s="64"/>
    </row>
    <row r="76" spans="1:16" ht="12.75" customHeight="1" x14ac:dyDescent="0.15">
      <c r="A76" s="64"/>
      <c r="B76" s="232"/>
      <c r="C76" s="64"/>
      <c r="D76" s="64"/>
      <c r="E76" s="64"/>
      <c r="F76" s="64"/>
      <c r="G76" s="64"/>
      <c r="H76" s="64"/>
      <c r="I76" s="64"/>
      <c r="J76" s="233"/>
      <c r="K76" s="64"/>
      <c r="L76" s="64"/>
      <c r="M76" s="64"/>
      <c r="N76" s="64"/>
      <c r="O76" s="64"/>
      <c r="P76" s="64"/>
    </row>
    <row r="77" spans="1:16" ht="12.75" customHeight="1" x14ac:dyDescent="0.15">
      <c r="A77" s="64"/>
      <c r="B77" s="232"/>
      <c r="C77" s="64"/>
      <c r="D77" s="64"/>
      <c r="E77" s="64"/>
      <c r="F77" s="64"/>
      <c r="G77" s="64"/>
      <c r="H77" s="64"/>
      <c r="I77" s="64"/>
      <c r="J77" s="233"/>
      <c r="K77" s="64"/>
      <c r="L77" s="64"/>
      <c r="M77" s="64"/>
      <c r="N77" s="64"/>
      <c r="O77" s="64"/>
      <c r="P77" s="64"/>
    </row>
    <row r="78" spans="1:16" ht="12.75" customHeight="1" x14ac:dyDescent="0.15">
      <c r="A78" s="64"/>
      <c r="B78" s="232"/>
      <c r="C78" s="64"/>
      <c r="D78" s="64"/>
      <c r="E78" s="64"/>
      <c r="F78" s="64"/>
      <c r="G78" s="64"/>
      <c r="H78" s="64"/>
      <c r="I78" s="64"/>
      <c r="J78" s="233"/>
      <c r="K78" s="64"/>
      <c r="L78" s="64"/>
      <c r="M78" s="64"/>
      <c r="N78" s="64"/>
      <c r="O78" s="64"/>
      <c r="P78" s="64"/>
    </row>
    <row r="79" spans="1:16" ht="12.75" customHeight="1" x14ac:dyDescent="0.15">
      <c r="A79" s="64"/>
      <c r="B79" s="232"/>
      <c r="C79" s="64"/>
      <c r="D79" s="64"/>
      <c r="E79" s="64"/>
      <c r="F79" s="64"/>
      <c r="G79" s="64"/>
      <c r="H79" s="64"/>
      <c r="I79" s="64"/>
      <c r="J79" s="233"/>
      <c r="K79" s="64"/>
      <c r="L79" s="64"/>
      <c r="M79" s="64"/>
      <c r="N79" s="64"/>
      <c r="O79" s="64"/>
      <c r="P79" s="64"/>
    </row>
    <row r="80" spans="1:16" ht="12.75" customHeight="1" x14ac:dyDescent="0.15">
      <c r="A80" s="64"/>
      <c r="B80" s="232"/>
      <c r="C80" s="64"/>
      <c r="D80" s="64"/>
      <c r="E80" s="64"/>
      <c r="F80" s="64"/>
      <c r="G80" s="64"/>
      <c r="H80" s="64"/>
      <c r="I80" s="64"/>
      <c r="J80" s="233"/>
      <c r="K80" s="64"/>
      <c r="L80" s="64"/>
      <c r="M80" s="64"/>
      <c r="N80" s="64"/>
      <c r="O80" s="64"/>
      <c r="P80" s="64"/>
    </row>
    <row r="81" spans="1:16" ht="12.75" customHeight="1" x14ac:dyDescent="0.15">
      <c r="A81" s="64"/>
      <c r="B81" s="232"/>
      <c r="C81" s="64"/>
      <c r="D81" s="64"/>
      <c r="E81" s="64"/>
      <c r="F81" s="64"/>
      <c r="G81" s="64"/>
      <c r="H81" s="64"/>
      <c r="I81" s="64"/>
      <c r="J81" s="233"/>
      <c r="K81" s="64"/>
      <c r="L81" s="64"/>
      <c r="M81" s="64"/>
      <c r="N81" s="64"/>
      <c r="O81" s="64"/>
      <c r="P81" s="64"/>
    </row>
    <row r="82" spans="1:16" ht="12.75" customHeight="1" x14ac:dyDescent="0.15">
      <c r="A82" s="64"/>
      <c r="B82" s="232"/>
      <c r="C82" s="64"/>
      <c r="D82" s="64"/>
      <c r="E82" s="64"/>
      <c r="F82" s="64"/>
      <c r="G82" s="64"/>
      <c r="H82" s="64"/>
      <c r="I82" s="64"/>
      <c r="J82" s="233"/>
      <c r="K82" s="64"/>
      <c r="L82" s="64"/>
      <c r="M82" s="64"/>
      <c r="N82" s="64"/>
      <c r="O82" s="64"/>
      <c r="P82" s="64"/>
    </row>
    <row r="83" spans="1:16" ht="12.75" customHeight="1" x14ac:dyDescent="0.15">
      <c r="A83" s="64"/>
      <c r="B83" s="232"/>
      <c r="C83" s="64"/>
      <c r="D83" s="64"/>
      <c r="E83" s="64"/>
      <c r="F83" s="64"/>
      <c r="G83" s="64"/>
      <c r="H83" s="64"/>
      <c r="I83" s="64"/>
      <c r="J83" s="233"/>
      <c r="K83" s="64"/>
      <c r="L83" s="64"/>
      <c r="M83" s="64"/>
      <c r="N83" s="64"/>
      <c r="O83" s="64"/>
      <c r="P83" s="64"/>
    </row>
    <row r="84" spans="1:16" ht="12.75" customHeight="1" x14ac:dyDescent="0.15">
      <c r="A84" s="64"/>
      <c r="B84" s="232"/>
      <c r="C84" s="64"/>
      <c r="D84" s="64"/>
      <c r="E84" s="64"/>
      <c r="F84" s="64"/>
      <c r="G84" s="64"/>
      <c r="H84" s="64"/>
      <c r="I84" s="64"/>
      <c r="J84" s="233"/>
      <c r="K84" s="64"/>
      <c r="L84" s="64"/>
      <c r="M84" s="64"/>
      <c r="N84" s="64"/>
      <c r="O84" s="64"/>
      <c r="P84" s="64"/>
    </row>
    <row r="85" spans="1:16" ht="12.75" customHeight="1" x14ac:dyDescent="0.15">
      <c r="A85" s="64"/>
      <c r="B85" s="232"/>
      <c r="C85" s="64"/>
      <c r="D85" s="64"/>
      <c r="E85" s="64"/>
      <c r="F85" s="64"/>
      <c r="G85" s="64"/>
      <c r="H85" s="64"/>
      <c r="I85" s="64"/>
      <c r="J85" s="233"/>
      <c r="K85" s="64"/>
      <c r="L85" s="64"/>
      <c r="M85" s="64"/>
      <c r="N85" s="64"/>
      <c r="O85" s="64"/>
      <c r="P85" s="64"/>
    </row>
    <row r="86" spans="1:16" ht="12.75" customHeight="1" x14ac:dyDescent="0.15">
      <c r="A86" s="64"/>
      <c r="B86" s="232"/>
      <c r="C86" s="64"/>
      <c r="D86" s="64"/>
      <c r="E86" s="64"/>
      <c r="F86" s="64"/>
      <c r="G86" s="64"/>
      <c r="H86" s="64"/>
      <c r="I86" s="64"/>
      <c r="J86" s="233"/>
      <c r="K86" s="64"/>
      <c r="L86" s="64"/>
      <c r="M86" s="64"/>
      <c r="N86" s="64"/>
      <c r="O86" s="64"/>
      <c r="P86" s="64"/>
    </row>
    <row r="87" spans="1:16" ht="12.75" customHeight="1" x14ac:dyDescent="0.15">
      <c r="A87" s="64"/>
      <c r="B87" s="232"/>
      <c r="C87" s="64"/>
      <c r="D87" s="64"/>
      <c r="E87" s="64"/>
      <c r="F87" s="64"/>
      <c r="G87" s="64"/>
      <c r="H87" s="64"/>
      <c r="I87" s="64"/>
      <c r="J87" s="233"/>
      <c r="K87" s="64"/>
      <c r="L87" s="64"/>
      <c r="M87" s="64"/>
      <c r="N87" s="64"/>
      <c r="O87" s="64"/>
      <c r="P87" s="64"/>
    </row>
    <row r="88" spans="1:16" ht="12.75" customHeight="1" x14ac:dyDescent="0.15">
      <c r="A88" s="64"/>
      <c r="B88" s="232"/>
      <c r="C88" s="64"/>
      <c r="D88" s="64"/>
      <c r="E88" s="64"/>
      <c r="F88" s="64"/>
      <c r="G88" s="64"/>
      <c r="H88" s="64"/>
      <c r="I88" s="64"/>
      <c r="J88" s="233"/>
      <c r="K88" s="64"/>
      <c r="L88" s="64"/>
      <c r="M88" s="64"/>
      <c r="N88" s="64"/>
      <c r="O88" s="64"/>
      <c r="P88" s="64"/>
    </row>
    <row r="89" spans="1:16" ht="12.75" customHeight="1" x14ac:dyDescent="0.15">
      <c r="A89" s="64"/>
      <c r="B89" s="232"/>
      <c r="C89" s="64"/>
      <c r="D89" s="64"/>
      <c r="E89" s="64"/>
      <c r="F89" s="64"/>
      <c r="G89" s="64"/>
      <c r="H89" s="64"/>
      <c r="I89" s="64"/>
      <c r="J89" s="233"/>
      <c r="K89" s="64"/>
      <c r="L89" s="64"/>
      <c r="M89" s="64"/>
      <c r="N89" s="64"/>
      <c r="O89" s="64"/>
      <c r="P89" s="64"/>
    </row>
    <row r="90" spans="1:16" ht="12.75" customHeight="1" x14ac:dyDescent="0.15">
      <c r="A90" s="64"/>
      <c r="B90" s="232"/>
      <c r="C90" s="64"/>
      <c r="D90" s="64"/>
      <c r="E90" s="64"/>
      <c r="F90" s="64"/>
      <c r="G90" s="64"/>
      <c r="H90" s="64"/>
      <c r="I90" s="64"/>
      <c r="J90" s="233"/>
      <c r="K90" s="64"/>
      <c r="L90" s="64"/>
      <c r="M90" s="64"/>
      <c r="N90" s="64"/>
      <c r="O90" s="64"/>
      <c r="P90" s="64"/>
    </row>
    <row r="91" spans="1:16" ht="12.75" customHeight="1" x14ac:dyDescent="0.15">
      <c r="A91" s="64"/>
      <c r="B91" s="232"/>
      <c r="C91" s="64"/>
      <c r="D91" s="64"/>
      <c r="E91" s="64"/>
      <c r="F91" s="64"/>
      <c r="G91" s="64"/>
      <c r="H91" s="64"/>
      <c r="I91" s="64"/>
      <c r="J91" s="233"/>
      <c r="K91" s="64"/>
      <c r="L91" s="64"/>
      <c r="M91" s="64"/>
      <c r="N91" s="64"/>
      <c r="O91" s="64"/>
      <c r="P91" s="64"/>
    </row>
    <row r="92" spans="1:16" ht="12.75" customHeight="1" x14ac:dyDescent="0.15">
      <c r="A92" s="64"/>
      <c r="B92" s="232"/>
      <c r="C92" s="64"/>
      <c r="D92" s="64"/>
      <c r="E92" s="64"/>
      <c r="F92" s="64"/>
      <c r="G92" s="64"/>
      <c r="H92" s="64"/>
      <c r="I92" s="64"/>
      <c r="J92" s="233"/>
      <c r="K92" s="64"/>
      <c r="L92" s="64"/>
      <c r="M92" s="64"/>
      <c r="N92" s="64"/>
      <c r="O92" s="64"/>
      <c r="P92" s="64"/>
    </row>
    <row r="93" spans="1:16" ht="12.75" customHeight="1" x14ac:dyDescent="0.15">
      <c r="A93" s="64"/>
      <c r="B93" s="232"/>
      <c r="C93" s="64"/>
      <c r="D93" s="64"/>
      <c r="E93" s="64"/>
      <c r="F93" s="64"/>
      <c r="G93" s="64"/>
      <c r="H93" s="64"/>
      <c r="I93" s="64"/>
      <c r="J93" s="233"/>
      <c r="K93" s="64"/>
      <c r="L93" s="64"/>
      <c r="M93" s="64"/>
      <c r="N93" s="64"/>
      <c r="O93" s="64"/>
      <c r="P93" s="64"/>
    </row>
    <row r="94" spans="1:16" ht="12.75" customHeight="1" x14ac:dyDescent="0.15">
      <c r="A94" s="64"/>
      <c r="B94" s="232"/>
      <c r="C94" s="64"/>
      <c r="D94" s="64"/>
      <c r="E94" s="64"/>
      <c r="F94" s="64"/>
      <c r="G94" s="64"/>
      <c r="H94" s="64"/>
      <c r="I94" s="64"/>
      <c r="J94" s="233"/>
      <c r="K94" s="64"/>
      <c r="L94" s="64"/>
      <c r="M94" s="64"/>
      <c r="N94" s="64"/>
      <c r="O94" s="64"/>
      <c r="P94" s="64"/>
    </row>
    <row r="95" spans="1:16" ht="12.75" customHeight="1" x14ac:dyDescent="0.15">
      <c r="A95" s="64"/>
      <c r="B95" s="232"/>
      <c r="C95" s="64"/>
      <c r="D95" s="64"/>
      <c r="E95" s="64"/>
      <c r="F95" s="64"/>
      <c r="G95" s="64"/>
      <c r="H95" s="64"/>
      <c r="I95" s="64"/>
      <c r="J95" s="233"/>
      <c r="K95" s="64"/>
      <c r="L95" s="64"/>
      <c r="M95" s="64"/>
      <c r="N95" s="64"/>
      <c r="O95" s="64"/>
      <c r="P95" s="64"/>
    </row>
    <row r="96" spans="1:16" ht="12.75" customHeight="1" x14ac:dyDescent="0.15">
      <c r="A96" s="64"/>
      <c r="B96" s="232"/>
      <c r="C96" s="64"/>
      <c r="D96" s="64"/>
      <c r="E96" s="64"/>
      <c r="F96" s="64"/>
      <c r="G96" s="64"/>
      <c r="H96" s="64"/>
      <c r="I96" s="64"/>
      <c r="J96" s="233"/>
      <c r="K96" s="64"/>
      <c r="L96" s="64"/>
      <c r="M96" s="64"/>
      <c r="N96" s="64"/>
      <c r="O96" s="64"/>
      <c r="P96" s="64"/>
    </row>
    <row r="97" spans="1:16" ht="12.75" customHeight="1" x14ac:dyDescent="0.15">
      <c r="A97" s="64"/>
      <c r="B97" s="232"/>
      <c r="C97" s="64"/>
      <c r="D97" s="64"/>
      <c r="E97" s="64"/>
      <c r="F97" s="64"/>
      <c r="G97" s="64"/>
      <c r="H97" s="64"/>
      <c r="I97" s="64"/>
      <c r="J97" s="233"/>
      <c r="K97" s="64"/>
      <c r="L97" s="64"/>
      <c r="M97" s="64"/>
      <c r="N97" s="64"/>
      <c r="O97" s="64"/>
      <c r="P97" s="64"/>
    </row>
    <row r="98" spans="1:16" ht="12.75" customHeight="1" x14ac:dyDescent="0.15">
      <c r="A98" s="64"/>
      <c r="B98" s="232"/>
      <c r="C98" s="64"/>
      <c r="D98" s="64"/>
      <c r="E98" s="64"/>
      <c r="F98" s="64"/>
      <c r="G98" s="64"/>
      <c r="H98" s="64"/>
      <c r="I98" s="64"/>
      <c r="J98" s="233"/>
      <c r="K98" s="64"/>
      <c r="L98" s="64"/>
      <c r="M98" s="64"/>
      <c r="N98" s="64"/>
      <c r="O98" s="64"/>
      <c r="P98" s="64"/>
    </row>
    <row r="99" spans="1:16" ht="12.75" customHeight="1" x14ac:dyDescent="0.15">
      <c r="A99" s="64"/>
      <c r="B99" s="232"/>
      <c r="C99" s="64"/>
      <c r="D99" s="64"/>
      <c r="E99" s="64"/>
      <c r="F99" s="64"/>
      <c r="G99" s="64"/>
      <c r="H99" s="64"/>
      <c r="I99" s="64"/>
      <c r="J99" s="233"/>
      <c r="K99" s="64"/>
      <c r="L99" s="64"/>
      <c r="M99" s="64"/>
      <c r="N99" s="64"/>
      <c r="O99" s="64"/>
      <c r="P99" s="64"/>
    </row>
    <row r="100" spans="1:16" ht="12.75" customHeight="1" x14ac:dyDescent="0.15">
      <c r="A100" s="64"/>
      <c r="B100" s="232"/>
      <c r="C100" s="64"/>
      <c r="D100" s="64"/>
      <c r="E100" s="64"/>
      <c r="F100" s="64"/>
      <c r="G100" s="64"/>
      <c r="H100" s="64"/>
      <c r="I100" s="64"/>
      <c r="J100" s="233"/>
      <c r="K100" s="64"/>
      <c r="L100" s="64"/>
      <c r="M100" s="64"/>
      <c r="N100" s="64"/>
      <c r="O100" s="64"/>
      <c r="P100" s="64"/>
    </row>
  </sheetData>
  <sheetProtection algorithmName="SHA-512" hashValue="uHaj+tQ0TVJfD6hnoTxcYVwlcjUdrVomW0aMiIS+iAtzd6lXq7C/B8+tFeFBiNltmKW3IMMsWA0v+0Eea8bHxw==" saltValue="eOKiMqfbqoAmdNyQwgG9Xg==" spinCount="100000" sheet="1" objects="1" scenarios="1"/>
  <mergeCells count="14">
    <mergeCell ref="K4:K6"/>
    <mergeCell ref="L4:L6"/>
    <mergeCell ref="F1:J1"/>
    <mergeCell ref="A4:A6"/>
    <mergeCell ref="B4:B6"/>
    <mergeCell ref="C4:C6"/>
    <mergeCell ref="D4:D6"/>
    <mergeCell ref="E4:E6"/>
    <mergeCell ref="F4:G6"/>
    <mergeCell ref="H4:J4"/>
    <mergeCell ref="H5:H6"/>
    <mergeCell ref="I5:I6"/>
    <mergeCell ref="J5:J6"/>
    <mergeCell ref="F3:L3"/>
  </mergeCells>
  <conditionalFormatting sqref="C7:D37">
    <cfRule type="cellIs" dxfId="29" priority="3" operator="equal">
      <formula>0</formula>
    </cfRule>
  </conditionalFormatting>
  <conditionalFormatting sqref="C7:H37">
    <cfRule type="cellIs" dxfId="28" priority="9" operator="equal">
      <formula>0</formula>
    </cfRule>
  </conditionalFormatting>
  <conditionalFormatting sqref="D7:D37">
    <cfRule type="cellIs" dxfId="27" priority="8" operator="between">
      <formula>1</formula>
      <formula>2000</formula>
    </cfRule>
  </conditionalFormatting>
  <conditionalFormatting sqref="F8:F37">
    <cfRule type="cellIs" dxfId="26" priority="2" operator="equal">
      <formula>0</formula>
    </cfRule>
  </conditionalFormatting>
  <conditionalFormatting sqref="F3:L3">
    <cfRule type="cellIs" dxfId="25" priority="1" operator="equal">
      <formula>0</formula>
    </cfRule>
  </conditionalFormatting>
  <conditionalFormatting sqref="I13">
    <cfRule type="cellIs" dxfId="24" priority="11" operator="equal">
      <formula>0</formula>
    </cfRule>
  </conditionalFormatting>
  <conditionalFormatting sqref="J7:K38">
    <cfRule type="cellIs" dxfId="23" priority="6" operator="equal">
      <formula>0</formula>
    </cfRule>
    <cfRule type="cellIs" dxfId="22" priority="14" operator="equal">
      <formula>0</formula>
    </cfRule>
  </conditionalFormatting>
  <conditionalFormatting sqref="L8:L37">
    <cfRule type="cellIs" dxfId="21" priority="5" operator="equal">
      <formula>0</formula>
    </cfRule>
    <cfRule type="cellIs" dxfId="20" priority="16" operator="equal">
      <formula>0</formula>
    </cfRule>
  </conditionalFormatting>
  <printOptions horizontalCentered="1" verticalCentered="1"/>
  <pageMargins left="0.15748031496062992" right="0.11811023622047245" top="0.15748031496062992" bottom="0.15748031496062992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39"/>
  <sheetViews>
    <sheetView workbookViewId="0">
      <selection activeCell="L12" sqref="L12"/>
    </sheetView>
  </sheetViews>
  <sheetFormatPr defaultColWidth="14.42578125" defaultRowHeight="15" customHeight="1" x14ac:dyDescent="0.15"/>
  <cols>
    <col min="1" max="1" width="4.44921875" style="162" customWidth="1"/>
    <col min="2" max="2" width="10.65234375" style="162" customWidth="1"/>
    <col min="3" max="3" width="4.98828125" style="162" customWidth="1"/>
    <col min="4" max="4" width="5.12109375" style="162" customWidth="1"/>
    <col min="5" max="5" width="5.52734375" style="162" customWidth="1"/>
    <col min="6" max="6" width="5.390625" style="162" customWidth="1"/>
    <col min="7" max="7" width="5.66015625" style="162" customWidth="1"/>
    <col min="8" max="8" width="5.2578125" style="162" customWidth="1"/>
    <col min="9" max="9" width="5.66015625" style="162" customWidth="1"/>
    <col min="10" max="10" width="6.47265625" style="162" customWidth="1"/>
    <col min="11" max="11" width="7.953125" style="162" customWidth="1"/>
    <col min="12" max="12" width="9.03515625" style="162" customWidth="1"/>
    <col min="13" max="13" width="10.11328125" style="162" customWidth="1"/>
    <col min="14" max="14" width="9.84375" style="162" customWidth="1"/>
    <col min="15" max="16384" width="14.42578125" style="162"/>
  </cols>
  <sheetData>
    <row r="1" spans="1:14" ht="18" customHeight="1" x14ac:dyDescent="0.25">
      <c r="A1" s="547" t="s">
        <v>78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1"/>
      <c r="N1" s="86"/>
    </row>
    <row r="2" spans="1:14" ht="15" customHeight="1" x14ac:dyDescent="0.15">
      <c r="A2" s="87" t="s">
        <v>79</v>
      </c>
      <c r="B2" s="88"/>
      <c r="C2" s="88"/>
      <c r="D2" s="88"/>
      <c r="E2" s="548">
        <f>DATA!A4</f>
        <v>45383</v>
      </c>
      <c r="F2" s="442"/>
      <c r="G2" s="442"/>
      <c r="H2" s="88"/>
      <c r="I2" s="549" t="s">
        <v>21</v>
      </c>
      <c r="J2" s="442"/>
      <c r="K2" s="442"/>
      <c r="L2" s="550">
        <f>DATA!D37</f>
        <v>28133390103</v>
      </c>
      <c r="M2" s="442"/>
      <c r="N2" s="441"/>
    </row>
    <row r="3" spans="1:14" ht="16.5" customHeight="1" x14ac:dyDescent="0.15">
      <c r="A3" s="87" t="s">
        <v>80</v>
      </c>
      <c r="B3" s="88"/>
      <c r="C3" s="88"/>
      <c r="D3" s="88"/>
      <c r="E3" s="88"/>
      <c r="F3" s="88"/>
      <c r="G3" s="557" t="str">
        <f>MASTER!H5</f>
        <v>GVMC PRIMARY SCHOOL, GANDHINAGARAM</v>
      </c>
      <c r="H3" s="558"/>
      <c r="I3" s="558"/>
      <c r="J3" s="558"/>
      <c r="K3" s="558"/>
      <c r="L3" s="558"/>
      <c r="M3" s="556" t="str">
        <f>CON!C3</f>
        <v>ANAKAPALLI</v>
      </c>
      <c r="N3" s="441"/>
    </row>
    <row r="4" spans="1:14" ht="15.75" customHeight="1" x14ac:dyDescent="0.2">
      <c r="A4" s="554" t="s">
        <v>81</v>
      </c>
      <c r="B4" s="442"/>
      <c r="C4" s="442"/>
      <c r="D4" s="442"/>
      <c r="E4" s="442"/>
      <c r="F4" s="442"/>
      <c r="G4" s="442"/>
      <c r="H4" s="442"/>
      <c r="I4" s="442"/>
      <c r="J4" s="442"/>
      <c r="K4" s="442"/>
      <c r="L4" s="442"/>
      <c r="M4" s="441"/>
      <c r="N4" s="89"/>
    </row>
    <row r="5" spans="1:14" ht="16.5" customHeight="1" x14ac:dyDescent="0.15">
      <c r="A5" s="87" t="s">
        <v>82</v>
      </c>
      <c r="B5" s="366"/>
      <c r="C5" s="366"/>
      <c r="D5" s="366"/>
      <c r="E5" s="366"/>
      <c r="F5" s="366"/>
      <c r="G5" s="366"/>
      <c r="H5" s="545" t="str">
        <f>DATA!D40</f>
        <v>DURGA AGENCY</v>
      </c>
      <c r="I5" s="545"/>
      <c r="J5" s="545"/>
      <c r="K5" s="545"/>
      <c r="L5" s="545"/>
      <c r="M5" s="545"/>
      <c r="N5" s="546"/>
    </row>
    <row r="6" spans="1:14" ht="14.25" customHeight="1" x14ac:dyDescent="0.2">
      <c r="A6" s="552" t="s">
        <v>83</v>
      </c>
      <c r="B6" s="553" t="s">
        <v>0</v>
      </c>
      <c r="C6" s="555" t="s">
        <v>1</v>
      </c>
      <c r="D6" s="442"/>
      <c r="E6" s="441"/>
      <c r="F6" s="555" t="s">
        <v>84</v>
      </c>
      <c r="G6" s="442"/>
      <c r="H6" s="441"/>
      <c r="I6" s="555" t="s">
        <v>3</v>
      </c>
      <c r="J6" s="442"/>
      <c r="K6" s="441"/>
      <c r="L6" s="563" t="s">
        <v>85</v>
      </c>
      <c r="M6" s="562" t="s">
        <v>86</v>
      </c>
      <c r="N6" s="551" t="s">
        <v>61</v>
      </c>
    </row>
    <row r="7" spans="1:14" ht="12.75" customHeight="1" x14ac:dyDescent="0.2">
      <c r="A7" s="453"/>
      <c r="B7" s="453"/>
      <c r="C7" s="90" t="s">
        <v>16</v>
      </c>
      <c r="D7" s="90" t="s">
        <v>17</v>
      </c>
      <c r="E7" s="91" t="s">
        <v>18</v>
      </c>
      <c r="F7" s="91" t="s">
        <v>16</v>
      </c>
      <c r="G7" s="91" t="s">
        <v>17</v>
      </c>
      <c r="H7" s="91" t="s">
        <v>18</v>
      </c>
      <c r="I7" s="91" t="s">
        <v>16</v>
      </c>
      <c r="J7" s="91" t="s">
        <v>17</v>
      </c>
      <c r="K7" s="91" t="s">
        <v>18</v>
      </c>
      <c r="L7" s="470"/>
      <c r="M7" s="453"/>
      <c r="N7" s="453"/>
    </row>
    <row r="8" spans="1:14" ht="15.75" customHeight="1" x14ac:dyDescent="0.2">
      <c r="A8" s="92">
        <v>1</v>
      </c>
      <c r="B8" s="93">
        <f>MASTER!B15</f>
        <v>45383</v>
      </c>
      <c r="C8" s="92">
        <f>IF(ISBLANK(DATA!B4),"",DATA!B4)</f>
        <v>79</v>
      </c>
      <c r="D8" s="92">
        <f>IF(ISBLANK(DATA!C4),"",DATA!C4)</f>
        <v>50</v>
      </c>
      <c r="E8" s="94">
        <f>DATA!AC4</f>
        <v>129</v>
      </c>
      <c r="F8" s="95">
        <f>IF(ISBLANK(DATA!D4),"",DATA!D4)</f>
        <v>64</v>
      </c>
      <c r="G8" s="95">
        <f>IF(ISBLANK(DATA!E4),"",DATA!E4)</f>
        <v>39</v>
      </c>
      <c r="H8" s="94">
        <f>DATA!O4</f>
        <v>103</v>
      </c>
      <c r="I8" s="95">
        <f>IF(ISBLANK(DATA!F4),"",DATA!F4)</f>
        <v>64</v>
      </c>
      <c r="J8" s="95">
        <f>IF(ISBLANK(DATA!G4),"",DATA!G4)</f>
        <v>39</v>
      </c>
      <c r="K8" s="94">
        <f t="shared" ref="K8:K38" si="0">SUM(I8,J8)</f>
        <v>103</v>
      </c>
      <c r="L8" s="96">
        <f>IF(ISNONTEXT(F8),5.88,)</f>
        <v>5.88</v>
      </c>
      <c r="M8" s="94">
        <f t="shared" ref="M8:M38" si="1">K8*L8</f>
        <v>605.64</v>
      </c>
      <c r="N8" s="97">
        <f>DATA!T4</f>
        <v>45383</v>
      </c>
    </row>
    <row r="9" spans="1:14" ht="15" customHeight="1" x14ac:dyDescent="0.2">
      <c r="A9" s="92">
        <v>2</v>
      </c>
      <c r="B9" s="93">
        <f>MASTER!B16</f>
        <v>45384</v>
      </c>
      <c r="C9" s="92">
        <f>IF(ISBLANK(DATA!B5),"",DATA!B5)</f>
        <v>79</v>
      </c>
      <c r="D9" s="92">
        <f>IF(ISBLANK(DATA!C5),"",DATA!C5)</f>
        <v>50</v>
      </c>
      <c r="E9" s="94">
        <f>DATA!AC5</f>
        <v>129</v>
      </c>
      <c r="F9" s="95">
        <f>IF(ISBLANK(DATA!D5),"",DATA!D5)</f>
        <v>72</v>
      </c>
      <c r="G9" s="95">
        <f>IF(ISBLANK(DATA!E5),"",DATA!E5)</f>
        <v>40</v>
      </c>
      <c r="H9" s="94">
        <f>DATA!O5</f>
        <v>112</v>
      </c>
      <c r="I9" s="95">
        <f>IF(ISBLANK(DATA!F5),"",DATA!F5)</f>
        <v>72</v>
      </c>
      <c r="J9" s="95">
        <f>IF(ISBLANK(DATA!G5),"",DATA!G5)</f>
        <v>40</v>
      </c>
      <c r="K9" s="94">
        <f t="shared" si="0"/>
        <v>112</v>
      </c>
      <c r="L9" s="96">
        <f t="shared" ref="L9:L38" si="2">IF(ISNONTEXT(F9),5.88,)</f>
        <v>5.88</v>
      </c>
      <c r="M9" s="94">
        <f t="shared" si="1"/>
        <v>658.56</v>
      </c>
      <c r="N9" s="97">
        <f>DATA!T5</f>
        <v>45384</v>
      </c>
    </row>
    <row r="10" spans="1:14" ht="15.75" customHeight="1" x14ac:dyDescent="0.2">
      <c r="A10" s="92">
        <v>3</v>
      </c>
      <c r="B10" s="93">
        <f>MASTER!B17</f>
        <v>45385</v>
      </c>
      <c r="C10" s="92">
        <f>IF(ISBLANK(DATA!B6),"",DATA!B6)</f>
        <v>79</v>
      </c>
      <c r="D10" s="92">
        <f>IF(ISBLANK(DATA!C6),"",DATA!C6)</f>
        <v>50</v>
      </c>
      <c r="E10" s="94">
        <f>DATA!AC6</f>
        <v>129</v>
      </c>
      <c r="F10" s="95">
        <f>IF(ISBLANK(DATA!D6),"",DATA!D6)</f>
        <v>69</v>
      </c>
      <c r="G10" s="95">
        <f>IF(ISBLANK(DATA!E6),"",DATA!E6)</f>
        <v>40</v>
      </c>
      <c r="H10" s="94">
        <f>DATA!O6</f>
        <v>109</v>
      </c>
      <c r="I10" s="95">
        <f>IF(ISBLANK(DATA!F6),"",DATA!F6)</f>
        <v>69</v>
      </c>
      <c r="J10" s="95">
        <f>IF(ISBLANK(DATA!G6),"",DATA!G6)</f>
        <v>40</v>
      </c>
      <c r="K10" s="94">
        <f t="shared" si="0"/>
        <v>109</v>
      </c>
      <c r="L10" s="96">
        <f t="shared" si="2"/>
        <v>5.88</v>
      </c>
      <c r="M10" s="94">
        <f t="shared" si="1"/>
        <v>640.91999999999996</v>
      </c>
      <c r="N10" s="97">
        <f>DATA!T6</f>
        <v>45385</v>
      </c>
    </row>
    <row r="11" spans="1:14" ht="13.5" customHeight="1" x14ac:dyDescent="0.2">
      <c r="A11" s="92">
        <v>4</v>
      </c>
      <c r="B11" s="93">
        <f>MASTER!B18</f>
        <v>45386</v>
      </c>
      <c r="C11" s="92">
        <f>IF(ISBLANK(DATA!B7),"",DATA!B7)</f>
        <v>79</v>
      </c>
      <c r="D11" s="92">
        <f>IF(ISBLANK(DATA!C7),"",DATA!C7)</f>
        <v>50</v>
      </c>
      <c r="E11" s="94">
        <f>DATA!AC7</f>
        <v>129</v>
      </c>
      <c r="F11" s="95">
        <f>IF(ISBLANK(DATA!D7),"",DATA!D7)</f>
        <v>70</v>
      </c>
      <c r="G11" s="95">
        <f>IF(ISBLANK(DATA!E7),"",DATA!E7)</f>
        <v>42</v>
      </c>
      <c r="H11" s="94">
        <f>DATA!O7</f>
        <v>112</v>
      </c>
      <c r="I11" s="95">
        <f>IF(ISBLANK(DATA!F7),"",DATA!F7)</f>
        <v>70</v>
      </c>
      <c r="J11" s="95">
        <f>IF(ISBLANK(DATA!G7),"",DATA!G7)</f>
        <v>42</v>
      </c>
      <c r="K11" s="94">
        <f t="shared" si="0"/>
        <v>112</v>
      </c>
      <c r="L11" s="96">
        <f t="shared" si="2"/>
        <v>5.88</v>
      </c>
      <c r="M11" s="94">
        <f t="shared" si="1"/>
        <v>658.56</v>
      </c>
      <c r="N11" s="97">
        <f>DATA!T7</f>
        <v>45386</v>
      </c>
    </row>
    <row r="12" spans="1:14" ht="15.75" customHeight="1" x14ac:dyDescent="0.2">
      <c r="A12" s="92">
        <v>5</v>
      </c>
      <c r="B12" s="93">
        <f>MASTER!B19</f>
        <v>45387</v>
      </c>
      <c r="C12" s="92">
        <f>IF(ISBLANK(DATA!B8),"",DATA!B8)</f>
        <v>79</v>
      </c>
      <c r="D12" s="92">
        <f>IF(ISBLANK(DATA!C8),"",DATA!C8)</f>
        <v>50</v>
      </c>
      <c r="E12" s="94">
        <f>DATA!AC8</f>
        <v>129</v>
      </c>
      <c r="F12" s="95">
        <f>IF(ISBLANK(DATA!D8),"",DATA!D8)</f>
        <v>34</v>
      </c>
      <c r="G12" s="95">
        <f>IF(ISBLANK(DATA!E8),"",DATA!E8)</f>
        <v>37</v>
      </c>
      <c r="H12" s="94">
        <f>DATA!O8</f>
        <v>71</v>
      </c>
      <c r="I12" s="95">
        <f>IF(ISBLANK(DATA!F8),"",DATA!F8)</f>
        <v>34</v>
      </c>
      <c r="J12" s="95">
        <f>IF(ISBLANK(DATA!G8),"",DATA!G8)</f>
        <v>37</v>
      </c>
      <c r="K12" s="94">
        <f t="shared" si="0"/>
        <v>71</v>
      </c>
      <c r="L12" s="96">
        <f t="shared" si="2"/>
        <v>5.88</v>
      </c>
      <c r="M12" s="94">
        <f t="shared" si="1"/>
        <v>417.48</v>
      </c>
      <c r="N12" s="97">
        <f>DATA!T8</f>
        <v>45387</v>
      </c>
    </row>
    <row r="13" spans="1:14" ht="15.75" customHeight="1" x14ac:dyDescent="0.2">
      <c r="A13" s="92">
        <v>6</v>
      </c>
      <c r="B13" s="93">
        <f>MASTER!B20</f>
        <v>45388</v>
      </c>
      <c r="C13" s="92">
        <f>IF(ISBLANK(DATA!B9),"",DATA!B9)</f>
        <v>79</v>
      </c>
      <c r="D13" s="92">
        <f>IF(ISBLANK(DATA!C9),"",DATA!C9)</f>
        <v>50</v>
      </c>
      <c r="E13" s="94">
        <f>DATA!AC9</f>
        <v>129</v>
      </c>
      <c r="F13" s="95">
        <f>IF(ISBLANK(DATA!D9),"",DATA!D9)</f>
        <v>79</v>
      </c>
      <c r="G13" s="95">
        <f>IF(ISBLANK(DATA!E9),"",DATA!E9)</f>
        <v>45</v>
      </c>
      <c r="H13" s="94">
        <f>DATA!O9</f>
        <v>124</v>
      </c>
      <c r="I13" s="95">
        <f>IF(ISBLANK(DATA!F9),"",DATA!F9)</f>
        <v>79</v>
      </c>
      <c r="J13" s="95">
        <f>IF(ISBLANK(DATA!G9),"",DATA!G9)</f>
        <v>45</v>
      </c>
      <c r="K13" s="94">
        <f t="shared" si="0"/>
        <v>124</v>
      </c>
      <c r="L13" s="96">
        <f t="shared" si="2"/>
        <v>5.88</v>
      </c>
      <c r="M13" s="94">
        <f t="shared" si="1"/>
        <v>729.12</v>
      </c>
      <c r="N13" s="97">
        <f>DATA!T9</f>
        <v>45388</v>
      </c>
    </row>
    <row r="14" spans="1:14" ht="15.75" customHeight="1" x14ac:dyDescent="0.2">
      <c r="A14" s="92">
        <v>7</v>
      </c>
      <c r="B14" s="93">
        <f>MASTER!B21</f>
        <v>45389</v>
      </c>
      <c r="C14" s="92">
        <f>IF(ISBLANK(DATA!B10),"",DATA!B10)</f>
        <v>79</v>
      </c>
      <c r="D14" s="92">
        <f>IF(ISBLANK(DATA!C10),"",DATA!C10)</f>
        <v>50</v>
      </c>
      <c r="E14" s="94">
        <f>DATA!AC10</f>
        <v>129</v>
      </c>
      <c r="F14" s="95">
        <f>IF(ISBLANK(DATA!D10),"",DATA!D10)</f>
        <v>30</v>
      </c>
      <c r="G14" s="95">
        <f>IF(ISBLANK(DATA!E10),"",DATA!E10)</f>
        <v>27</v>
      </c>
      <c r="H14" s="94">
        <f>DATA!O10</f>
        <v>57</v>
      </c>
      <c r="I14" s="95">
        <f>IF(ISBLANK(DATA!F10),"",DATA!F10)</f>
        <v>30</v>
      </c>
      <c r="J14" s="95">
        <f>IF(ISBLANK(DATA!G10),"",DATA!G10)</f>
        <v>27</v>
      </c>
      <c r="K14" s="94">
        <f t="shared" si="0"/>
        <v>57</v>
      </c>
      <c r="L14" s="96">
        <f t="shared" si="2"/>
        <v>5.88</v>
      </c>
      <c r="M14" s="94">
        <f t="shared" si="1"/>
        <v>335.15999999999997</v>
      </c>
      <c r="N14" s="97">
        <f>DATA!T10</f>
        <v>45389</v>
      </c>
    </row>
    <row r="15" spans="1:14" ht="15.75" customHeight="1" x14ac:dyDescent="0.2">
      <c r="A15" s="92">
        <v>8</v>
      </c>
      <c r="B15" s="93">
        <f>MASTER!B22</f>
        <v>45390</v>
      </c>
      <c r="C15" s="92">
        <f>IF(ISBLANK(DATA!B11),"",DATA!B11)</f>
        <v>79</v>
      </c>
      <c r="D15" s="92">
        <f>IF(ISBLANK(DATA!C11),"",DATA!C11)</f>
        <v>50</v>
      </c>
      <c r="E15" s="94">
        <f>DATA!AC11</f>
        <v>129</v>
      </c>
      <c r="F15" s="95">
        <f>IF(ISBLANK(DATA!D11),"",DATA!D11)</f>
        <v>80</v>
      </c>
      <c r="G15" s="95">
        <f>IF(ISBLANK(DATA!E11),"",DATA!E11)</f>
        <v>43</v>
      </c>
      <c r="H15" s="94">
        <f>DATA!O11</f>
        <v>123</v>
      </c>
      <c r="I15" s="95">
        <f>IF(ISBLANK(DATA!F11),"",DATA!F11)</f>
        <v>80</v>
      </c>
      <c r="J15" s="95">
        <f>IF(ISBLANK(DATA!G11),"",DATA!G11)</f>
        <v>43</v>
      </c>
      <c r="K15" s="94">
        <f t="shared" si="0"/>
        <v>123</v>
      </c>
      <c r="L15" s="96">
        <f t="shared" si="2"/>
        <v>5.88</v>
      </c>
      <c r="M15" s="94">
        <f t="shared" si="1"/>
        <v>723.24</v>
      </c>
      <c r="N15" s="97">
        <f>DATA!T11</f>
        <v>45390</v>
      </c>
    </row>
    <row r="16" spans="1:14" ht="15.75" customHeight="1" x14ac:dyDescent="0.2">
      <c r="A16" s="92">
        <v>9</v>
      </c>
      <c r="B16" s="93">
        <f>MASTER!B23</f>
        <v>45391</v>
      </c>
      <c r="C16" s="92">
        <f>IF(ISBLANK(DATA!B12),"",DATA!B12)</f>
        <v>79</v>
      </c>
      <c r="D16" s="92">
        <f>IF(ISBLANK(DATA!C12),"",DATA!C12)</f>
        <v>50</v>
      </c>
      <c r="E16" s="94">
        <f>DATA!AC12</f>
        <v>129</v>
      </c>
      <c r="F16" s="95" t="str">
        <f>IF(ISBLANK(DATA!D12),"",DATA!D12)</f>
        <v/>
      </c>
      <c r="G16" s="95" t="str">
        <f>IF(ISBLANK(DATA!E12),"",DATA!E12)</f>
        <v/>
      </c>
      <c r="H16" s="94" t="str">
        <f>DATA!O12</f>
        <v/>
      </c>
      <c r="I16" s="95" t="str">
        <f>IF(ISBLANK(DATA!F12),"",DATA!F12)</f>
        <v/>
      </c>
      <c r="J16" s="95" t="str">
        <f>IF(ISBLANK(DATA!G12),"",DATA!G12)</f>
        <v/>
      </c>
      <c r="K16" s="94">
        <f t="shared" si="0"/>
        <v>0</v>
      </c>
      <c r="L16" s="96">
        <f t="shared" si="2"/>
        <v>0</v>
      </c>
      <c r="M16" s="94">
        <f t="shared" si="1"/>
        <v>0</v>
      </c>
      <c r="N16" s="97">
        <f>DATA!T12</f>
        <v>45391</v>
      </c>
    </row>
    <row r="17" spans="1:14" ht="15.75" customHeight="1" x14ac:dyDescent="0.2">
      <c r="A17" s="92">
        <v>10</v>
      </c>
      <c r="B17" s="93">
        <f>MASTER!B24</f>
        <v>45392</v>
      </c>
      <c r="C17" s="92">
        <f>IF(ISBLANK(DATA!B13),"",DATA!B13)</f>
        <v>79</v>
      </c>
      <c r="D17" s="92">
        <f>IF(ISBLANK(DATA!C13),"",DATA!C13)</f>
        <v>50</v>
      </c>
      <c r="E17" s="94">
        <f>DATA!AC13</f>
        <v>129</v>
      </c>
      <c r="F17" s="95">
        <f>IF(ISBLANK(DATA!D13),"",DATA!D13)</f>
        <v>77</v>
      </c>
      <c r="G17" s="95">
        <f>IF(ISBLANK(DATA!E13),"",DATA!E13)</f>
        <v>50</v>
      </c>
      <c r="H17" s="94">
        <f>DATA!O13</f>
        <v>127</v>
      </c>
      <c r="I17" s="95">
        <f>IF(ISBLANK(DATA!F13),"",DATA!F13)</f>
        <v>77</v>
      </c>
      <c r="J17" s="95">
        <f>IF(ISBLANK(DATA!G13),"",DATA!G13)</f>
        <v>50</v>
      </c>
      <c r="K17" s="94">
        <f t="shared" si="0"/>
        <v>127</v>
      </c>
      <c r="L17" s="96">
        <f t="shared" si="2"/>
        <v>5.88</v>
      </c>
      <c r="M17" s="94">
        <f t="shared" si="1"/>
        <v>746.76</v>
      </c>
      <c r="N17" s="97">
        <f>DATA!T13</f>
        <v>45392</v>
      </c>
    </row>
    <row r="18" spans="1:14" ht="15.75" customHeight="1" x14ac:dyDescent="0.2">
      <c r="A18" s="92">
        <v>11</v>
      </c>
      <c r="B18" s="93">
        <f>MASTER!B25</f>
        <v>45393</v>
      </c>
      <c r="C18" s="92">
        <f>IF(ISBLANK(DATA!B14),"",DATA!B14)</f>
        <v>79</v>
      </c>
      <c r="D18" s="92">
        <f>IF(ISBLANK(DATA!C14),"",DATA!C14)</f>
        <v>50</v>
      </c>
      <c r="E18" s="94">
        <f>DATA!AC14</f>
        <v>129</v>
      </c>
      <c r="F18" s="95" t="str">
        <f>IF(ISBLANK(DATA!D14),"",DATA!D14)</f>
        <v/>
      </c>
      <c r="G18" s="95" t="str">
        <f>IF(ISBLANK(DATA!E14),"",DATA!E14)</f>
        <v/>
      </c>
      <c r="H18" s="94" t="str">
        <f>DATA!O14</f>
        <v/>
      </c>
      <c r="I18" s="95" t="str">
        <f>IF(ISBLANK(DATA!F14),"",DATA!F14)</f>
        <v/>
      </c>
      <c r="J18" s="95" t="str">
        <f>IF(ISBLANK(DATA!G14),"",DATA!G14)</f>
        <v/>
      </c>
      <c r="K18" s="94">
        <f t="shared" si="0"/>
        <v>0</v>
      </c>
      <c r="L18" s="96">
        <f t="shared" si="2"/>
        <v>0</v>
      </c>
      <c r="M18" s="94">
        <f t="shared" si="1"/>
        <v>0</v>
      </c>
      <c r="N18" s="97">
        <f>DATA!T14</f>
        <v>45393</v>
      </c>
    </row>
    <row r="19" spans="1:14" ht="15.75" customHeight="1" x14ac:dyDescent="0.2">
      <c r="A19" s="92">
        <v>12</v>
      </c>
      <c r="B19" s="93">
        <f>MASTER!B26</f>
        <v>45394</v>
      </c>
      <c r="C19" s="92">
        <f>IF(ISBLANK(DATA!B15),"",DATA!B15)</f>
        <v>79</v>
      </c>
      <c r="D19" s="92">
        <f>IF(ISBLANK(DATA!C15),"",DATA!C15)</f>
        <v>50</v>
      </c>
      <c r="E19" s="94">
        <f>DATA!AC15</f>
        <v>129</v>
      </c>
      <c r="F19" s="95">
        <f>IF(ISBLANK(DATA!D15),"",DATA!D15)</f>
        <v>76</v>
      </c>
      <c r="G19" s="95">
        <f>IF(ISBLANK(DATA!E15),"",DATA!E15)</f>
        <v>49</v>
      </c>
      <c r="H19" s="94">
        <f>DATA!O15</f>
        <v>125</v>
      </c>
      <c r="I19" s="95">
        <f>IF(ISBLANK(DATA!F15),"",DATA!F15)</f>
        <v>76</v>
      </c>
      <c r="J19" s="95">
        <f>IF(ISBLANK(DATA!G15),"",DATA!G15)</f>
        <v>49</v>
      </c>
      <c r="K19" s="94">
        <f t="shared" si="0"/>
        <v>125</v>
      </c>
      <c r="L19" s="96">
        <f t="shared" si="2"/>
        <v>5.88</v>
      </c>
      <c r="M19" s="94">
        <f t="shared" si="1"/>
        <v>735</v>
      </c>
      <c r="N19" s="97">
        <f>DATA!T15</f>
        <v>45394</v>
      </c>
    </row>
    <row r="20" spans="1:14" ht="13.5" customHeight="1" x14ac:dyDescent="0.2">
      <c r="A20" s="92">
        <v>13</v>
      </c>
      <c r="B20" s="93">
        <f>MASTER!B27</f>
        <v>45395</v>
      </c>
      <c r="C20" s="92">
        <f>IF(ISBLANK(DATA!B16),"",DATA!B16)</f>
        <v>79</v>
      </c>
      <c r="D20" s="92">
        <f>IF(ISBLANK(DATA!C16),"",DATA!C16)</f>
        <v>50</v>
      </c>
      <c r="E20" s="94">
        <f>DATA!AC16</f>
        <v>129</v>
      </c>
      <c r="F20" s="95">
        <f>IF(ISBLANK(DATA!D16),"",DATA!D16)</f>
        <v>75</v>
      </c>
      <c r="G20" s="95">
        <f>IF(ISBLANK(DATA!E16),"",DATA!E16)</f>
        <v>42</v>
      </c>
      <c r="H20" s="94">
        <f>DATA!O16</f>
        <v>117</v>
      </c>
      <c r="I20" s="95">
        <f>IF(ISBLANK(DATA!F16),"",DATA!F16)</f>
        <v>75</v>
      </c>
      <c r="J20" s="95">
        <f>IF(ISBLANK(DATA!G16),"",DATA!G16)</f>
        <v>42</v>
      </c>
      <c r="K20" s="94">
        <f t="shared" si="0"/>
        <v>117</v>
      </c>
      <c r="L20" s="96">
        <f t="shared" si="2"/>
        <v>5.88</v>
      </c>
      <c r="M20" s="94">
        <f t="shared" si="1"/>
        <v>687.96</v>
      </c>
      <c r="N20" s="97">
        <f>DATA!T16</f>
        <v>45395</v>
      </c>
    </row>
    <row r="21" spans="1:14" ht="14.25" customHeight="1" x14ac:dyDescent="0.2">
      <c r="A21" s="92">
        <v>14</v>
      </c>
      <c r="B21" s="93">
        <f>MASTER!B28</f>
        <v>45396</v>
      </c>
      <c r="C21" s="92">
        <f>IF(ISBLANK(DATA!B17),"",DATA!B17)</f>
        <v>79</v>
      </c>
      <c r="D21" s="92">
        <f>IF(ISBLANK(DATA!C17),"",DATA!C17)</f>
        <v>50</v>
      </c>
      <c r="E21" s="94">
        <f>DATA!AC17</f>
        <v>129</v>
      </c>
      <c r="F21" s="95">
        <f>IF(ISBLANK(DATA!D17),"",DATA!D17)</f>
        <v>49</v>
      </c>
      <c r="G21" s="95">
        <f>IF(ISBLANK(DATA!E17),"",DATA!E17)</f>
        <v>31</v>
      </c>
      <c r="H21" s="94">
        <f>DATA!O17</f>
        <v>80</v>
      </c>
      <c r="I21" s="95">
        <f>IF(ISBLANK(DATA!F17),"",DATA!F17)</f>
        <v>49</v>
      </c>
      <c r="J21" s="95">
        <f>IF(ISBLANK(DATA!G17),"",DATA!G17)</f>
        <v>31</v>
      </c>
      <c r="K21" s="94">
        <f t="shared" si="0"/>
        <v>80</v>
      </c>
      <c r="L21" s="96">
        <f t="shared" si="2"/>
        <v>5.88</v>
      </c>
      <c r="M21" s="94">
        <f t="shared" si="1"/>
        <v>470.4</v>
      </c>
      <c r="N21" s="97">
        <f>DATA!T17</f>
        <v>45396</v>
      </c>
    </row>
    <row r="22" spans="1:14" ht="15" customHeight="1" x14ac:dyDescent="0.2">
      <c r="A22" s="92">
        <v>15</v>
      </c>
      <c r="B22" s="93">
        <f>MASTER!B29</f>
        <v>45397</v>
      </c>
      <c r="C22" s="92">
        <f>IF(ISBLANK(DATA!B18),"",DATA!B18)</f>
        <v>79</v>
      </c>
      <c r="D22" s="92">
        <f>IF(ISBLANK(DATA!C18),"",DATA!C18)</f>
        <v>50</v>
      </c>
      <c r="E22" s="94">
        <f>DATA!AC18</f>
        <v>129</v>
      </c>
      <c r="F22" s="95">
        <f>IF(ISBLANK(DATA!D18),"",DATA!D18)</f>
        <v>59</v>
      </c>
      <c r="G22" s="95">
        <f>IF(ISBLANK(DATA!E18),"",DATA!E18)</f>
        <v>38</v>
      </c>
      <c r="H22" s="94">
        <f>DATA!O18</f>
        <v>97</v>
      </c>
      <c r="I22" s="95">
        <f>IF(ISBLANK(DATA!F18),"",DATA!F18)</f>
        <v>59</v>
      </c>
      <c r="J22" s="95">
        <f>IF(ISBLANK(DATA!G18),"",DATA!G18)</f>
        <v>38</v>
      </c>
      <c r="K22" s="94">
        <f t="shared" si="0"/>
        <v>97</v>
      </c>
      <c r="L22" s="96">
        <f t="shared" si="2"/>
        <v>5.88</v>
      </c>
      <c r="M22" s="94">
        <f t="shared" si="1"/>
        <v>570.36</v>
      </c>
      <c r="N22" s="97">
        <f>DATA!T18</f>
        <v>45397</v>
      </c>
    </row>
    <row r="23" spans="1:14" ht="15" customHeight="1" x14ac:dyDescent="0.2">
      <c r="A23" s="92">
        <v>16</v>
      </c>
      <c r="B23" s="93">
        <f>MASTER!B30</f>
        <v>45398</v>
      </c>
      <c r="C23" s="92">
        <f>IF(ISBLANK(DATA!B19),"",DATA!B19)</f>
        <v>79</v>
      </c>
      <c r="D23" s="92">
        <f>IF(ISBLANK(DATA!C19),"",DATA!C19)</f>
        <v>50</v>
      </c>
      <c r="E23" s="94">
        <f>DATA!AC19</f>
        <v>129</v>
      </c>
      <c r="F23" s="95">
        <f>IF(ISBLANK(DATA!D19),"",DATA!D19)</f>
        <v>61</v>
      </c>
      <c r="G23" s="95">
        <f>IF(ISBLANK(DATA!E19),"",DATA!E19)</f>
        <v>41</v>
      </c>
      <c r="H23" s="94">
        <f>DATA!O19</f>
        <v>102</v>
      </c>
      <c r="I23" s="95">
        <f>IF(ISBLANK(DATA!F19),"",DATA!F19)</f>
        <v>61</v>
      </c>
      <c r="J23" s="95">
        <f>IF(ISBLANK(DATA!G19),"",DATA!G19)</f>
        <v>41</v>
      </c>
      <c r="K23" s="94">
        <f t="shared" si="0"/>
        <v>102</v>
      </c>
      <c r="L23" s="96">
        <f t="shared" si="2"/>
        <v>5.88</v>
      </c>
      <c r="M23" s="94">
        <f t="shared" si="1"/>
        <v>599.76</v>
      </c>
      <c r="N23" s="97">
        <f>DATA!T19</f>
        <v>45398</v>
      </c>
    </row>
    <row r="24" spans="1:14" ht="15" customHeight="1" x14ac:dyDescent="0.2">
      <c r="A24" s="92">
        <v>17</v>
      </c>
      <c r="B24" s="93">
        <f>MASTER!B31</f>
        <v>45399</v>
      </c>
      <c r="C24" s="92">
        <f>IF(ISBLANK(DATA!B20),"",DATA!B20)</f>
        <v>79</v>
      </c>
      <c r="D24" s="92">
        <f>IF(ISBLANK(DATA!C20),"",DATA!C20)</f>
        <v>50</v>
      </c>
      <c r="E24" s="94">
        <f>DATA!AC20</f>
        <v>129</v>
      </c>
      <c r="F24" s="95" t="str">
        <f>IF(ISBLANK(DATA!D20),"",DATA!D20)</f>
        <v/>
      </c>
      <c r="G24" s="95" t="str">
        <f>IF(ISBLANK(DATA!E20),"",DATA!E20)</f>
        <v/>
      </c>
      <c r="H24" s="94" t="str">
        <f>DATA!O20</f>
        <v/>
      </c>
      <c r="I24" s="95" t="str">
        <f>IF(ISBLANK(DATA!F20),"",DATA!F20)</f>
        <v/>
      </c>
      <c r="J24" s="95" t="str">
        <f>IF(ISBLANK(DATA!G20),"",DATA!G20)</f>
        <v/>
      </c>
      <c r="K24" s="94">
        <f t="shared" si="0"/>
        <v>0</v>
      </c>
      <c r="L24" s="96">
        <f t="shared" si="2"/>
        <v>0</v>
      </c>
      <c r="M24" s="94">
        <f t="shared" si="1"/>
        <v>0</v>
      </c>
      <c r="N24" s="97">
        <f>DATA!T20</f>
        <v>45399</v>
      </c>
    </row>
    <row r="25" spans="1:14" ht="15" customHeight="1" x14ac:dyDescent="0.2">
      <c r="A25" s="92">
        <v>18</v>
      </c>
      <c r="B25" s="93">
        <f>MASTER!B32</f>
        <v>45400</v>
      </c>
      <c r="C25" s="92">
        <f>IF(ISBLANK(DATA!B21),"",DATA!B21)</f>
        <v>79</v>
      </c>
      <c r="D25" s="92">
        <f>IF(ISBLANK(DATA!C21),"",DATA!C21)</f>
        <v>50</v>
      </c>
      <c r="E25" s="94">
        <f>DATA!AC21</f>
        <v>129</v>
      </c>
      <c r="F25" s="95">
        <f>IF(ISBLANK(DATA!D21),"",DATA!D21)</f>
        <v>50</v>
      </c>
      <c r="G25" s="95">
        <f>IF(ISBLANK(DATA!E21),"",DATA!E21)</f>
        <v>40</v>
      </c>
      <c r="H25" s="94">
        <f>DATA!O21</f>
        <v>90</v>
      </c>
      <c r="I25" s="95">
        <f>IF(ISBLANK(DATA!F21),"",DATA!F21)</f>
        <v>50</v>
      </c>
      <c r="J25" s="95">
        <f>IF(ISBLANK(DATA!G21),"",DATA!G21)</f>
        <v>40</v>
      </c>
      <c r="K25" s="94">
        <f t="shared" si="0"/>
        <v>90</v>
      </c>
      <c r="L25" s="96">
        <f t="shared" si="2"/>
        <v>5.88</v>
      </c>
      <c r="M25" s="94">
        <f t="shared" si="1"/>
        <v>529.20000000000005</v>
      </c>
      <c r="N25" s="97">
        <f>DATA!T21</f>
        <v>45400</v>
      </c>
    </row>
    <row r="26" spans="1:14" ht="15" customHeight="1" x14ac:dyDescent="0.2">
      <c r="A26" s="92">
        <v>19</v>
      </c>
      <c r="B26" s="93">
        <f>MASTER!B33</f>
        <v>45401</v>
      </c>
      <c r="C26" s="92">
        <f>IF(ISBLANK(DATA!B22),"",DATA!B22)</f>
        <v>79</v>
      </c>
      <c r="D26" s="92">
        <f>IF(ISBLANK(DATA!C22),"",DATA!C22)</f>
        <v>50</v>
      </c>
      <c r="E26" s="94">
        <f>DATA!AC22</f>
        <v>129</v>
      </c>
      <c r="F26" s="95">
        <f>IF(ISBLANK(DATA!D22),"",DATA!D22)</f>
        <v>64</v>
      </c>
      <c r="G26" s="95">
        <f>IF(ISBLANK(DATA!E22),"",DATA!E22)</f>
        <v>41</v>
      </c>
      <c r="H26" s="94">
        <f>DATA!O22</f>
        <v>105</v>
      </c>
      <c r="I26" s="95">
        <f>IF(ISBLANK(DATA!F22),"",DATA!F22)</f>
        <v>64</v>
      </c>
      <c r="J26" s="95">
        <f>IF(ISBLANK(DATA!G22),"",DATA!G22)</f>
        <v>41</v>
      </c>
      <c r="K26" s="94">
        <f t="shared" si="0"/>
        <v>105</v>
      </c>
      <c r="L26" s="96">
        <f t="shared" si="2"/>
        <v>5.88</v>
      </c>
      <c r="M26" s="94">
        <f t="shared" si="1"/>
        <v>617.4</v>
      </c>
      <c r="N26" s="97">
        <f>DATA!T22</f>
        <v>45401</v>
      </c>
    </row>
    <row r="27" spans="1:14" ht="15" customHeight="1" x14ac:dyDescent="0.2">
      <c r="A27" s="92">
        <v>20</v>
      </c>
      <c r="B27" s="93">
        <f>MASTER!B34</f>
        <v>45402</v>
      </c>
      <c r="C27" s="92">
        <f>IF(ISBLANK(DATA!B23),"",DATA!B23)</f>
        <v>79</v>
      </c>
      <c r="D27" s="92">
        <f>IF(ISBLANK(DATA!C23),"",DATA!C23)</f>
        <v>50</v>
      </c>
      <c r="E27" s="94">
        <f>DATA!AC23</f>
        <v>129</v>
      </c>
      <c r="F27" s="95">
        <f>IF(ISBLANK(DATA!D23),"",DATA!D23)</f>
        <v>46</v>
      </c>
      <c r="G27" s="95">
        <f>IF(ISBLANK(DATA!E23),"",DATA!E23)</f>
        <v>42</v>
      </c>
      <c r="H27" s="94">
        <f>DATA!O23</f>
        <v>88</v>
      </c>
      <c r="I27" s="95">
        <f>IF(ISBLANK(DATA!F23),"",DATA!F23)</f>
        <v>46</v>
      </c>
      <c r="J27" s="95">
        <f>IF(ISBLANK(DATA!G23),"",DATA!G23)</f>
        <v>42</v>
      </c>
      <c r="K27" s="94">
        <f t="shared" si="0"/>
        <v>88</v>
      </c>
      <c r="L27" s="96">
        <f t="shared" si="2"/>
        <v>5.88</v>
      </c>
      <c r="M27" s="94">
        <f t="shared" si="1"/>
        <v>517.43999999999994</v>
      </c>
      <c r="N27" s="97">
        <f>DATA!T23</f>
        <v>45402</v>
      </c>
    </row>
    <row r="28" spans="1:14" ht="15" customHeight="1" x14ac:dyDescent="0.2">
      <c r="A28" s="92">
        <v>21</v>
      </c>
      <c r="B28" s="93">
        <f>MASTER!B35</f>
        <v>45403</v>
      </c>
      <c r="C28" s="92">
        <f>IF(ISBLANK(DATA!B24),"",DATA!B24)</f>
        <v>79</v>
      </c>
      <c r="D28" s="92">
        <f>IF(ISBLANK(DATA!C24),"",DATA!C24)</f>
        <v>50</v>
      </c>
      <c r="E28" s="94">
        <f>DATA!AC24</f>
        <v>129</v>
      </c>
      <c r="F28" s="95">
        <f>IF(ISBLANK(DATA!D24),"",DATA!D24)</f>
        <v>66</v>
      </c>
      <c r="G28" s="95">
        <f>IF(ISBLANK(DATA!E24),"",DATA!E24)</f>
        <v>40</v>
      </c>
      <c r="H28" s="94">
        <f>DATA!O24</f>
        <v>106</v>
      </c>
      <c r="I28" s="95">
        <f>IF(ISBLANK(DATA!F24),"",DATA!F24)</f>
        <v>66</v>
      </c>
      <c r="J28" s="95">
        <f>IF(ISBLANK(DATA!G24),"",DATA!G24)</f>
        <v>40</v>
      </c>
      <c r="K28" s="94">
        <f t="shared" si="0"/>
        <v>106</v>
      </c>
      <c r="L28" s="96">
        <f t="shared" si="2"/>
        <v>5.88</v>
      </c>
      <c r="M28" s="94">
        <f t="shared" si="1"/>
        <v>623.28</v>
      </c>
      <c r="N28" s="97">
        <f>DATA!T24</f>
        <v>45403</v>
      </c>
    </row>
    <row r="29" spans="1:14" ht="15" customHeight="1" x14ac:dyDescent="0.2">
      <c r="A29" s="92">
        <v>22</v>
      </c>
      <c r="B29" s="93">
        <f>MASTER!B36</f>
        <v>45404</v>
      </c>
      <c r="C29" s="92">
        <f>IF(ISBLANK(DATA!B25),"",DATA!B25)</f>
        <v>79</v>
      </c>
      <c r="D29" s="92">
        <f>IF(ISBLANK(DATA!C25),"",DATA!C25)</f>
        <v>50</v>
      </c>
      <c r="E29" s="94">
        <f>DATA!AC25</f>
        <v>129</v>
      </c>
      <c r="F29" s="95">
        <f>IF(ISBLANK(DATA!D25),"",DATA!D25)</f>
        <v>66</v>
      </c>
      <c r="G29" s="95">
        <f>IF(ISBLANK(DATA!E25),"",DATA!E25)</f>
        <v>42</v>
      </c>
      <c r="H29" s="94">
        <f>DATA!O25</f>
        <v>108</v>
      </c>
      <c r="I29" s="95">
        <f>IF(ISBLANK(DATA!F25),"",DATA!F25)</f>
        <v>66</v>
      </c>
      <c r="J29" s="95">
        <f>IF(ISBLANK(DATA!G25),"",DATA!G25)</f>
        <v>42</v>
      </c>
      <c r="K29" s="94">
        <f t="shared" si="0"/>
        <v>108</v>
      </c>
      <c r="L29" s="96">
        <f t="shared" si="2"/>
        <v>5.88</v>
      </c>
      <c r="M29" s="94">
        <f t="shared" si="1"/>
        <v>635.04</v>
      </c>
      <c r="N29" s="97">
        <f>DATA!T25</f>
        <v>45404</v>
      </c>
    </row>
    <row r="30" spans="1:14" ht="15" customHeight="1" x14ac:dyDescent="0.2">
      <c r="A30" s="92">
        <v>23</v>
      </c>
      <c r="B30" s="93">
        <f>MASTER!B37</f>
        <v>45405</v>
      </c>
      <c r="C30" s="92">
        <f>IF(ISBLANK(DATA!B26),"",DATA!B26)</f>
        <v>79</v>
      </c>
      <c r="D30" s="92">
        <f>IF(ISBLANK(DATA!C26),"",DATA!C26)</f>
        <v>50</v>
      </c>
      <c r="E30" s="94">
        <f>DATA!AC26</f>
        <v>129</v>
      </c>
      <c r="F30" s="95">
        <f>IF(ISBLANK(DATA!D26),"",DATA!D26)</f>
        <v>46</v>
      </c>
      <c r="G30" s="95">
        <f>IF(ISBLANK(DATA!E26),"",DATA!E26)</f>
        <v>31</v>
      </c>
      <c r="H30" s="94">
        <f>DATA!O26</f>
        <v>77</v>
      </c>
      <c r="I30" s="95">
        <f>IF(ISBLANK(DATA!F26),"",DATA!F26)</f>
        <v>46</v>
      </c>
      <c r="J30" s="95">
        <f>IF(ISBLANK(DATA!G26),"",DATA!G26)</f>
        <v>31</v>
      </c>
      <c r="K30" s="94">
        <f t="shared" si="0"/>
        <v>77</v>
      </c>
      <c r="L30" s="96">
        <f t="shared" si="2"/>
        <v>5.88</v>
      </c>
      <c r="M30" s="94">
        <f t="shared" si="1"/>
        <v>452.76</v>
      </c>
      <c r="N30" s="97">
        <f>DATA!T26</f>
        <v>45405</v>
      </c>
    </row>
    <row r="31" spans="1:14" ht="15" customHeight="1" x14ac:dyDescent="0.2">
      <c r="A31" s="92">
        <v>24</v>
      </c>
      <c r="B31" s="93">
        <f>MASTER!B38</f>
        <v>45406</v>
      </c>
      <c r="C31" s="92">
        <f>IF(ISBLANK(DATA!B27),"",DATA!B27)</f>
        <v>79</v>
      </c>
      <c r="D31" s="92">
        <f>IF(ISBLANK(DATA!C27),"",DATA!C27)</f>
        <v>50</v>
      </c>
      <c r="E31" s="94">
        <f>DATA!AC27</f>
        <v>129</v>
      </c>
      <c r="F31" s="95" t="str">
        <f>IF(ISBLANK(DATA!D27),"",DATA!D27)</f>
        <v/>
      </c>
      <c r="G31" s="95" t="str">
        <f>IF(ISBLANK(DATA!E27),"",DATA!E27)</f>
        <v/>
      </c>
      <c r="H31" s="94" t="str">
        <f>DATA!O27</f>
        <v/>
      </c>
      <c r="I31" s="95" t="str">
        <f>IF(ISBLANK(DATA!F27),"",DATA!F27)</f>
        <v/>
      </c>
      <c r="J31" s="95" t="str">
        <f>IF(ISBLANK(DATA!G27),"",DATA!G27)</f>
        <v/>
      </c>
      <c r="K31" s="94">
        <f t="shared" si="0"/>
        <v>0</v>
      </c>
      <c r="L31" s="96">
        <f t="shared" si="2"/>
        <v>0</v>
      </c>
      <c r="M31" s="94">
        <f t="shared" si="1"/>
        <v>0</v>
      </c>
      <c r="N31" s="97">
        <f>DATA!T27</f>
        <v>45406</v>
      </c>
    </row>
    <row r="32" spans="1:14" ht="14.25" customHeight="1" x14ac:dyDescent="0.2">
      <c r="A32" s="92">
        <v>25</v>
      </c>
      <c r="B32" s="93">
        <f>MASTER!B39</f>
        <v>45407</v>
      </c>
      <c r="C32" s="92">
        <f>IF(ISBLANK(DATA!B28),"",DATA!B28)</f>
        <v>79</v>
      </c>
      <c r="D32" s="92">
        <f>IF(ISBLANK(DATA!C28),"",DATA!C28)</f>
        <v>50</v>
      </c>
      <c r="E32" s="94">
        <f>DATA!AC28</f>
        <v>129</v>
      </c>
      <c r="F32" s="95" t="str">
        <f>IF(ISBLANK(DATA!D28),"",DATA!D28)</f>
        <v/>
      </c>
      <c r="G32" s="95" t="str">
        <f>IF(ISBLANK(DATA!E28),"",DATA!E28)</f>
        <v/>
      </c>
      <c r="H32" s="94" t="str">
        <f>DATA!O28</f>
        <v/>
      </c>
      <c r="I32" s="95" t="str">
        <f>IF(ISBLANK(DATA!F28),"",DATA!F28)</f>
        <v/>
      </c>
      <c r="J32" s="95" t="str">
        <f>IF(ISBLANK(DATA!G28),"",DATA!G28)</f>
        <v/>
      </c>
      <c r="K32" s="94">
        <f t="shared" si="0"/>
        <v>0</v>
      </c>
      <c r="L32" s="96">
        <f t="shared" si="2"/>
        <v>0</v>
      </c>
      <c r="M32" s="94">
        <f t="shared" si="1"/>
        <v>0</v>
      </c>
      <c r="N32" s="97">
        <f>DATA!T28</f>
        <v>45407</v>
      </c>
    </row>
    <row r="33" spans="1:14" ht="15" customHeight="1" x14ac:dyDescent="0.2">
      <c r="A33" s="92">
        <v>26</v>
      </c>
      <c r="B33" s="93">
        <f>MASTER!B40</f>
        <v>45408</v>
      </c>
      <c r="C33" s="92">
        <f>IF(ISBLANK(DATA!B29),"",DATA!B29)</f>
        <v>79</v>
      </c>
      <c r="D33" s="92">
        <f>IF(ISBLANK(DATA!C29),"",DATA!C29)</f>
        <v>50</v>
      </c>
      <c r="E33" s="94">
        <f>DATA!AC29</f>
        <v>129</v>
      </c>
      <c r="F33" s="95" t="str">
        <f>IF(ISBLANK(DATA!D29),"",DATA!D29)</f>
        <v/>
      </c>
      <c r="G33" s="95" t="str">
        <f>IF(ISBLANK(DATA!E29),"",DATA!E29)</f>
        <v/>
      </c>
      <c r="H33" s="94" t="str">
        <f>DATA!O29</f>
        <v/>
      </c>
      <c r="I33" s="95" t="str">
        <f>IF(ISBLANK(DATA!F29),"",DATA!F29)</f>
        <v/>
      </c>
      <c r="J33" s="95" t="str">
        <f>IF(ISBLANK(DATA!G29),"",DATA!G29)</f>
        <v/>
      </c>
      <c r="K33" s="94">
        <f t="shared" si="0"/>
        <v>0</v>
      </c>
      <c r="L33" s="96">
        <f t="shared" si="2"/>
        <v>0</v>
      </c>
      <c r="M33" s="94">
        <f t="shared" si="1"/>
        <v>0</v>
      </c>
      <c r="N33" s="97">
        <f>DATA!T29</f>
        <v>45408</v>
      </c>
    </row>
    <row r="34" spans="1:14" ht="15" customHeight="1" x14ac:dyDescent="0.2">
      <c r="A34" s="92">
        <v>27</v>
      </c>
      <c r="B34" s="93">
        <f>MASTER!B41</f>
        <v>45409</v>
      </c>
      <c r="C34" s="92">
        <f>IF(ISBLANK(DATA!B30),"",DATA!B30)</f>
        <v>79</v>
      </c>
      <c r="D34" s="92">
        <f>IF(ISBLANK(DATA!C30),"",DATA!C30)</f>
        <v>50</v>
      </c>
      <c r="E34" s="94">
        <f>DATA!AC30</f>
        <v>129</v>
      </c>
      <c r="F34" s="95" t="str">
        <f>IF(ISBLANK(DATA!D30),"",DATA!D30)</f>
        <v/>
      </c>
      <c r="G34" s="95" t="str">
        <f>IF(ISBLANK(DATA!E30),"",DATA!E30)</f>
        <v/>
      </c>
      <c r="H34" s="94" t="str">
        <f>DATA!O30</f>
        <v/>
      </c>
      <c r="I34" s="95" t="str">
        <f>IF(ISBLANK(DATA!F30),"",DATA!F30)</f>
        <v/>
      </c>
      <c r="J34" s="95" t="str">
        <f>IF(ISBLANK(DATA!G30),"",DATA!G30)</f>
        <v/>
      </c>
      <c r="K34" s="94">
        <f t="shared" si="0"/>
        <v>0</v>
      </c>
      <c r="L34" s="96">
        <f t="shared" si="2"/>
        <v>0</v>
      </c>
      <c r="M34" s="94">
        <f t="shared" si="1"/>
        <v>0</v>
      </c>
      <c r="N34" s="97">
        <f>DATA!T30</f>
        <v>45409</v>
      </c>
    </row>
    <row r="35" spans="1:14" ht="15" customHeight="1" x14ac:dyDescent="0.2">
      <c r="A35" s="92">
        <v>28</v>
      </c>
      <c r="B35" s="93">
        <f>MASTER!B42</f>
        <v>45410</v>
      </c>
      <c r="C35" s="92">
        <f>IF(ISBLANK(DATA!B31),"",DATA!B31)</f>
        <v>79</v>
      </c>
      <c r="D35" s="92">
        <f>IF(ISBLANK(DATA!C31),"",DATA!C31)</f>
        <v>50</v>
      </c>
      <c r="E35" s="94">
        <f>DATA!AC31</f>
        <v>129</v>
      </c>
      <c r="F35" s="95" t="str">
        <f>IF(ISBLANK(DATA!D31),"",DATA!D31)</f>
        <v/>
      </c>
      <c r="G35" s="95" t="str">
        <f>IF(ISBLANK(DATA!E31),"",DATA!E31)</f>
        <v/>
      </c>
      <c r="H35" s="94" t="str">
        <f>DATA!O31</f>
        <v/>
      </c>
      <c r="I35" s="95" t="str">
        <f>IF(ISBLANK(DATA!F31),"",DATA!F31)</f>
        <v/>
      </c>
      <c r="J35" s="95" t="str">
        <f>IF(ISBLANK(DATA!G31),"",DATA!G31)</f>
        <v/>
      </c>
      <c r="K35" s="94">
        <f t="shared" si="0"/>
        <v>0</v>
      </c>
      <c r="L35" s="96">
        <f t="shared" si="2"/>
        <v>0</v>
      </c>
      <c r="M35" s="94">
        <f t="shared" si="1"/>
        <v>0</v>
      </c>
      <c r="N35" s="97">
        <f>DATA!T31</f>
        <v>45410</v>
      </c>
    </row>
    <row r="36" spans="1:14" ht="15" customHeight="1" x14ac:dyDescent="0.2">
      <c r="A36" s="92">
        <v>29</v>
      </c>
      <c r="B36" s="93">
        <f>MASTER!B43</f>
        <v>45411</v>
      </c>
      <c r="C36" s="92">
        <f>IF(ISBLANK(DATA!B32),"",DATA!B32)</f>
        <v>79</v>
      </c>
      <c r="D36" s="92">
        <f>IF(ISBLANK(DATA!C32),"",DATA!C32)</f>
        <v>50</v>
      </c>
      <c r="E36" s="94">
        <f>DATA!AC32</f>
        <v>129</v>
      </c>
      <c r="F36" s="95" t="str">
        <f>IF(ISBLANK(DATA!D32),"",DATA!D32)</f>
        <v/>
      </c>
      <c r="G36" s="95" t="str">
        <f>IF(ISBLANK(DATA!E32),"",DATA!E32)</f>
        <v/>
      </c>
      <c r="H36" s="94" t="str">
        <f>DATA!O32</f>
        <v/>
      </c>
      <c r="I36" s="95" t="str">
        <f>IF(ISBLANK(DATA!F32),"",DATA!F32)</f>
        <v/>
      </c>
      <c r="J36" s="95" t="str">
        <f>IF(ISBLANK(DATA!G32),"",DATA!G32)</f>
        <v/>
      </c>
      <c r="K36" s="94">
        <f t="shared" si="0"/>
        <v>0</v>
      </c>
      <c r="L36" s="96">
        <f t="shared" si="2"/>
        <v>0</v>
      </c>
      <c r="M36" s="94">
        <f t="shared" si="1"/>
        <v>0</v>
      </c>
      <c r="N36" s="97">
        <f>DATA!T32</f>
        <v>45411</v>
      </c>
    </row>
    <row r="37" spans="1:14" ht="13.5" customHeight="1" x14ac:dyDescent="0.2">
      <c r="A37" s="92">
        <v>30</v>
      </c>
      <c r="B37" s="93">
        <f>MASTER!B44</f>
        <v>45412</v>
      </c>
      <c r="C37" s="92">
        <f>IF(ISBLANK(DATA!B33),"",DATA!B33)</f>
        <v>79</v>
      </c>
      <c r="D37" s="92">
        <f>IF(ISBLANK(DATA!C33),"",DATA!C33)</f>
        <v>50</v>
      </c>
      <c r="E37" s="94">
        <f>DATA!AC33</f>
        <v>129</v>
      </c>
      <c r="F37" s="95" t="str">
        <f>IF(ISBLANK(DATA!D33),"",DATA!D33)</f>
        <v/>
      </c>
      <c r="G37" s="95" t="str">
        <f>IF(ISBLANK(DATA!E33),"",DATA!E33)</f>
        <v/>
      </c>
      <c r="H37" s="94" t="str">
        <f>DATA!O33</f>
        <v/>
      </c>
      <c r="I37" s="95" t="str">
        <f>IF(ISBLANK(DATA!F33),"",DATA!F33)</f>
        <v/>
      </c>
      <c r="J37" s="95" t="str">
        <f>IF(ISBLANK(DATA!G33),"",DATA!G33)</f>
        <v/>
      </c>
      <c r="K37" s="94">
        <f t="shared" si="0"/>
        <v>0</v>
      </c>
      <c r="L37" s="96">
        <f t="shared" si="2"/>
        <v>0</v>
      </c>
      <c r="M37" s="94">
        <f t="shared" si="1"/>
        <v>0</v>
      </c>
      <c r="N37" s="97">
        <f>DATA!T33</f>
        <v>45412</v>
      </c>
    </row>
    <row r="38" spans="1:14" ht="13.5" customHeight="1" x14ac:dyDescent="0.2">
      <c r="A38" s="98">
        <v>31</v>
      </c>
      <c r="B38" s="93" t="str">
        <f>MASTER!B45</f>
        <v/>
      </c>
      <c r="C38" s="92" t="str">
        <f>IF(ISBLANK(DATA!B34),"",DATA!B34)</f>
        <v/>
      </c>
      <c r="D38" s="92" t="str">
        <f>IF(ISBLANK(DATA!C34),"",DATA!C34)</f>
        <v/>
      </c>
      <c r="E38" s="94" t="str">
        <f>DATA!AC34</f>
        <v/>
      </c>
      <c r="F38" s="95" t="str">
        <f>IF(ISBLANK(DATA!D34),"",DATA!D34)</f>
        <v/>
      </c>
      <c r="G38" s="95" t="str">
        <f>IF(ISBLANK(DATA!E34),"",DATA!E34)</f>
        <v/>
      </c>
      <c r="H38" s="94" t="str">
        <f>DATA!O34</f>
        <v/>
      </c>
      <c r="I38" s="95" t="str">
        <f>IF(ISBLANK(DATA!F34),"",DATA!F34)</f>
        <v/>
      </c>
      <c r="J38" s="95" t="str">
        <f>IF(ISBLANK(DATA!G34),"",DATA!G34)</f>
        <v/>
      </c>
      <c r="K38" s="94">
        <f t="shared" si="0"/>
        <v>0</v>
      </c>
      <c r="L38" s="96">
        <f t="shared" si="2"/>
        <v>0</v>
      </c>
      <c r="M38" s="94">
        <f t="shared" si="1"/>
        <v>0</v>
      </c>
      <c r="N38" s="97" t="str">
        <f>DATA!T34</f>
        <v/>
      </c>
    </row>
    <row r="39" spans="1:14" ht="15.75" customHeight="1" x14ac:dyDescent="0.2">
      <c r="A39" s="99"/>
      <c r="B39" s="100" t="s">
        <v>18</v>
      </c>
      <c r="C39" s="99"/>
      <c r="D39" s="99"/>
      <c r="E39" s="99"/>
      <c r="F39" s="99">
        <f t="shared" ref="F39:K39" si="3">SUM(F8:F38)</f>
        <v>1233</v>
      </c>
      <c r="G39" s="99">
        <f t="shared" si="3"/>
        <v>800</v>
      </c>
      <c r="H39" s="99">
        <f t="shared" si="3"/>
        <v>2033</v>
      </c>
      <c r="I39" s="99">
        <f t="shared" si="3"/>
        <v>1233</v>
      </c>
      <c r="J39" s="99">
        <f t="shared" si="3"/>
        <v>800</v>
      </c>
      <c r="K39" s="99">
        <f t="shared" si="3"/>
        <v>2033</v>
      </c>
      <c r="L39" s="99"/>
      <c r="M39" s="99">
        <f>SUM(M8:M38)</f>
        <v>11954.039999999999</v>
      </c>
      <c r="N39" s="99"/>
    </row>
    <row r="40" spans="1:14" ht="15.75" customHeight="1" x14ac:dyDescent="0.15">
      <c r="A40" s="247"/>
      <c r="B40" s="248"/>
      <c r="C40" s="247"/>
      <c r="D40" s="247"/>
      <c r="E40" s="247"/>
      <c r="F40" s="249"/>
      <c r="G40" s="249"/>
      <c r="H40" s="247"/>
      <c r="I40" s="249"/>
      <c r="J40" s="249"/>
      <c r="K40" s="247"/>
      <c r="L40" s="247"/>
      <c r="M40" s="247"/>
      <c r="N40" s="247"/>
    </row>
    <row r="41" spans="1:14" ht="15.75" customHeight="1" x14ac:dyDescent="0.15">
      <c r="A41" s="247"/>
      <c r="B41" s="248"/>
      <c r="C41" s="247"/>
      <c r="D41" s="247"/>
      <c r="E41" s="247"/>
      <c r="F41" s="249"/>
      <c r="G41" s="249"/>
      <c r="H41" s="247"/>
      <c r="I41" s="249"/>
      <c r="J41" s="249"/>
      <c r="K41" s="247"/>
      <c r="L41" s="247"/>
      <c r="M41" s="247"/>
      <c r="N41" s="247"/>
    </row>
    <row r="42" spans="1:14" ht="15.75" customHeight="1" x14ac:dyDescent="0.15">
      <c r="A42" s="247"/>
      <c r="B42" s="248"/>
      <c r="C42" s="247"/>
      <c r="D42" s="247"/>
      <c r="E42" s="247"/>
      <c r="F42" s="249"/>
      <c r="G42" s="249"/>
      <c r="H42" s="247"/>
      <c r="I42" s="249"/>
      <c r="J42" s="249"/>
      <c r="K42" s="247"/>
      <c r="L42" s="247"/>
      <c r="M42" s="247"/>
      <c r="N42" s="247"/>
    </row>
    <row r="43" spans="1:14" ht="15.75" customHeight="1" x14ac:dyDescent="0.15">
      <c r="A43" s="559" t="s">
        <v>179</v>
      </c>
      <c r="B43" s="559"/>
      <c r="C43" s="559"/>
      <c r="D43" s="559"/>
      <c r="E43" s="559"/>
      <c r="F43" s="559"/>
      <c r="G43" s="560" t="s">
        <v>221</v>
      </c>
      <c r="H43" s="560"/>
      <c r="I43" s="560"/>
      <c r="J43" s="560"/>
      <c r="K43" s="560"/>
      <c r="L43" s="561" t="s">
        <v>180</v>
      </c>
      <c r="M43" s="561"/>
      <c r="N43" s="561"/>
    </row>
    <row r="44" spans="1:14" ht="15.75" customHeight="1" x14ac:dyDescent="0.15">
      <c r="B44" s="232"/>
      <c r="F44" s="250"/>
      <c r="G44" s="250"/>
      <c r="I44" s="250"/>
      <c r="J44" s="250"/>
    </row>
    <row r="45" spans="1:14" ht="15.75" customHeight="1" x14ac:dyDescent="0.15">
      <c r="B45" s="232"/>
      <c r="F45" s="250"/>
      <c r="G45" s="250"/>
      <c r="I45" s="250"/>
      <c r="J45" s="250"/>
    </row>
    <row r="46" spans="1:14" ht="15.75" customHeight="1" x14ac:dyDescent="0.15">
      <c r="B46" s="232"/>
      <c r="F46" s="250"/>
      <c r="G46" s="250"/>
      <c r="I46" s="250"/>
      <c r="J46" s="250"/>
    </row>
    <row r="47" spans="1:14" ht="15.75" customHeight="1" x14ac:dyDescent="0.15">
      <c r="B47" s="232"/>
      <c r="F47" s="250"/>
      <c r="G47" s="250"/>
      <c r="I47" s="250"/>
      <c r="J47" s="250"/>
    </row>
    <row r="48" spans="1:14" ht="15.75" customHeight="1" x14ac:dyDescent="0.15">
      <c r="B48" s="232"/>
      <c r="F48" s="250"/>
      <c r="G48" s="250"/>
      <c r="I48" s="250"/>
      <c r="J48" s="250"/>
    </row>
    <row r="49" spans="2:10" ht="15.75" customHeight="1" x14ac:dyDescent="0.15">
      <c r="B49" s="232"/>
      <c r="F49" s="250"/>
      <c r="G49" s="250"/>
      <c r="I49" s="250"/>
      <c r="J49" s="250"/>
    </row>
    <row r="50" spans="2:10" ht="15.75" customHeight="1" x14ac:dyDescent="0.15">
      <c r="B50" s="232"/>
      <c r="F50" s="250"/>
      <c r="G50" s="250"/>
      <c r="I50" s="250"/>
      <c r="J50" s="250"/>
    </row>
    <row r="51" spans="2:10" ht="15.75" customHeight="1" x14ac:dyDescent="0.15">
      <c r="B51" s="232"/>
      <c r="F51" s="250"/>
      <c r="G51" s="250"/>
      <c r="I51" s="250"/>
      <c r="J51" s="250"/>
    </row>
    <row r="52" spans="2:10" ht="15.75" customHeight="1" x14ac:dyDescent="0.15">
      <c r="B52" s="232"/>
      <c r="F52" s="250"/>
      <c r="G52" s="250"/>
      <c r="I52" s="250"/>
      <c r="J52" s="250"/>
    </row>
    <row r="53" spans="2:10" ht="15.75" customHeight="1" x14ac:dyDescent="0.15">
      <c r="B53" s="232"/>
      <c r="F53" s="250"/>
      <c r="G53" s="250"/>
      <c r="I53" s="250"/>
      <c r="J53" s="250"/>
    </row>
    <row r="54" spans="2:10" ht="15.75" customHeight="1" x14ac:dyDescent="0.15">
      <c r="B54" s="232"/>
      <c r="F54" s="250"/>
      <c r="G54" s="250"/>
      <c r="I54" s="250"/>
      <c r="J54" s="250"/>
    </row>
    <row r="55" spans="2:10" ht="15.75" customHeight="1" x14ac:dyDescent="0.15">
      <c r="B55" s="232"/>
      <c r="F55" s="250"/>
      <c r="G55" s="250"/>
      <c r="I55" s="250"/>
      <c r="J55" s="250"/>
    </row>
    <row r="56" spans="2:10" ht="15.75" customHeight="1" x14ac:dyDescent="0.15">
      <c r="B56" s="232"/>
      <c r="F56" s="250"/>
      <c r="G56" s="250"/>
      <c r="I56" s="250"/>
      <c r="J56" s="250"/>
    </row>
    <row r="57" spans="2:10" ht="15.75" customHeight="1" x14ac:dyDescent="0.15">
      <c r="B57" s="232"/>
      <c r="F57" s="250"/>
      <c r="G57" s="250"/>
      <c r="I57" s="250"/>
      <c r="J57" s="250"/>
    </row>
    <row r="58" spans="2:10" ht="15.75" customHeight="1" x14ac:dyDescent="0.15">
      <c r="B58" s="232"/>
      <c r="F58" s="250"/>
      <c r="G58" s="250"/>
      <c r="I58" s="250"/>
      <c r="J58" s="250"/>
    </row>
    <row r="59" spans="2:10" ht="15.75" customHeight="1" x14ac:dyDescent="0.15">
      <c r="B59" s="232"/>
      <c r="F59" s="250"/>
      <c r="G59" s="250"/>
      <c r="I59" s="250"/>
      <c r="J59" s="250"/>
    </row>
    <row r="60" spans="2:10" ht="15.75" customHeight="1" x14ac:dyDescent="0.15">
      <c r="B60" s="232"/>
      <c r="F60" s="250"/>
      <c r="G60" s="250"/>
      <c r="I60" s="250"/>
      <c r="J60" s="250"/>
    </row>
    <row r="61" spans="2:10" ht="15.75" customHeight="1" x14ac:dyDescent="0.15">
      <c r="B61" s="232"/>
      <c r="F61" s="250"/>
      <c r="G61" s="250"/>
      <c r="I61" s="250"/>
      <c r="J61" s="250"/>
    </row>
    <row r="62" spans="2:10" ht="15.75" customHeight="1" x14ac:dyDescent="0.15">
      <c r="B62" s="232"/>
      <c r="F62" s="250"/>
      <c r="G62" s="250"/>
      <c r="I62" s="250"/>
      <c r="J62" s="250"/>
    </row>
    <row r="63" spans="2:10" ht="15.75" customHeight="1" x14ac:dyDescent="0.15">
      <c r="B63" s="232"/>
      <c r="F63" s="250"/>
      <c r="G63" s="250"/>
      <c r="I63" s="250"/>
      <c r="J63" s="250"/>
    </row>
    <row r="64" spans="2:10" ht="15.75" customHeight="1" x14ac:dyDescent="0.15">
      <c r="B64" s="232"/>
      <c r="F64" s="250"/>
      <c r="G64" s="250"/>
      <c r="I64" s="250"/>
      <c r="J64" s="250"/>
    </row>
    <row r="65" spans="2:10" ht="15.75" customHeight="1" x14ac:dyDescent="0.15">
      <c r="B65" s="232"/>
      <c r="F65" s="250"/>
      <c r="G65" s="250"/>
      <c r="I65" s="250"/>
      <c r="J65" s="250"/>
    </row>
    <row r="66" spans="2:10" ht="15.75" customHeight="1" x14ac:dyDescent="0.15">
      <c r="B66" s="232"/>
      <c r="F66" s="250"/>
      <c r="G66" s="250"/>
      <c r="I66" s="250"/>
      <c r="J66" s="250"/>
    </row>
    <row r="67" spans="2:10" ht="15.75" customHeight="1" x14ac:dyDescent="0.15">
      <c r="B67" s="232"/>
      <c r="F67" s="250"/>
      <c r="G67" s="250"/>
      <c r="I67" s="250"/>
      <c r="J67" s="250"/>
    </row>
    <row r="68" spans="2:10" ht="15.75" customHeight="1" x14ac:dyDescent="0.15">
      <c r="B68" s="232"/>
      <c r="F68" s="250"/>
      <c r="G68" s="250"/>
      <c r="I68" s="250"/>
      <c r="J68" s="250"/>
    </row>
    <row r="69" spans="2:10" ht="15.75" customHeight="1" x14ac:dyDescent="0.15">
      <c r="B69" s="232"/>
      <c r="F69" s="250"/>
      <c r="G69" s="250"/>
      <c r="I69" s="250"/>
      <c r="J69" s="250"/>
    </row>
    <row r="70" spans="2:10" ht="15.75" customHeight="1" x14ac:dyDescent="0.15">
      <c r="B70" s="232"/>
      <c r="F70" s="250"/>
      <c r="G70" s="250"/>
      <c r="I70" s="250"/>
      <c r="J70" s="250"/>
    </row>
    <row r="71" spans="2:10" ht="15.75" customHeight="1" x14ac:dyDescent="0.15">
      <c r="B71" s="232"/>
      <c r="F71" s="250"/>
      <c r="G71" s="250"/>
      <c r="I71" s="250"/>
      <c r="J71" s="250"/>
    </row>
    <row r="72" spans="2:10" ht="15.75" customHeight="1" x14ac:dyDescent="0.15">
      <c r="B72" s="232"/>
      <c r="F72" s="250"/>
      <c r="G72" s="250"/>
      <c r="I72" s="250"/>
      <c r="J72" s="250"/>
    </row>
    <row r="73" spans="2:10" ht="15.75" customHeight="1" x14ac:dyDescent="0.15">
      <c r="B73" s="232"/>
      <c r="F73" s="250"/>
      <c r="G73" s="250"/>
      <c r="I73" s="250"/>
      <c r="J73" s="250"/>
    </row>
    <row r="74" spans="2:10" ht="15.75" customHeight="1" x14ac:dyDescent="0.15">
      <c r="B74" s="232"/>
      <c r="F74" s="250"/>
      <c r="G74" s="250"/>
      <c r="I74" s="250"/>
      <c r="J74" s="250"/>
    </row>
    <row r="75" spans="2:10" ht="15.75" customHeight="1" x14ac:dyDescent="0.15">
      <c r="B75" s="232"/>
      <c r="F75" s="250"/>
      <c r="G75" s="250"/>
      <c r="I75" s="250"/>
      <c r="J75" s="250"/>
    </row>
    <row r="76" spans="2:10" ht="15.75" customHeight="1" x14ac:dyDescent="0.15">
      <c r="B76" s="232"/>
      <c r="F76" s="250"/>
      <c r="G76" s="250"/>
      <c r="I76" s="250"/>
      <c r="J76" s="250"/>
    </row>
    <row r="77" spans="2:10" ht="15.75" customHeight="1" x14ac:dyDescent="0.15">
      <c r="B77" s="232"/>
      <c r="F77" s="250"/>
      <c r="G77" s="250"/>
      <c r="I77" s="250"/>
      <c r="J77" s="250"/>
    </row>
    <row r="78" spans="2:10" ht="15.75" customHeight="1" x14ac:dyDescent="0.15">
      <c r="B78" s="232"/>
      <c r="F78" s="250"/>
      <c r="G78" s="250"/>
      <c r="I78" s="250"/>
      <c r="J78" s="250"/>
    </row>
    <row r="79" spans="2:10" ht="15.75" customHeight="1" x14ac:dyDescent="0.15">
      <c r="B79" s="232"/>
      <c r="F79" s="250"/>
      <c r="G79" s="250"/>
      <c r="I79" s="250"/>
      <c r="J79" s="250"/>
    </row>
    <row r="80" spans="2:10" ht="15.75" customHeight="1" x14ac:dyDescent="0.15">
      <c r="B80" s="232"/>
      <c r="F80" s="250"/>
      <c r="G80" s="250"/>
      <c r="I80" s="250"/>
      <c r="J80" s="250"/>
    </row>
    <row r="81" spans="2:10" ht="15.75" customHeight="1" x14ac:dyDescent="0.15">
      <c r="B81" s="232"/>
      <c r="F81" s="250"/>
      <c r="G81" s="250"/>
      <c r="I81" s="250"/>
      <c r="J81" s="250"/>
    </row>
    <row r="82" spans="2:10" ht="15.75" customHeight="1" x14ac:dyDescent="0.15">
      <c r="B82" s="232"/>
      <c r="F82" s="250"/>
      <c r="G82" s="250"/>
      <c r="I82" s="250"/>
      <c r="J82" s="250"/>
    </row>
    <row r="83" spans="2:10" ht="15.75" customHeight="1" x14ac:dyDescent="0.15">
      <c r="B83" s="232"/>
      <c r="F83" s="250"/>
      <c r="G83" s="250"/>
      <c r="I83" s="250"/>
      <c r="J83" s="250"/>
    </row>
    <row r="84" spans="2:10" ht="15.75" customHeight="1" x14ac:dyDescent="0.15">
      <c r="B84" s="232"/>
      <c r="F84" s="250"/>
      <c r="G84" s="250"/>
      <c r="I84" s="250"/>
      <c r="J84" s="250"/>
    </row>
    <row r="85" spans="2:10" ht="15.75" customHeight="1" x14ac:dyDescent="0.15">
      <c r="B85" s="232"/>
      <c r="F85" s="250"/>
      <c r="G85" s="250"/>
      <c r="I85" s="250"/>
      <c r="J85" s="250"/>
    </row>
    <row r="86" spans="2:10" ht="15.75" customHeight="1" x14ac:dyDescent="0.15">
      <c r="B86" s="232"/>
      <c r="F86" s="250"/>
      <c r="G86" s="250"/>
      <c r="I86" s="250"/>
      <c r="J86" s="250"/>
    </row>
    <row r="87" spans="2:10" ht="15.75" customHeight="1" x14ac:dyDescent="0.15">
      <c r="B87" s="232"/>
      <c r="F87" s="250"/>
      <c r="G87" s="250"/>
      <c r="I87" s="250"/>
      <c r="J87" s="250"/>
    </row>
    <row r="88" spans="2:10" ht="15.75" customHeight="1" x14ac:dyDescent="0.15">
      <c r="B88" s="232"/>
      <c r="F88" s="250"/>
      <c r="G88" s="250"/>
      <c r="I88" s="250"/>
      <c r="J88" s="250"/>
    </row>
    <row r="89" spans="2:10" ht="15.75" customHeight="1" x14ac:dyDescent="0.15">
      <c r="B89" s="232"/>
      <c r="F89" s="250"/>
      <c r="G89" s="250"/>
      <c r="I89" s="250"/>
      <c r="J89" s="250"/>
    </row>
    <row r="90" spans="2:10" ht="15.75" customHeight="1" x14ac:dyDescent="0.15">
      <c r="B90" s="232"/>
      <c r="F90" s="250"/>
      <c r="G90" s="250"/>
      <c r="I90" s="250"/>
      <c r="J90" s="250"/>
    </row>
    <row r="91" spans="2:10" ht="15.75" customHeight="1" x14ac:dyDescent="0.15">
      <c r="B91" s="232"/>
      <c r="F91" s="250"/>
      <c r="G91" s="250"/>
      <c r="I91" s="250"/>
      <c r="J91" s="250"/>
    </row>
    <row r="92" spans="2:10" ht="15.75" customHeight="1" x14ac:dyDescent="0.15">
      <c r="B92" s="232"/>
      <c r="F92" s="250"/>
      <c r="G92" s="250"/>
      <c r="I92" s="250"/>
      <c r="J92" s="250"/>
    </row>
    <row r="93" spans="2:10" ht="15.75" customHeight="1" x14ac:dyDescent="0.15">
      <c r="B93" s="232"/>
      <c r="F93" s="250"/>
      <c r="G93" s="250"/>
      <c r="I93" s="250"/>
      <c r="J93" s="250"/>
    </row>
    <row r="94" spans="2:10" ht="15.75" customHeight="1" x14ac:dyDescent="0.15">
      <c r="B94" s="232"/>
      <c r="F94" s="250"/>
      <c r="G94" s="250"/>
      <c r="I94" s="250"/>
      <c r="J94" s="250"/>
    </row>
    <row r="95" spans="2:10" ht="15.75" customHeight="1" x14ac:dyDescent="0.15">
      <c r="B95" s="232"/>
      <c r="F95" s="250"/>
      <c r="G95" s="250"/>
      <c r="I95" s="250"/>
      <c r="J95" s="250"/>
    </row>
    <row r="96" spans="2:10" ht="15.75" customHeight="1" x14ac:dyDescent="0.15">
      <c r="B96" s="232"/>
      <c r="F96" s="250"/>
      <c r="G96" s="250"/>
      <c r="I96" s="250"/>
      <c r="J96" s="250"/>
    </row>
    <row r="97" spans="2:10" ht="15.75" customHeight="1" x14ac:dyDescent="0.15">
      <c r="B97" s="232"/>
      <c r="F97" s="250"/>
      <c r="G97" s="250"/>
      <c r="I97" s="250"/>
      <c r="J97" s="250"/>
    </row>
    <row r="98" spans="2:10" ht="15.75" customHeight="1" x14ac:dyDescent="0.15">
      <c r="B98" s="232"/>
      <c r="F98" s="250"/>
      <c r="G98" s="250"/>
      <c r="I98" s="250"/>
      <c r="J98" s="250"/>
    </row>
    <row r="99" spans="2:10" ht="15.75" customHeight="1" x14ac:dyDescent="0.15">
      <c r="B99" s="232"/>
      <c r="F99" s="250"/>
      <c r="G99" s="250"/>
      <c r="I99" s="250"/>
      <c r="J99" s="250"/>
    </row>
    <row r="100" spans="2:10" ht="15.75" customHeight="1" x14ac:dyDescent="0.15">
      <c r="B100" s="232"/>
      <c r="F100" s="250"/>
      <c r="G100" s="250"/>
      <c r="I100" s="250"/>
      <c r="J100" s="250"/>
    </row>
    <row r="101" spans="2:10" ht="15.75" customHeight="1" x14ac:dyDescent="0.15">
      <c r="B101" s="232"/>
      <c r="F101" s="250"/>
      <c r="G101" s="250"/>
      <c r="I101" s="250"/>
      <c r="J101" s="250"/>
    </row>
    <row r="102" spans="2:10" ht="15.75" customHeight="1" x14ac:dyDescent="0.15">
      <c r="B102" s="232"/>
      <c r="F102" s="250"/>
      <c r="G102" s="250"/>
      <c r="I102" s="250"/>
      <c r="J102" s="250"/>
    </row>
    <row r="103" spans="2:10" ht="15.75" customHeight="1" x14ac:dyDescent="0.15">
      <c r="B103" s="232"/>
      <c r="F103" s="250"/>
      <c r="G103" s="250"/>
      <c r="I103" s="250"/>
      <c r="J103" s="250"/>
    </row>
    <row r="104" spans="2:10" ht="15.75" customHeight="1" x14ac:dyDescent="0.15">
      <c r="B104" s="232"/>
      <c r="F104" s="250"/>
      <c r="G104" s="250"/>
      <c r="I104" s="250"/>
      <c r="J104" s="250"/>
    </row>
    <row r="105" spans="2:10" ht="15.75" customHeight="1" x14ac:dyDescent="0.15">
      <c r="B105" s="232"/>
      <c r="F105" s="250"/>
      <c r="G105" s="250"/>
      <c r="I105" s="250"/>
      <c r="J105" s="250"/>
    </row>
    <row r="106" spans="2:10" ht="15.75" customHeight="1" x14ac:dyDescent="0.15">
      <c r="B106" s="232"/>
      <c r="F106" s="250"/>
      <c r="G106" s="250"/>
      <c r="I106" s="250"/>
      <c r="J106" s="250"/>
    </row>
    <row r="107" spans="2:10" ht="15.75" customHeight="1" x14ac:dyDescent="0.15">
      <c r="B107" s="232"/>
      <c r="F107" s="250"/>
      <c r="G107" s="250"/>
      <c r="I107" s="250"/>
      <c r="J107" s="250"/>
    </row>
    <row r="108" spans="2:10" ht="15.75" customHeight="1" x14ac:dyDescent="0.15">
      <c r="B108" s="232"/>
      <c r="F108" s="250"/>
      <c r="G108" s="250"/>
      <c r="I108" s="250"/>
      <c r="J108" s="250"/>
    </row>
    <row r="109" spans="2:10" ht="15.75" customHeight="1" x14ac:dyDescent="0.15">
      <c r="B109" s="232"/>
      <c r="F109" s="250"/>
      <c r="G109" s="250"/>
      <c r="I109" s="250"/>
      <c r="J109" s="250"/>
    </row>
    <row r="110" spans="2:10" ht="15.75" customHeight="1" x14ac:dyDescent="0.15">
      <c r="B110" s="232"/>
      <c r="F110" s="250"/>
      <c r="G110" s="250"/>
      <c r="I110" s="250"/>
      <c r="J110" s="250"/>
    </row>
    <row r="111" spans="2:10" ht="15.75" customHeight="1" x14ac:dyDescent="0.15">
      <c r="B111" s="232"/>
      <c r="F111" s="250"/>
      <c r="G111" s="250"/>
      <c r="I111" s="250"/>
      <c r="J111" s="250"/>
    </row>
    <row r="112" spans="2:10" ht="15.75" customHeight="1" x14ac:dyDescent="0.15">
      <c r="B112" s="232"/>
      <c r="F112" s="250"/>
      <c r="G112" s="250"/>
      <c r="I112" s="250"/>
      <c r="J112" s="250"/>
    </row>
    <row r="113" spans="2:10" ht="15.75" customHeight="1" x14ac:dyDescent="0.15">
      <c r="B113" s="232"/>
      <c r="F113" s="250"/>
      <c r="G113" s="250"/>
      <c r="I113" s="250"/>
      <c r="J113" s="250"/>
    </row>
    <row r="114" spans="2:10" ht="15.75" customHeight="1" x14ac:dyDescent="0.15">
      <c r="B114" s="232"/>
      <c r="F114" s="250"/>
      <c r="G114" s="250"/>
      <c r="I114" s="250"/>
      <c r="J114" s="250"/>
    </row>
    <row r="115" spans="2:10" ht="15.75" customHeight="1" x14ac:dyDescent="0.15">
      <c r="B115" s="232"/>
      <c r="F115" s="250"/>
      <c r="G115" s="250"/>
      <c r="I115" s="250"/>
      <c r="J115" s="250"/>
    </row>
    <row r="116" spans="2:10" ht="15.75" customHeight="1" x14ac:dyDescent="0.15">
      <c r="B116" s="232"/>
      <c r="F116" s="250"/>
      <c r="G116" s="250"/>
      <c r="I116" s="250"/>
      <c r="J116" s="250"/>
    </row>
    <row r="117" spans="2:10" ht="15.75" customHeight="1" x14ac:dyDescent="0.15">
      <c r="B117" s="232"/>
      <c r="F117" s="250"/>
      <c r="G117" s="250"/>
      <c r="I117" s="250"/>
      <c r="J117" s="250"/>
    </row>
    <row r="118" spans="2:10" ht="15.75" customHeight="1" x14ac:dyDescent="0.15">
      <c r="B118" s="232"/>
      <c r="F118" s="250"/>
      <c r="G118" s="250"/>
      <c r="I118" s="250"/>
      <c r="J118" s="250"/>
    </row>
    <row r="119" spans="2:10" ht="15.75" customHeight="1" x14ac:dyDescent="0.15">
      <c r="B119" s="232"/>
      <c r="F119" s="250"/>
      <c r="G119" s="250"/>
      <c r="I119" s="250"/>
      <c r="J119" s="250"/>
    </row>
    <row r="120" spans="2:10" ht="15.75" customHeight="1" x14ac:dyDescent="0.15">
      <c r="B120" s="232"/>
      <c r="F120" s="250"/>
      <c r="G120" s="250"/>
      <c r="I120" s="250"/>
      <c r="J120" s="250"/>
    </row>
    <row r="121" spans="2:10" ht="15.75" customHeight="1" x14ac:dyDescent="0.15">
      <c r="B121" s="232"/>
      <c r="F121" s="250"/>
      <c r="G121" s="250"/>
      <c r="I121" s="250"/>
      <c r="J121" s="250"/>
    </row>
    <row r="122" spans="2:10" ht="15.75" customHeight="1" x14ac:dyDescent="0.15">
      <c r="B122" s="232"/>
      <c r="F122" s="250"/>
      <c r="G122" s="250"/>
      <c r="I122" s="250"/>
      <c r="J122" s="250"/>
    </row>
    <row r="123" spans="2:10" ht="15.75" customHeight="1" x14ac:dyDescent="0.15">
      <c r="B123" s="232"/>
      <c r="F123" s="250"/>
      <c r="G123" s="250"/>
      <c r="I123" s="250"/>
      <c r="J123" s="250"/>
    </row>
    <row r="124" spans="2:10" ht="15.75" customHeight="1" x14ac:dyDescent="0.15">
      <c r="B124" s="232"/>
      <c r="F124" s="250"/>
      <c r="G124" s="250"/>
      <c r="I124" s="250"/>
      <c r="J124" s="250"/>
    </row>
    <row r="125" spans="2:10" ht="15.75" customHeight="1" x14ac:dyDescent="0.15">
      <c r="B125" s="232"/>
      <c r="F125" s="250"/>
      <c r="G125" s="250"/>
      <c r="I125" s="250"/>
      <c r="J125" s="250"/>
    </row>
    <row r="126" spans="2:10" ht="15.75" customHeight="1" x14ac:dyDescent="0.15">
      <c r="B126" s="232"/>
      <c r="F126" s="250"/>
      <c r="G126" s="250"/>
      <c r="I126" s="250"/>
      <c r="J126" s="250"/>
    </row>
    <row r="127" spans="2:10" ht="15.75" customHeight="1" x14ac:dyDescent="0.15">
      <c r="B127" s="232"/>
      <c r="F127" s="250"/>
      <c r="G127" s="250"/>
      <c r="I127" s="250"/>
      <c r="J127" s="250"/>
    </row>
    <row r="128" spans="2:10" ht="15.75" customHeight="1" x14ac:dyDescent="0.15">
      <c r="B128" s="232"/>
      <c r="F128" s="250"/>
      <c r="G128" s="250"/>
      <c r="I128" s="250"/>
      <c r="J128" s="250"/>
    </row>
    <row r="129" spans="2:10" ht="15.75" customHeight="1" x14ac:dyDescent="0.15">
      <c r="B129" s="232"/>
      <c r="F129" s="250"/>
      <c r="G129" s="250"/>
      <c r="I129" s="250"/>
      <c r="J129" s="250"/>
    </row>
    <row r="130" spans="2:10" ht="15.75" customHeight="1" x14ac:dyDescent="0.15">
      <c r="B130" s="232"/>
      <c r="F130" s="250"/>
      <c r="G130" s="250"/>
      <c r="I130" s="250"/>
      <c r="J130" s="250"/>
    </row>
    <row r="131" spans="2:10" ht="15.75" customHeight="1" x14ac:dyDescent="0.15">
      <c r="B131" s="232"/>
      <c r="F131" s="250"/>
      <c r="G131" s="250"/>
      <c r="I131" s="250"/>
      <c r="J131" s="250"/>
    </row>
    <row r="132" spans="2:10" ht="15.75" customHeight="1" x14ac:dyDescent="0.15">
      <c r="B132" s="232"/>
      <c r="F132" s="250"/>
      <c r="G132" s="250"/>
      <c r="I132" s="250"/>
      <c r="J132" s="250"/>
    </row>
    <row r="133" spans="2:10" ht="15.75" customHeight="1" x14ac:dyDescent="0.15">
      <c r="B133" s="232"/>
      <c r="F133" s="250"/>
      <c r="G133" s="250"/>
      <c r="I133" s="250"/>
      <c r="J133" s="250"/>
    </row>
    <row r="134" spans="2:10" ht="15.75" customHeight="1" x14ac:dyDescent="0.15">
      <c r="B134" s="232"/>
      <c r="F134" s="250"/>
      <c r="G134" s="250"/>
      <c r="I134" s="250"/>
      <c r="J134" s="250"/>
    </row>
    <row r="135" spans="2:10" ht="15.75" customHeight="1" x14ac:dyDescent="0.15">
      <c r="B135" s="232"/>
      <c r="F135" s="250"/>
      <c r="G135" s="250"/>
      <c r="I135" s="250"/>
      <c r="J135" s="250"/>
    </row>
    <row r="136" spans="2:10" ht="15.75" customHeight="1" x14ac:dyDescent="0.15">
      <c r="B136" s="232"/>
      <c r="F136" s="250"/>
      <c r="G136" s="250"/>
      <c r="I136" s="250"/>
      <c r="J136" s="250"/>
    </row>
    <row r="137" spans="2:10" ht="15.75" customHeight="1" x14ac:dyDescent="0.15">
      <c r="B137" s="232"/>
      <c r="F137" s="250"/>
      <c r="G137" s="250"/>
      <c r="I137" s="250"/>
      <c r="J137" s="250"/>
    </row>
    <row r="138" spans="2:10" ht="15.75" customHeight="1" x14ac:dyDescent="0.15">
      <c r="B138" s="232"/>
      <c r="F138" s="250"/>
      <c r="G138" s="250"/>
      <c r="I138" s="250"/>
      <c r="J138" s="250"/>
    </row>
    <row r="139" spans="2:10" ht="15.75" customHeight="1" x14ac:dyDescent="0.15">
      <c r="B139" s="232"/>
      <c r="F139" s="250"/>
      <c r="G139" s="250"/>
      <c r="I139" s="250"/>
      <c r="J139" s="250"/>
    </row>
    <row r="140" spans="2:10" ht="15.75" customHeight="1" x14ac:dyDescent="0.15">
      <c r="B140" s="232"/>
      <c r="F140" s="250"/>
      <c r="G140" s="250"/>
      <c r="I140" s="250"/>
      <c r="J140" s="250"/>
    </row>
    <row r="141" spans="2:10" ht="15.75" customHeight="1" x14ac:dyDescent="0.15">
      <c r="B141" s="232"/>
      <c r="F141" s="250"/>
      <c r="G141" s="250"/>
      <c r="I141" s="250"/>
      <c r="J141" s="250"/>
    </row>
    <row r="142" spans="2:10" ht="15.75" customHeight="1" x14ac:dyDescent="0.15">
      <c r="B142" s="232"/>
      <c r="F142" s="250"/>
      <c r="G142" s="250"/>
      <c r="I142" s="250"/>
      <c r="J142" s="250"/>
    </row>
    <row r="143" spans="2:10" ht="15.75" customHeight="1" x14ac:dyDescent="0.15">
      <c r="B143" s="232"/>
      <c r="F143" s="250"/>
      <c r="G143" s="250"/>
      <c r="I143" s="250"/>
      <c r="J143" s="250"/>
    </row>
    <row r="144" spans="2:10" ht="15.75" customHeight="1" x14ac:dyDescent="0.15">
      <c r="B144" s="232"/>
      <c r="F144" s="250"/>
      <c r="G144" s="250"/>
      <c r="I144" s="250"/>
      <c r="J144" s="250"/>
    </row>
    <row r="145" spans="2:10" ht="15.75" customHeight="1" x14ac:dyDescent="0.15">
      <c r="B145" s="232"/>
      <c r="F145" s="250"/>
      <c r="G145" s="250"/>
      <c r="I145" s="250"/>
      <c r="J145" s="250"/>
    </row>
    <row r="146" spans="2:10" ht="15.75" customHeight="1" x14ac:dyDescent="0.15">
      <c r="B146" s="232"/>
      <c r="F146" s="250"/>
      <c r="G146" s="250"/>
      <c r="I146" s="250"/>
      <c r="J146" s="250"/>
    </row>
    <row r="147" spans="2:10" ht="15.75" customHeight="1" x14ac:dyDescent="0.15">
      <c r="B147" s="232"/>
      <c r="F147" s="250"/>
      <c r="G147" s="250"/>
      <c r="I147" s="250"/>
      <c r="J147" s="250"/>
    </row>
    <row r="148" spans="2:10" ht="15.75" customHeight="1" x14ac:dyDescent="0.15">
      <c r="B148" s="232"/>
      <c r="F148" s="250"/>
      <c r="G148" s="250"/>
      <c r="I148" s="250"/>
      <c r="J148" s="250"/>
    </row>
    <row r="149" spans="2:10" ht="15.75" customHeight="1" x14ac:dyDescent="0.15">
      <c r="B149" s="232"/>
      <c r="F149" s="250"/>
      <c r="G149" s="250"/>
      <c r="I149" s="250"/>
      <c r="J149" s="250"/>
    </row>
    <row r="150" spans="2:10" ht="15.75" customHeight="1" x14ac:dyDescent="0.15">
      <c r="B150" s="232"/>
      <c r="F150" s="250"/>
      <c r="G150" s="250"/>
      <c r="I150" s="250"/>
      <c r="J150" s="250"/>
    </row>
    <row r="151" spans="2:10" ht="15.75" customHeight="1" x14ac:dyDescent="0.15">
      <c r="B151" s="232"/>
      <c r="F151" s="250"/>
      <c r="G151" s="250"/>
      <c r="I151" s="250"/>
      <c r="J151" s="250"/>
    </row>
    <row r="152" spans="2:10" ht="15.75" customHeight="1" x14ac:dyDescent="0.15">
      <c r="B152" s="232"/>
      <c r="F152" s="250"/>
      <c r="G152" s="250"/>
      <c r="I152" s="250"/>
      <c r="J152" s="250"/>
    </row>
    <row r="153" spans="2:10" ht="15.75" customHeight="1" x14ac:dyDescent="0.15">
      <c r="B153" s="232"/>
      <c r="F153" s="250"/>
      <c r="G153" s="250"/>
      <c r="I153" s="250"/>
      <c r="J153" s="250"/>
    </row>
    <row r="154" spans="2:10" ht="15.75" customHeight="1" x14ac:dyDescent="0.15">
      <c r="B154" s="232"/>
      <c r="F154" s="250"/>
      <c r="G154" s="250"/>
      <c r="I154" s="250"/>
      <c r="J154" s="250"/>
    </row>
    <row r="155" spans="2:10" ht="15.75" customHeight="1" x14ac:dyDescent="0.15">
      <c r="B155" s="232"/>
      <c r="F155" s="250"/>
      <c r="G155" s="250"/>
      <c r="I155" s="250"/>
      <c r="J155" s="250"/>
    </row>
    <row r="156" spans="2:10" ht="15.75" customHeight="1" x14ac:dyDescent="0.15">
      <c r="B156" s="232"/>
      <c r="F156" s="250"/>
      <c r="G156" s="250"/>
      <c r="I156" s="250"/>
      <c r="J156" s="250"/>
    </row>
    <row r="157" spans="2:10" ht="15.75" customHeight="1" x14ac:dyDescent="0.15">
      <c r="B157" s="232"/>
      <c r="F157" s="250"/>
      <c r="G157" s="250"/>
      <c r="I157" s="250"/>
      <c r="J157" s="250"/>
    </row>
    <row r="158" spans="2:10" ht="15.75" customHeight="1" x14ac:dyDescent="0.15">
      <c r="B158" s="232"/>
      <c r="F158" s="250"/>
      <c r="G158" s="250"/>
      <c r="I158" s="250"/>
      <c r="J158" s="250"/>
    </row>
    <row r="159" spans="2:10" ht="15.75" customHeight="1" x14ac:dyDescent="0.15">
      <c r="B159" s="232"/>
      <c r="F159" s="250"/>
      <c r="G159" s="250"/>
      <c r="I159" s="250"/>
      <c r="J159" s="250"/>
    </row>
    <row r="160" spans="2:10" ht="15.75" customHeight="1" x14ac:dyDescent="0.15">
      <c r="B160" s="232"/>
      <c r="F160" s="250"/>
      <c r="G160" s="250"/>
      <c r="I160" s="250"/>
      <c r="J160" s="250"/>
    </row>
    <row r="161" spans="2:10" ht="15.75" customHeight="1" x14ac:dyDescent="0.15">
      <c r="B161" s="232"/>
      <c r="F161" s="250"/>
      <c r="G161" s="250"/>
      <c r="I161" s="250"/>
      <c r="J161" s="250"/>
    </row>
    <row r="162" spans="2:10" ht="15.75" customHeight="1" x14ac:dyDescent="0.15">
      <c r="B162" s="232"/>
      <c r="F162" s="250"/>
      <c r="G162" s="250"/>
      <c r="I162" s="250"/>
      <c r="J162" s="250"/>
    </row>
    <row r="163" spans="2:10" ht="15.75" customHeight="1" x14ac:dyDescent="0.15">
      <c r="B163" s="232"/>
      <c r="F163" s="250"/>
      <c r="G163" s="250"/>
      <c r="I163" s="250"/>
      <c r="J163" s="250"/>
    </row>
    <row r="164" spans="2:10" ht="15.75" customHeight="1" x14ac:dyDescent="0.15">
      <c r="B164" s="232"/>
      <c r="F164" s="250"/>
      <c r="G164" s="250"/>
      <c r="I164" s="250"/>
      <c r="J164" s="250"/>
    </row>
    <row r="165" spans="2:10" ht="15.75" customHeight="1" x14ac:dyDescent="0.15">
      <c r="B165" s="232"/>
      <c r="F165" s="250"/>
      <c r="G165" s="250"/>
      <c r="I165" s="250"/>
      <c r="J165" s="250"/>
    </row>
    <row r="166" spans="2:10" ht="15.75" customHeight="1" x14ac:dyDescent="0.15">
      <c r="B166" s="232"/>
      <c r="F166" s="250"/>
      <c r="G166" s="250"/>
      <c r="I166" s="250"/>
      <c r="J166" s="250"/>
    </row>
    <row r="167" spans="2:10" ht="15.75" customHeight="1" x14ac:dyDescent="0.15">
      <c r="B167" s="232"/>
      <c r="F167" s="250"/>
      <c r="G167" s="250"/>
      <c r="I167" s="250"/>
      <c r="J167" s="250"/>
    </row>
    <row r="168" spans="2:10" ht="15.75" customHeight="1" x14ac:dyDescent="0.15">
      <c r="B168" s="232"/>
      <c r="F168" s="250"/>
      <c r="G168" s="250"/>
      <c r="I168" s="250"/>
      <c r="J168" s="250"/>
    </row>
    <row r="169" spans="2:10" ht="15.75" customHeight="1" x14ac:dyDescent="0.15">
      <c r="B169" s="232"/>
      <c r="F169" s="250"/>
      <c r="G169" s="250"/>
      <c r="I169" s="250"/>
      <c r="J169" s="250"/>
    </row>
    <row r="170" spans="2:10" ht="15.75" customHeight="1" x14ac:dyDescent="0.15">
      <c r="B170" s="232"/>
      <c r="F170" s="250"/>
      <c r="G170" s="250"/>
      <c r="I170" s="250"/>
      <c r="J170" s="250"/>
    </row>
    <row r="171" spans="2:10" ht="15.75" customHeight="1" x14ac:dyDescent="0.15">
      <c r="B171" s="232"/>
      <c r="F171" s="250"/>
      <c r="G171" s="250"/>
      <c r="I171" s="250"/>
      <c r="J171" s="250"/>
    </row>
    <row r="172" spans="2:10" ht="15.75" customHeight="1" x14ac:dyDescent="0.15">
      <c r="B172" s="232"/>
      <c r="F172" s="250"/>
      <c r="G172" s="250"/>
      <c r="I172" s="250"/>
      <c r="J172" s="250"/>
    </row>
    <row r="173" spans="2:10" ht="15.75" customHeight="1" x14ac:dyDescent="0.15">
      <c r="B173" s="232"/>
      <c r="F173" s="250"/>
      <c r="G173" s="250"/>
      <c r="I173" s="250"/>
      <c r="J173" s="250"/>
    </row>
    <row r="174" spans="2:10" ht="15.75" customHeight="1" x14ac:dyDescent="0.15">
      <c r="B174" s="232"/>
      <c r="F174" s="250"/>
      <c r="G174" s="250"/>
      <c r="I174" s="250"/>
      <c r="J174" s="250"/>
    </row>
    <row r="175" spans="2:10" ht="15.75" customHeight="1" x14ac:dyDescent="0.15">
      <c r="B175" s="232"/>
      <c r="F175" s="250"/>
      <c r="G175" s="250"/>
      <c r="I175" s="250"/>
      <c r="J175" s="250"/>
    </row>
    <row r="176" spans="2:10" ht="15.75" customHeight="1" x14ac:dyDescent="0.15">
      <c r="B176" s="232"/>
      <c r="F176" s="250"/>
      <c r="G176" s="250"/>
      <c r="I176" s="250"/>
      <c r="J176" s="250"/>
    </row>
    <row r="177" spans="2:10" ht="15.75" customHeight="1" x14ac:dyDescent="0.15">
      <c r="B177" s="232"/>
      <c r="F177" s="250"/>
      <c r="G177" s="250"/>
      <c r="I177" s="250"/>
      <c r="J177" s="250"/>
    </row>
    <row r="178" spans="2:10" ht="15.75" customHeight="1" x14ac:dyDescent="0.15">
      <c r="B178" s="232"/>
      <c r="F178" s="250"/>
      <c r="G178" s="250"/>
      <c r="I178" s="250"/>
      <c r="J178" s="250"/>
    </row>
    <row r="179" spans="2:10" ht="15.75" customHeight="1" x14ac:dyDescent="0.15">
      <c r="B179" s="232"/>
      <c r="F179" s="250"/>
      <c r="G179" s="250"/>
      <c r="I179" s="250"/>
      <c r="J179" s="250"/>
    </row>
    <row r="180" spans="2:10" ht="15.75" customHeight="1" x14ac:dyDescent="0.15">
      <c r="B180" s="232"/>
      <c r="F180" s="250"/>
      <c r="G180" s="250"/>
      <c r="I180" s="250"/>
      <c r="J180" s="250"/>
    </row>
    <row r="181" spans="2:10" ht="15.75" customHeight="1" x14ac:dyDescent="0.15">
      <c r="B181" s="232"/>
      <c r="F181" s="250"/>
      <c r="G181" s="250"/>
      <c r="I181" s="250"/>
      <c r="J181" s="250"/>
    </row>
    <row r="182" spans="2:10" ht="15.75" customHeight="1" x14ac:dyDescent="0.15">
      <c r="B182" s="232"/>
      <c r="F182" s="250"/>
      <c r="G182" s="250"/>
      <c r="I182" s="250"/>
      <c r="J182" s="250"/>
    </row>
    <row r="183" spans="2:10" ht="15.75" customHeight="1" x14ac:dyDescent="0.15">
      <c r="B183" s="232"/>
      <c r="F183" s="250"/>
      <c r="G183" s="250"/>
      <c r="I183" s="250"/>
      <c r="J183" s="250"/>
    </row>
    <row r="184" spans="2:10" ht="15.75" customHeight="1" x14ac:dyDescent="0.15">
      <c r="B184" s="232"/>
      <c r="F184" s="250"/>
      <c r="G184" s="250"/>
      <c r="I184" s="250"/>
      <c r="J184" s="250"/>
    </row>
    <row r="185" spans="2:10" ht="15.75" customHeight="1" x14ac:dyDescent="0.15">
      <c r="B185" s="232"/>
      <c r="F185" s="250"/>
      <c r="G185" s="250"/>
      <c r="I185" s="250"/>
      <c r="J185" s="250"/>
    </row>
    <row r="186" spans="2:10" ht="15.75" customHeight="1" x14ac:dyDescent="0.15">
      <c r="B186" s="232"/>
      <c r="F186" s="250"/>
      <c r="G186" s="250"/>
      <c r="I186" s="250"/>
      <c r="J186" s="250"/>
    </row>
    <row r="187" spans="2:10" ht="15.75" customHeight="1" x14ac:dyDescent="0.15">
      <c r="B187" s="232"/>
      <c r="F187" s="250"/>
      <c r="G187" s="250"/>
      <c r="I187" s="250"/>
      <c r="J187" s="250"/>
    </row>
    <row r="188" spans="2:10" ht="15.75" customHeight="1" x14ac:dyDescent="0.15">
      <c r="B188" s="232"/>
      <c r="F188" s="250"/>
      <c r="G188" s="250"/>
      <c r="I188" s="250"/>
      <c r="J188" s="250"/>
    </row>
    <row r="189" spans="2:10" ht="15.75" customHeight="1" x14ac:dyDescent="0.15">
      <c r="B189" s="232"/>
      <c r="F189" s="250"/>
      <c r="G189" s="250"/>
      <c r="I189" s="250"/>
      <c r="J189" s="250"/>
    </row>
    <row r="190" spans="2:10" ht="15.75" customHeight="1" x14ac:dyDescent="0.15">
      <c r="B190" s="232"/>
      <c r="F190" s="250"/>
      <c r="G190" s="250"/>
      <c r="I190" s="250"/>
      <c r="J190" s="250"/>
    </row>
    <row r="191" spans="2:10" ht="15.75" customHeight="1" x14ac:dyDescent="0.15">
      <c r="B191" s="232"/>
      <c r="F191" s="250"/>
      <c r="G191" s="250"/>
      <c r="I191" s="250"/>
      <c r="J191" s="250"/>
    </row>
    <row r="192" spans="2:10" ht="15.75" customHeight="1" x14ac:dyDescent="0.15">
      <c r="B192" s="232"/>
      <c r="F192" s="250"/>
      <c r="G192" s="250"/>
      <c r="I192" s="250"/>
      <c r="J192" s="250"/>
    </row>
    <row r="193" spans="2:10" ht="15.75" customHeight="1" x14ac:dyDescent="0.15">
      <c r="B193" s="232"/>
      <c r="F193" s="250"/>
      <c r="G193" s="250"/>
      <c r="I193" s="250"/>
      <c r="J193" s="250"/>
    </row>
    <row r="194" spans="2:10" ht="15.75" customHeight="1" x14ac:dyDescent="0.15">
      <c r="B194" s="232"/>
      <c r="F194" s="250"/>
      <c r="G194" s="250"/>
      <c r="I194" s="250"/>
      <c r="J194" s="250"/>
    </row>
    <row r="195" spans="2:10" ht="15.75" customHeight="1" x14ac:dyDescent="0.15">
      <c r="B195" s="232"/>
      <c r="F195" s="250"/>
      <c r="G195" s="250"/>
      <c r="I195" s="250"/>
      <c r="J195" s="250"/>
    </row>
    <row r="196" spans="2:10" ht="15.75" customHeight="1" x14ac:dyDescent="0.15">
      <c r="B196" s="232"/>
      <c r="F196" s="250"/>
      <c r="G196" s="250"/>
      <c r="I196" s="250"/>
      <c r="J196" s="250"/>
    </row>
    <row r="197" spans="2:10" ht="15.75" customHeight="1" x14ac:dyDescent="0.15">
      <c r="B197" s="232"/>
      <c r="F197" s="250"/>
      <c r="G197" s="250"/>
      <c r="I197" s="250"/>
      <c r="J197" s="250"/>
    </row>
    <row r="198" spans="2:10" ht="15.75" customHeight="1" x14ac:dyDescent="0.15">
      <c r="B198" s="232"/>
      <c r="F198" s="250"/>
      <c r="G198" s="250"/>
      <c r="I198" s="250"/>
      <c r="J198" s="250"/>
    </row>
    <row r="199" spans="2:10" ht="15.75" customHeight="1" x14ac:dyDescent="0.15">
      <c r="B199" s="232"/>
      <c r="F199" s="250"/>
      <c r="G199" s="250"/>
      <c r="I199" s="250"/>
      <c r="J199" s="250"/>
    </row>
    <row r="200" spans="2:10" ht="15.75" customHeight="1" x14ac:dyDescent="0.15">
      <c r="B200" s="232"/>
      <c r="F200" s="250"/>
      <c r="G200" s="250"/>
      <c r="I200" s="250"/>
      <c r="J200" s="250"/>
    </row>
    <row r="201" spans="2:10" ht="15.75" customHeight="1" x14ac:dyDescent="0.15">
      <c r="B201" s="232"/>
      <c r="F201" s="250"/>
      <c r="G201" s="250"/>
      <c r="I201" s="250"/>
      <c r="J201" s="250"/>
    </row>
    <row r="202" spans="2:10" ht="15.75" customHeight="1" x14ac:dyDescent="0.15">
      <c r="B202" s="232"/>
      <c r="F202" s="250"/>
      <c r="G202" s="250"/>
      <c r="I202" s="250"/>
      <c r="J202" s="250"/>
    </row>
    <row r="203" spans="2:10" ht="15.75" customHeight="1" x14ac:dyDescent="0.15">
      <c r="B203" s="232"/>
      <c r="F203" s="250"/>
      <c r="G203" s="250"/>
      <c r="I203" s="250"/>
      <c r="J203" s="250"/>
    </row>
    <row r="204" spans="2:10" ht="15.75" customHeight="1" x14ac:dyDescent="0.15">
      <c r="B204" s="232"/>
      <c r="F204" s="250"/>
      <c r="G204" s="250"/>
      <c r="I204" s="250"/>
      <c r="J204" s="250"/>
    </row>
    <row r="205" spans="2:10" ht="15.75" customHeight="1" x14ac:dyDescent="0.15">
      <c r="B205" s="232"/>
      <c r="F205" s="250"/>
      <c r="G205" s="250"/>
      <c r="I205" s="250"/>
      <c r="J205" s="250"/>
    </row>
    <row r="206" spans="2:10" ht="15.75" customHeight="1" x14ac:dyDescent="0.15">
      <c r="B206" s="232"/>
      <c r="F206" s="250"/>
      <c r="G206" s="250"/>
      <c r="I206" s="250"/>
      <c r="J206" s="250"/>
    </row>
    <row r="207" spans="2:10" ht="15.75" customHeight="1" x14ac:dyDescent="0.15">
      <c r="B207" s="232"/>
      <c r="F207" s="250"/>
      <c r="G207" s="250"/>
      <c r="I207" s="250"/>
      <c r="J207" s="250"/>
    </row>
    <row r="208" spans="2:10" ht="15.75" customHeight="1" x14ac:dyDescent="0.15">
      <c r="B208" s="232"/>
      <c r="F208" s="250"/>
      <c r="G208" s="250"/>
      <c r="I208" s="250"/>
      <c r="J208" s="250"/>
    </row>
    <row r="209" spans="2:10" ht="15.75" customHeight="1" x14ac:dyDescent="0.15">
      <c r="B209" s="232"/>
      <c r="F209" s="250"/>
      <c r="G209" s="250"/>
      <c r="I209" s="250"/>
      <c r="J209" s="250"/>
    </row>
    <row r="210" spans="2:10" ht="15.75" customHeight="1" x14ac:dyDescent="0.15">
      <c r="B210" s="232"/>
      <c r="F210" s="250"/>
      <c r="G210" s="250"/>
      <c r="I210" s="250"/>
      <c r="J210" s="250"/>
    </row>
    <row r="211" spans="2:10" ht="15.75" customHeight="1" x14ac:dyDescent="0.15">
      <c r="B211" s="232"/>
      <c r="F211" s="250"/>
      <c r="G211" s="250"/>
      <c r="I211" s="250"/>
      <c r="J211" s="250"/>
    </row>
    <row r="212" spans="2:10" ht="15.75" customHeight="1" x14ac:dyDescent="0.15">
      <c r="B212" s="232"/>
      <c r="F212" s="250"/>
      <c r="G212" s="250"/>
      <c r="I212" s="250"/>
      <c r="J212" s="250"/>
    </row>
    <row r="213" spans="2:10" ht="15.75" customHeight="1" x14ac:dyDescent="0.15">
      <c r="B213" s="232"/>
      <c r="F213" s="250"/>
      <c r="G213" s="250"/>
      <c r="I213" s="250"/>
      <c r="J213" s="250"/>
    </row>
    <row r="214" spans="2:10" ht="15.75" customHeight="1" x14ac:dyDescent="0.15">
      <c r="B214" s="232"/>
      <c r="F214" s="250"/>
      <c r="G214" s="250"/>
      <c r="I214" s="250"/>
      <c r="J214" s="250"/>
    </row>
    <row r="215" spans="2:10" ht="15.75" customHeight="1" x14ac:dyDescent="0.15">
      <c r="B215" s="232"/>
      <c r="F215" s="250"/>
      <c r="G215" s="250"/>
      <c r="I215" s="250"/>
      <c r="J215" s="250"/>
    </row>
    <row r="216" spans="2:10" ht="15.75" customHeight="1" x14ac:dyDescent="0.15">
      <c r="B216" s="232"/>
      <c r="F216" s="250"/>
      <c r="G216" s="250"/>
      <c r="I216" s="250"/>
      <c r="J216" s="250"/>
    </row>
    <row r="217" spans="2:10" ht="15.75" customHeight="1" x14ac:dyDescent="0.15">
      <c r="B217" s="232"/>
      <c r="F217" s="250"/>
      <c r="G217" s="250"/>
      <c r="I217" s="250"/>
      <c r="J217" s="250"/>
    </row>
    <row r="218" spans="2:10" ht="15.75" customHeight="1" x14ac:dyDescent="0.15">
      <c r="B218" s="232"/>
      <c r="F218" s="250"/>
      <c r="G218" s="250"/>
      <c r="I218" s="250"/>
      <c r="J218" s="250"/>
    </row>
    <row r="219" spans="2:10" ht="15.75" customHeight="1" x14ac:dyDescent="0.15">
      <c r="B219" s="232"/>
      <c r="F219" s="250"/>
      <c r="G219" s="250"/>
      <c r="I219" s="250"/>
      <c r="J219" s="250"/>
    </row>
    <row r="220" spans="2:10" ht="15.75" customHeight="1" x14ac:dyDescent="0.15">
      <c r="B220" s="232"/>
      <c r="F220" s="250"/>
      <c r="G220" s="250"/>
      <c r="I220" s="250"/>
      <c r="J220" s="250"/>
    </row>
    <row r="221" spans="2:10" ht="15.75" customHeight="1" x14ac:dyDescent="0.15">
      <c r="B221" s="232"/>
      <c r="F221" s="250"/>
      <c r="G221" s="250"/>
      <c r="I221" s="250"/>
      <c r="J221" s="250"/>
    </row>
    <row r="222" spans="2:10" ht="15.75" customHeight="1" x14ac:dyDescent="0.15">
      <c r="B222" s="232"/>
      <c r="F222" s="250"/>
      <c r="G222" s="250"/>
      <c r="I222" s="250"/>
      <c r="J222" s="250"/>
    </row>
    <row r="223" spans="2:10" ht="15.75" customHeight="1" x14ac:dyDescent="0.15">
      <c r="B223" s="232"/>
      <c r="F223" s="250"/>
      <c r="G223" s="250"/>
      <c r="I223" s="250"/>
      <c r="J223" s="250"/>
    </row>
    <row r="224" spans="2:10" ht="15.75" customHeight="1" x14ac:dyDescent="0.15">
      <c r="B224" s="232"/>
      <c r="F224" s="250"/>
      <c r="G224" s="250"/>
      <c r="I224" s="250"/>
      <c r="J224" s="250"/>
    </row>
    <row r="225" spans="2:10" ht="15.75" customHeight="1" x14ac:dyDescent="0.15">
      <c r="B225" s="232"/>
      <c r="F225" s="250"/>
      <c r="G225" s="250"/>
      <c r="I225" s="250"/>
      <c r="J225" s="250"/>
    </row>
    <row r="226" spans="2:10" ht="15.75" customHeight="1" x14ac:dyDescent="0.15">
      <c r="B226" s="232"/>
      <c r="F226" s="250"/>
      <c r="G226" s="250"/>
      <c r="I226" s="250"/>
      <c r="J226" s="250"/>
    </row>
    <row r="227" spans="2:10" ht="15.75" customHeight="1" x14ac:dyDescent="0.15">
      <c r="B227" s="232"/>
      <c r="F227" s="250"/>
      <c r="G227" s="250"/>
      <c r="I227" s="250"/>
      <c r="J227" s="250"/>
    </row>
    <row r="228" spans="2:10" ht="15.75" customHeight="1" x14ac:dyDescent="0.15">
      <c r="B228" s="232"/>
      <c r="F228" s="250"/>
      <c r="G228" s="250"/>
      <c r="I228" s="250"/>
      <c r="J228" s="250"/>
    </row>
    <row r="229" spans="2:10" ht="15.75" customHeight="1" x14ac:dyDescent="0.15">
      <c r="B229" s="232"/>
      <c r="F229" s="250"/>
      <c r="G229" s="250"/>
      <c r="I229" s="250"/>
      <c r="J229" s="250"/>
    </row>
    <row r="230" spans="2:10" ht="15.75" customHeight="1" x14ac:dyDescent="0.15">
      <c r="B230" s="232"/>
      <c r="F230" s="250"/>
      <c r="G230" s="250"/>
      <c r="I230" s="250"/>
      <c r="J230" s="250"/>
    </row>
    <row r="231" spans="2:10" ht="15.75" customHeight="1" x14ac:dyDescent="0.15">
      <c r="B231" s="232"/>
      <c r="F231" s="250"/>
      <c r="G231" s="250"/>
      <c r="I231" s="250"/>
      <c r="J231" s="250"/>
    </row>
    <row r="232" spans="2:10" ht="15.75" customHeight="1" x14ac:dyDescent="0.15">
      <c r="B232" s="232"/>
      <c r="F232" s="250"/>
      <c r="G232" s="250"/>
      <c r="I232" s="250"/>
      <c r="J232" s="250"/>
    </row>
    <row r="233" spans="2:10" ht="15.75" customHeight="1" x14ac:dyDescent="0.15">
      <c r="B233" s="232"/>
      <c r="F233" s="250"/>
      <c r="G233" s="250"/>
      <c r="I233" s="250"/>
      <c r="J233" s="250"/>
    </row>
    <row r="234" spans="2:10" ht="15.75" customHeight="1" x14ac:dyDescent="0.15">
      <c r="B234" s="232"/>
      <c r="F234" s="250"/>
      <c r="G234" s="250"/>
      <c r="I234" s="250"/>
      <c r="J234" s="250"/>
    </row>
    <row r="235" spans="2:10" ht="15.75" customHeight="1" x14ac:dyDescent="0.15">
      <c r="B235" s="232"/>
      <c r="F235" s="250"/>
      <c r="G235" s="250"/>
      <c r="I235" s="250"/>
      <c r="J235" s="250"/>
    </row>
    <row r="236" spans="2:10" ht="15.75" customHeight="1" x14ac:dyDescent="0.15">
      <c r="B236" s="232"/>
      <c r="F236" s="250"/>
      <c r="G236" s="250"/>
      <c r="I236" s="250"/>
      <c r="J236" s="250"/>
    </row>
    <row r="237" spans="2:10" ht="15.75" customHeight="1" x14ac:dyDescent="0.15">
      <c r="B237" s="232"/>
      <c r="F237" s="250"/>
      <c r="G237" s="250"/>
      <c r="I237" s="250"/>
      <c r="J237" s="250"/>
    </row>
    <row r="238" spans="2:10" ht="15.75" customHeight="1" x14ac:dyDescent="0.15">
      <c r="B238" s="232"/>
      <c r="F238" s="250"/>
      <c r="G238" s="250"/>
      <c r="I238" s="250"/>
      <c r="J238" s="250"/>
    </row>
    <row r="239" spans="2:10" ht="15.75" customHeight="1" x14ac:dyDescent="0.15">
      <c r="B239" s="232"/>
      <c r="F239" s="250"/>
      <c r="G239" s="250"/>
      <c r="I239" s="250"/>
      <c r="J239" s="250"/>
    </row>
  </sheetData>
  <sheetProtection algorithmName="SHA-512" hashValue="OWJWdTODxyo/ivimAfgzxWqq0NGpA3Q5iGnfIq96kf78fSFGtSYuyzT+sNrj5IL3ev5lTmjUxgzaCIZx7ftYow==" saltValue="7qa2j9D5v3RiyLDL5S7gGg==" spinCount="100000" sheet="1" objects="1" scenarios="1"/>
  <mergeCells count="19">
    <mergeCell ref="A43:F43"/>
    <mergeCell ref="G43:K43"/>
    <mergeCell ref="L43:N43"/>
    <mergeCell ref="C6:E6"/>
    <mergeCell ref="F6:H6"/>
    <mergeCell ref="M6:M7"/>
    <mergeCell ref="L6:L7"/>
    <mergeCell ref="A1:M1"/>
    <mergeCell ref="E2:G2"/>
    <mergeCell ref="I2:K2"/>
    <mergeCell ref="L2:N2"/>
    <mergeCell ref="N6:N7"/>
    <mergeCell ref="A6:A7"/>
    <mergeCell ref="B6:B7"/>
    <mergeCell ref="A4:M4"/>
    <mergeCell ref="I6:K6"/>
    <mergeCell ref="M3:N3"/>
    <mergeCell ref="G3:L3"/>
    <mergeCell ref="H5:N5"/>
  </mergeCells>
  <conditionalFormatting sqref="E8:M38">
    <cfRule type="cellIs" dxfId="19" priority="5" operator="equal">
      <formula>0</formula>
    </cfRule>
  </conditionalFormatting>
  <conditionalFormatting sqref="K8:M38">
    <cfRule type="cellIs" dxfId="18" priority="2" operator="equal">
      <formula>0</formula>
    </cfRule>
  </conditionalFormatting>
  <hyperlinks>
    <hyperlink ref="A6" r:id="rId1" xr:uid="{00000000-0004-0000-0200-000000000000}"/>
  </hyperlinks>
  <printOptions horizontalCentered="1" verticalCentered="1" gridLines="1"/>
  <pageMargins left="0.19685039370078741" right="0.19685039370078741" top="0.11811023622047245" bottom="0.11811023622047245" header="0" footer="0"/>
  <pageSetup paperSize="9" pageOrder="overThenDown" orientation="portrait" cellComments="atEnd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5DCC-CAB8-45F2-B72B-48834AD50A7B}">
  <dimension ref="A1:Q40"/>
  <sheetViews>
    <sheetView topLeftCell="E1" workbookViewId="0">
      <selection activeCell="D30" sqref="D30"/>
    </sheetView>
  </sheetViews>
  <sheetFormatPr defaultRowHeight="12.75" x14ac:dyDescent="0.15"/>
  <cols>
    <col min="1" max="1" width="5.2578125" style="252" customWidth="1"/>
    <col min="2" max="2" width="11.0546875" customWidth="1"/>
    <col min="4" max="4" width="7.01171875" customWidth="1"/>
    <col min="5" max="5" width="6.47265625" customWidth="1"/>
    <col min="6" max="6" width="7.55078125" customWidth="1"/>
    <col min="7" max="8" width="7.28125" customWidth="1"/>
    <col min="10" max="10" width="8.22265625" customWidth="1"/>
    <col min="11" max="11" width="7.55078125" customWidth="1"/>
    <col min="12" max="13" width="7.68359375" customWidth="1"/>
    <col min="16" max="16" width="17.6640625" customWidth="1"/>
  </cols>
  <sheetData>
    <row r="1" spans="1:17" ht="14.25" x14ac:dyDescent="0.15">
      <c r="A1" s="565" t="s">
        <v>222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258"/>
    </row>
    <row r="2" spans="1:17" ht="14.25" x14ac:dyDescent="0.15">
      <c r="A2" s="565" t="s">
        <v>237</v>
      </c>
      <c r="B2" s="565"/>
      <c r="C2" s="565"/>
      <c r="D2" s="565"/>
      <c r="E2" s="565"/>
      <c r="F2" s="565"/>
      <c r="G2" s="565"/>
      <c r="H2" s="565"/>
      <c r="I2" s="565"/>
      <c r="J2" s="565"/>
      <c r="K2" s="565"/>
      <c r="L2" s="565"/>
      <c r="M2" s="565"/>
      <c r="N2" s="565"/>
      <c r="O2" s="565"/>
      <c r="P2" s="565"/>
      <c r="Q2" s="253"/>
    </row>
    <row r="3" spans="1:17" x14ac:dyDescent="0.15">
      <c r="A3" s="566" t="s">
        <v>229</v>
      </c>
      <c r="B3" s="566"/>
      <c r="C3" s="265" t="str">
        <f>DATA!D36</f>
        <v>GVMC PRIMARY SCHOOL, GANDHINAGARAM</v>
      </c>
      <c r="D3" s="265"/>
      <c r="E3" s="265"/>
      <c r="F3" s="265"/>
      <c r="G3" s="265"/>
      <c r="H3" s="265"/>
      <c r="I3" s="265"/>
      <c r="J3" s="567" t="s">
        <v>21</v>
      </c>
      <c r="K3" s="567"/>
      <c r="L3" s="569">
        <f>DATA!D37</f>
        <v>28133390103</v>
      </c>
      <c r="M3" s="569"/>
      <c r="N3" s="265"/>
      <c r="O3" s="265" t="s">
        <v>171</v>
      </c>
      <c r="P3" s="266">
        <f>B6</f>
        <v>45383</v>
      </c>
      <c r="Q3" s="256"/>
    </row>
    <row r="4" spans="1:17" ht="13.5" x14ac:dyDescent="0.15">
      <c r="A4" s="564" t="s">
        <v>227</v>
      </c>
      <c r="B4" s="564"/>
      <c r="C4" s="564"/>
      <c r="D4" s="564"/>
      <c r="E4" s="564"/>
      <c r="F4" s="564"/>
      <c r="G4" s="564"/>
      <c r="H4" s="564"/>
      <c r="I4" s="564"/>
      <c r="J4" s="564"/>
      <c r="K4" s="568" t="s">
        <v>228</v>
      </c>
      <c r="L4" s="568"/>
      <c r="M4" s="568"/>
      <c r="N4" s="568"/>
      <c r="O4" s="568"/>
      <c r="P4" s="568"/>
    </row>
    <row r="5" spans="1:17" ht="20.25" customHeight="1" x14ac:dyDescent="0.15">
      <c r="A5" s="267" t="s">
        <v>43</v>
      </c>
      <c r="B5" s="268" t="s">
        <v>0</v>
      </c>
      <c r="C5" s="268" t="s">
        <v>193</v>
      </c>
      <c r="D5" s="269" t="s">
        <v>232</v>
      </c>
      <c r="E5" s="270" t="s">
        <v>235</v>
      </c>
      <c r="F5" s="268" t="s">
        <v>223</v>
      </c>
      <c r="G5" s="268" t="s">
        <v>233</v>
      </c>
      <c r="H5" s="268" t="s">
        <v>234</v>
      </c>
      <c r="I5" s="268" t="s">
        <v>224</v>
      </c>
      <c r="J5" s="268" t="s">
        <v>70</v>
      </c>
      <c r="K5" s="268" t="s">
        <v>225</v>
      </c>
      <c r="L5" s="268" t="s">
        <v>233</v>
      </c>
      <c r="M5" s="268" t="s">
        <v>234</v>
      </c>
      <c r="N5" s="268" t="s">
        <v>224</v>
      </c>
      <c r="O5" s="268" t="s">
        <v>70</v>
      </c>
      <c r="P5" s="270" t="s">
        <v>226</v>
      </c>
    </row>
    <row r="6" spans="1:17" ht="14.1" customHeight="1" x14ac:dyDescent="0.15">
      <c r="A6" s="271">
        <v>1</v>
      </c>
      <c r="B6" s="272">
        <f>MASTER!B15</f>
        <v>45383</v>
      </c>
      <c r="C6" s="271">
        <f>IF(ISBLANK(EXP!E8),"",EXP!E8)</f>
        <v>129</v>
      </c>
      <c r="D6" s="271">
        <f>DATA!AD4</f>
        <v>0</v>
      </c>
      <c r="E6" s="271">
        <f>IF(ISBLANK(EXP!K8),"",EXP!K8)</f>
        <v>103</v>
      </c>
      <c r="F6" s="271">
        <f>DATA!M1</f>
        <v>16.989999999999998</v>
      </c>
      <c r="G6" s="271">
        <f>DATA!AA4</f>
        <v>0</v>
      </c>
      <c r="H6" s="271">
        <f>SUM(F6+G6)</f>
        <v>16.989999999999998</v>
      </c>
      <c r="I6" s="273">
        <f>(D6)*0.01</f>
        <v>0</v>
      </c>
      <c r="J6" s="273">
        <f>H6-I6</f>
        <v>16.989999999999998</v>
      </c>
      <c r="K6" s="271">
        <f>DATA!AA1</f>
        <v>16.989999999999998</v>
      </c>
      <c r="L6" s="271">
        <f>DATA!AB4</f>
        <v>0</v>
      </c>
      <c r="M6" s="271">
        <f>SUM(K6+L6)</f>
        <v>16.989999999999998</v>
      </c>
      <c r="N6" s="273">
        <f>(D6)*0.01</f>
        <v>0</v>
      </c>
      <c r="O6" s="273">
        <f>M6-N6</f>
        <v>16.989999999999998</v>
      </c>
      <c r="P6" s="274"/>
    </row>
    <row r="7" spans="1:17" ht="14.1" customHeight="1" x14ac:dyDescent="0.15">
      <c r="A7" s="271">
        <v>2</v>
      </c>
      <c r="B7" s="272">
        <f>MASTER!B16</f>
        <v>45384</v>
      </c>
      <c r="C7" s="271">
        <f>IF(ISBLANK(EXP!E9),"",EXP!E9)</f>
        <v>129</v>
      </c>
      <c r="D7" s="271">
        <f>DATA!AD5</f>
        <v>112</v>
      </c>
      <c r="E7" s="271">
        <f>IF(ISBLANK(EXP!K9),"",EXP!K9)</f>
        <v>112</v>
      </c>
      <c r="F7" s="275"/>
      <c r="G7" s="271">
        <f>DATA!AA5</f>
        <v>0</v>
      </c>
      <c r="H7" s="273">
        <f t="shared" ref="H7:H16" si="0">SUM(F7+G7+J6)</f>
        <v>16.989999999999998</v>
      </c>
      <c r="I7" s="273">
        <f t="shared" ref="I7:I36" si="1">(D7)*0.01</f>
        <v>1.1200000000000001</v>
      </c>
      <c r="J7" s="273">
        <f>IF(ISNONTEXT(B7),J6-I7+G7,)</f>
        <v>15.869999999999997</v>
      </c>
      <c r="K7" s="271"/>
      <c r="L7" s="271">
        <f>DATA!AB5</f>
        <v>0</v>
      </c>
      <c r="M7" s="273">
        <f t="shared" ref="M7:M16" si="2">SUM(K7+L7+O6)</f>
        <v>16.989999999999998</v>
      </c>
      <c r="N7" s="273">
        <f t="shared" ref="N7:N36" si="3">(D7)*0.01</f>
        <v>1.1200000000000001</v>
      </c>
      <c r="O7" s="273">
        <f>IF(ISNONTEXT(B7),O6-N7+L7,)</f>
        <v>15.869999999999997</v>
      </c>
      <c r="P7" s="274"/>
    </row>
    <row r="8" spans="1:17" ht="14.1" customHeight="1" x14ac:dyDescent="0.15">
      <c r="A8" s="271">
        <v>3</v>
      </c>
      <c r="B8" s="272">
        <f>MASTER!B17</f>
        <v>45385</v>
      </c>
      <c r="C8" s="271">
        <f>IF(ISBLANK(EXP!E10),"",EXP!E10)</f>
        <v>129</v>
      </c>
      <c r="D8" s="271">
        <f>DATA!AD6</f>
        <v>0</v>
      </c>
      <c r="E8" s="271">
        <f>IF(ISBLANK(EXP!K10),"",EXP!K10)</f>
        <v>109</v>
      </c>
      <c r="F8" s="274"/>
      <c r="G8" s="271">
        <f>DATA!AA6</f>
        <v>0</v>
      </c>
      <c r="H8" s="273">
        <f t="shared" si="0"/>
        <v>15.869999999999997</v>
      </c>
      <c r="I8" s="273">
        <f t="shared" si="1"/>
        <v>0</v>
      </c>
      <c r="J8" s="273">
        <f t="shared" ref="J8:J36" si="4">IF(ISNONTEXT(B8),J7-I8+G8,)</f>
        <v>15.869999999999997</v>
      </c>
      <c r="K8" s="271"/>
      <c r="L8" s="271">
        <f>DATA!AB6</f>
        <v>0</v>
      </c>
      <c r="M8" s="273">
        <f t="shared" si="2"/>
        <v>15.869999999999997</v>
      </c>
      <c r="N8" s="273">
        <f t="shared" si="3"/>
        <v>0</v>
      </c>
      <c r="O8" s="273">
        <f t="shared" ref="O8:O36" si="5">IF(ISNONTEXT(B8),O7-N8+L8,)</f>
        <v>15.869999999999997</v>
      </c>
      <c r="P8" s="274"/>
    </row>
    <row r="9" spans="1:17" ht="14.1" customHeight="1" x14ac:dyDescent="0.15">
      <c r="A9" s="271">
        <v>4</v>
      </c>
      <c r="B9" s="272">
        <f>MASTER!B18</f>
        <v>45386</v>
      </c>
      <c r="C9" s="271">
        <f>IF(ISBLANK(EXP!E11),"",EXP!E11)</f>
        <v>129</v>
      </c>
      <c r="D9" s="271">
        <f>DATA!AD7</f>
        <v>112</v>
      </c>
      <c r="E9" s="271">
        <f>IF(ISBLANK(EXP!K11),"",EXP!K11)</f>
        <v>112</v>
      </c>
      <c r="F9" s="274"/>
      <c r="G9" s="271">
        <f>DATA!AA7</f>
        <v>0</v>
      </c>
      <c r="H9" s="273">
        <f t="shared" si="0"/>
        <v>15.869999999999997</v>
      </c>
      <c r="I9" s="273">
        <f t="shared" si="1"/>
        <v>1.1200000000000001</v>
      </c>
      <c r="J9" s="273">
        <f t="shared" si="4"/>
        <v>14.749999999999996</v>
      </c>
      <c r="K9" s="271"/>
      <c r="L9" s="271">
        <f>DATA!AB7</f>
        <v>0</v>
      </c>
      <c r="M9" s="273">
        <f t="shared" si="2"/>
        <v>15.869999999999997</v>
      </c>
      <c r="N9" s="273">
        <f t="shared" si="3"/>
        <v>1.1200000000000001</v>
      </c>
      <c r="O9" s="273">
        <f t="shared" si="5"/>
        <v>14.749999999999996</v>
      </c>
      <c r="P9" s="274"/>
    </row>
    <row r="10" spans="1:17" ht="14.1" customHeight="1" x14ac:dyDescent="0.15">
      <c r="A10" s="271">
        <v>5</v>
      </c>
      <c r="B10" s="272">
        <f>MASTER!B19</f>
        <v>45387</v>
      </c>
      <c r="C10" s="271">
        <f>IF(ISBLANK(EXP!E12),"",EXP!E12)</f>
        <v>129</v>
      </c>
      <c r="D10" s="271">
        <f>DATA!AD8</f>
        <v>0</v>
      </c>
      <c r="E10" s="271">
        <f>IF(ISBLANK(EXP!K12),"",EXP!K12)</f>
        <v>71</v>
      </c>
      <c r="F10" s="274"/>
      <c r="G10" s="271">
        <f>DATA!AA8</f>
        <v>0</v>
      </c>
      <c r="H10" s="273">
        <f t="shared" si="0"/>
        <v>14.749999999999996</v>
      </c>
      <c r="I10" s="273">
        <f t="shared" si="1"/>
        <v>0</v>
      </c>
      <c r="J10" s="273">
        <f t="shared" si="4"/>
        <v>14.749999999999996</v>
      </c>
      <c r="K10" s="271"/>
      <c r="L10" s="271">
        <f>DATA!AB8</f>
        <v>0</v>
      </c>
      <c r="M10" s="273">
        <f t="shared" si="2"/>
        <v>14.749999999999996</v>
      </c>
      <c r="N10" s="273">
        <f t="shared" si="3"/>
        <v>0</v>
      </c>
      <c r="O10" s="273">
        <f t="shared" si="5"/>
        <v>14.749999999999996</v>
      </c>
      <c r="P10" s="274"/>
    </row>
    <row r="11" spans="1:17" ht="14.1" customHeight="1" x14ac:dyDescent="0.15">
      <c r="A11" s="271">
        <v>6</v>
      </c>
      <c r="B11" s="272">
        <f>MASTER!B20</f>
        <v>45388</v>
      </c>
      <c r="C11" s="271">
        <f>IF(ISBLANK(EXP!E13),"",EXP!E13)</f>
        <v>129</v>
      </c>
      <c r="D11" s="271">
        <f>DATA!AD9</f>
        <v>124</v>
      </c>
      <c r="E11" s="271">
        <f>IF(ISBLANK(EXP!K13),"",EXP!K13)</f>
        <v>124</v>
      </c>
      <c r="F11" s="274"/>
      <c r="G11" s="271">
        <f>DATA!AA9</f>
        <v>0</v>
      </c>
      <c r="H11" s="273">
        <f t="shared" si="0"/>
        <v>14.749999999999996</v>
      </c>
      <c r="I11" s="273">
        <f t="shared" si="1"/>
        <v>1.24</v>
      </c>
      <c r="J11" s="273">
        <f t="shared" si="4"/>
        <v>13.509999999999996</v>
      </c>
      <c r="K11" s="271"/>
      <c r="L11" s="271">
        <f>DATA!AB9</f>
        <v>0</v>
      </c>
      <c r="M11" s="273">
        <f t="shared" si="2"/>
        <v>14.749999999999996</v>
      </c>
      <c r="N11" s="273">
        <f t="shared" si="3"/>
        <v>1.24</v>
      </c>
      <c r="O11" s="273">
        <f t="shared" si="5"/>
        <v>13.509999999999996</v>
      </c>
      <c r="P11" s="274"/>
    </row>
    <row r="12" spans="1:17" ht="14.1" customHeight="1" x14ac:dyDescent="0.15">
      <c r="A12" s="271">
        <v>7</v>
      </c>
      <c r="B12" s="272">
        <f>MASTER!B21</f>
        <v>45389</v>
      </c>
      <c r="C12" s="271">
        <f>IF(ISBLANK(EXP!E14),"",EXP!E14)</f>
        <v>129</v>
      </c>
      <c r="D12" s="271">
        <f>DATA!AD10</f>
        <v>0</v>
      </c>
      <c r="E12" s="271">
        <f>IF(ISBLANK(EXP!K14),"",EXP!K14)</f>
        <v>57</v>
      </c>
      <c r="F12" s="274"/>
      <c r="G12" s="271">
        <f>DATA!AA10</f>
        <v>0</v>
      </c>
      <c r="H12" s="273">
        <f t="shared" si="0"/>
        <v>13.509999999999996</v>
      </c>
      <c r="I12" s="273">
        <f t="shared" si="1"/>
        <v>0</v>
      </c>
      <c r="J12" s="273">
        <f t="shared" si="4"/>
        <v>13.509999999999996</v>
      </c>
      <c r="K12" s="271"/>
      <c r="L12" s="271">
        <f>DATA!AB10</f>
        <v>0</v>
      </c>
      <c r="M12" s="273">
        <f t="shared" si="2"/>
        <v>13.509999999999996</v>
      </c>
      <c r="N12" s="273">
        <f t="shared" si="3"/>
        <v>0</v>
      </c>
      <c r="O12" s="273">
        <f t="shared" si="5"/>
        <v>13.509999999999996</v>
      </c>
      <c r="P12" s="274"/>
    </row>
    <row r="13" spans="1:17" ht="14.1" customHeight="1" x14ac:dyDescent="0.15">
      <c r="A13" s="271">
        <v>8</v>
      </c>
      <c r="B13" s="272">
        <f>MASTER!B22</f>
        <v>45390</v>
      </c>
      <c r="C13" s="271">
        <f>IF(ISBLANK(EXP!E15),"",EXP!E15)</f>
        <v>129</v>
      </c>
      <c r="D13" s="271">
        <f>DATA!AD11</f>
        <v>0</v>
      </c>
      <c r="E13" s="271">
        <f>IF(ISBLANK(EXP!K15),"",EXP!K15)</f>
        <v>123</v>
      </c>
      <c r="F13" s="274"/>
      <c r="G13" s="271">
        <f>DATA!AA11</f>
        <v>0</v>
      </c>
      <c r="H13" s="273">
        <f t="shared" si="0"/>
        <v>13.509999999999996</v>
      </c>
      <c r="I13" s="273">
        <f t="shared" si="1"/>
        <v>0</v>
      </c>
      <c r="J13" s="273">
        <f t="shared" si="4"/>
        <v>13.509999999999996</v>
      </c>
      <c r="K13" s="271"/>
      <c r="L13" s="271">
        <f>DATA!AB11</f>
        <v>0</v>
      </c>
      <c r="M13" s="273">
        <f t="shared" si="2"/>
        <v>13.509999999999996</v>
      </c>
      <c r="N13" s="273">
        <f t="shared" si="3"/>
        <v>0</v>
      </c>
      <c r="O13" s="273">
        <f t="shared" si="5"/>
        <v>13.509999999999996</v>
      </c>
      <c r="P13" s="274"/>
    </row>
    <row r="14" spans="1:17" ht="14.1" customHeight="1" x14ac:dyDescent="0.15">
      <c r="A14" s="271">
        <v>9</v>
      </c>
      <c r="B14" s="272">
        <f>MASTER!B23</f>
        <v>45391</v>
      </c>
      <c r="C14" s="271">
        <f>IF(ISBLANK(EXP!E16),"",EXP!E16)</f>
        <v>129</v>
      </c>
      <c r="D14" s="271">
        <f>DATA!AD12</f>
        <v>0</v>
      </c>
      <c r="E14" s="271">
        <f>IF(ISBLANK(EXP!K16),"",EXP!K16)</f>
        <v>0</v>
      </c>
      <c r="F14" s="274"/>
      <c r="G14" s="271">
        <f>DATA!AA12</f>
        <v>0</v>
      </c>
      <c r="H14" s="273">
        <f t="shared" si="0"/>
        <v>13.509999999999996</v>
      </c>
      <c r="I14" s="273">
        <f t="shared" si="1"/>
        <v>0</v>
      </c>
      <c r="J14" s="273">
        <f t="shared" si="4"/>
        <v>13.509999999999996</v>
      </c>
      <c r="K14" s="271"/>
      <c r="L14" s="271">
        <f>DATA!AB12</f>
        <v>0</v>
      </c>
      <c r="M14" s="273">
        <f t="shared" si="2"/>
        <v>13.509999999999996</v>
      </c>
      <c r="N14" s="273">
        <f t="shared" si="3"/>
        <v>0</v>
      </c>
      <c r="O14" s="273">
        <f t="shared" si="5"/>
        <v>13.509999999999996</v>
      </c>
      <c r="P14" s="274"/>
    </row>
    <row r="15" spans="1:17" ht="14.1" customHeight="1" x14ac:dyDescent="0.15">
      <c r="A15" s="271">
        <v>10</v>
      </c>
      <c r="B15" s="272">
        <f>MASTER!B24</f>
        <v>45392</v>
      </c>
      <c r="C15" s="271">
        <f>IF(ISBLANK(EXP!E17),"",EXP!E17)</f>
        <v>129</v>
      </c>
      <c r="D15" s="271">
        <f>DATA!AD13</f>
        <v>0</v>
      </c>
      <c r="E15" s="271">
        <f>IF(ISBLANK(EXP!K17),"",EXP!K17)</f>
        <v>127</v>
      </c>
      <c r="F15" s="271"/>
      <c r="G15" s="271">
        <f>DATA!AA13</f>
        <v>0</v>
      </c>
      <c r="H15" s="273">
        <f t="shared" si="0"/>
        <v>13.509999999999996</v>
      </c>
      <c r="I15" s="273">
        <f t="shared" si="1"/>
        <v>0</v>
      </c>
      <c r="J15" s="273">
        <f t="shared" si="4"/>
        <v>13.509999999999996</v>
      </c>
      <c r="K15" s="271"/>
      <c r="L15" s="271">
        <f>DATA!AB13</f>
        <v>0</v>
      </c>
      <c r="M15" s="273">
        <f t="shared" si="2"/>
        <v>13.509999999999996</v>
      </c>
      <c r="N15" s="273">
        <f t="shared" si="3"/>
        <v>0</v>
      </c>
      <c r="O15" s="273">
        <f t="shared" si="5"/>
        <v>13.509999999999996</v>
      </c>
      <c r="P15" s="274"/>
    </row>
    <row r="16" spans="1:17" ht="14.1" customHeight="1" x14ac:dyDescent="0.15">
      <c r="A16" s="271">
        <v>11</v>
      </c>
      <c r="B16" s="272">
        <f>MASTER!B25</f>
        <v>45393</v>
      </c>
      <c r="C16" s="271">
        <f>IF(ISBLANK(EXP!E18),"",EXP!E18)</f>
        <v>129</v>
      </c>
      <c r="D16" s="271">
        <f>DATA!AD14</f>
        <v>0</v>
      </c>
      <c r="E16" s="271">
        <f>IF(ISBLANK(EXP!K18),"",EXP!K18)</f>
        <v>0</v>
      </c>
      <c r="F16" s="274"/>
      <c r="G16" s="271">
        <f>DATA!AA14</f>
        <v>0</v>
      </c>
      <c r="H16" s="273">
        <f t="shared" si="0"/>
        <v>13.509999999999996</v>
      </c>
      <c r="I16" s="273">
        <f t="shared" si="1"/>
        <v>0</v>
      </c>
      <c r="J16" s="273">
        <f t="shared" si="4"/>
        <v>13.509999999999996</v>
      </c>
      <c r="K16" s="271"/>
      <c r="L16" s="271">
        <f>DATA!AB14</f>
        <v>0</v>
      </c>
      <c r="M16" s="273">
        <f t="shared" si="2"/>
        <v>13.509999999999996</v>
      </c>
      <c r="N16" s="273">
        <f t="shared" si="3"/>
        <v>0</v>
      </c>
      <c r="O16" s="273">
        <f t="shared" si="5"/>
        <v>13.509999999999996</v>
      </c>
      <c r="P16" s="274"/>
    </row>
    <row r="17" spans="1:16" ht="14.1" customHeight="1" x14ac:dyDescent="0.15">
      <c r="A17" s="271">
        <v>12</v>
      </c>
      <c r="B17" s="272">
        <f>MASTER!B26</f>
        <v>45394</v>
      </c>
      <c r="C17" s="271">
        <f>IF(ISBLANK(EXP!E19),"",EXP!E19)</f>
        <v>129</v>
      </c>
      <c r="D17" s="271">
        <f>DATA!AD15</f>
        <v>0</v>
      </c>
      <c r="E17" s="271">
        <f>IF(ISBLANK(EXP!K19),"",EXP!K19)</f>
        <v>125</v>
      </c>
      <c r="F17" s="274"/>
      <c r="G17" s="271">
        <f>DATA!AA15</f>
        <v>0</v>
      </c>
      <c r="H17" s="273">
        <f>SUM(F17+G17+J16)</f>
        <v>13.509999999999996</v>
      </c>
      <c r="I17" s="273">
        <f t="shared" si="1"/>
        <v>0</v>
      </c>
      <c r="J17" s="273">
        <f t="shared" si="4"/>
        <v>13.509999999999996</v>
      </c>
      <c r="K17" s="271"/>
      <c r="L17" s="271">
        <f>DATA!AB15</f>
        <v>0</v>
      </c>
      <c r="M17" s="273">
        <f>SUM(K17+L17+O16)</f>
        <v>13.509999999999996</v>
      </c>
      <c r="N17" s="273">
        <f t="shared" si="3"/>
        <v>0</v>
      </c>
      <c r="O17" s="273">
        <f t="shared" si="5"/>
        <v>13.509999999999996</v>
      </c>
      <c r="P17" s="274"/>
    </row>
    <row r="18" spans="1:16" ht="14.1" customHeight="1" x14ac:dyDescent="0.15">
      <c r="A18" s="271">
        <v>13</v>
      </c>
      <c r="B18" s="272">
        <f>MASTER!B27</f>
        <v>45395</v>
      </c>
      <c r="C18" s="271">
        <f>IF(ISBLANK(EXP!E20),"",EXP!E20)</f>
        <v>129</v>
      </c>
      <c r="D18" s="271">
        <f>DATA!AD16</f>
        <v>117</v>
      </c>
      <c r="E18" s="271">
        <f>IF(ISBLANK(EXP!K20),"",EXP!K20)</f>
        <v>117</v>
      </c>
      <c r="F18" s="274"/>
      <c r="G18" s="271">
        <f>DATA!AA16</f>
        <v>0</v>
      </c>
      <c r="H18" s="273">
        <f t="shared" ref="H18:H36" si="6">SUM(F18+G18+J17)</f>
        <v>13.509999999999996</v>
      </c>
      <c r="I18" s="273">
        <f t="shared" si="1"/>
        <v>1.17</v>
      </c>
      <c r="J18" s="273">
        <f t="shared" si="4"/>
        <v>12.339999999999996</v>
      </c>
      <c r="K18" s="271"/>
      <c r="L18" s="271">
        <f>DATA!AB16</f>
        <v>0</v>
      </c>
      <c r="M18" s="273">
        <f t="shared" ref="M18:M36" si="7">SUM(K18+L18+O17)</f>
        <v>13.509999999999996</v>
      </c>
      <c r="N18" s="273">
        <f t="shared" si="3"/>
        <v>1.17</v>
      </c>
      <c r="O18" s="273">
        <f t="shared" si="5"/>
        <v>12.339999999999996</v>
      </c>
      <c r="P18" s="274"/>
    </row>
    <row r="19" spans="1:16" ht="14.1" customHeight="1" x14ac:dyDescent="0.15">
      <c r="A19" s="271">
        <v>14</v>
      </c>
      <c r="B19" s="272">
        <f>MASTER!B28</f>
        <v>45396</v>
      </c>
      <c r="C19" s="271">
        <f>IF(ISBLANK(EXP!E21),"",EXP!E21)</f>
        <v>129</v>
      </c>
      <c r="D19" s="271">
        <f>DATA!AD17</f>
        <v>0</v>
      </c>
      <c r="E19" s="271">
        <f>IF(ISBLANK(EXP!K21),"",EXP!K21)</f>
        <v>80</v>
      </c>
      <c r="F19" s="274"/>
      <c r="G19" s="271">
        <f>DATA!AA17</f>
        <v>0</v>
      </c>
      <c r="H19" s="273">
        <f t="shared" si="6"/>
        <v>12.339999999999996</v>
      </c>
      <c r="I19" s="273">
        <f t="shared" si="1"/>
        <v>0</v>
      </c>
      <c r="J19" s="273">
        <f t="shared" si="4"/>
        <v>12.339999999999996</v>
      </c>
      <c r="K19" s="271"/>
      <c r="L19" s="271">
        <f>DATA!AB17</f>
        <v>0</v>
      </c>
      <c r="M19" s="273">
        <f t="shared" si="7"/>
        <v>12.339999999999996</v>
      </c>
      <c r="N19" s="273">
        <f t="shared" si="3"/>
        <v>0</v>
      </c>
      <c r="O19" s="273">
        <f t="shared" si="5"/>
        <v>12.339999999999996</v>
      </c>
      <c r="P19" s="274"/>
    </row>
    <row r="20" spans="1:16" ht="14.1" customHeight="1" x14ac:dyDescent="0.15">
      <c r="A20" s="271">
        <v>15</v>
      </c>
      <c r="B20" s="272">
        <f>MASTER!B29</f>
        <v>45397</v>
      </c>
      <c r="C20" s="271">
        <f>IF(ISBLANK(EXP!E22),"",EXP!E22)</f>
        <v>129</v>
      </c>
      <c r="D20" s="271">
        <f>DATA!AD18</f>
        <v>0</v>
      </c>
      <c r="E20" s="271">
        <f>IF(ISBLANK(EXP!K22),"",EXP!K22)</f>
        <v>97</v>
      </c>
      <c r="F20" s="274"/>
      <c r="G20" s="271">
        <f>DATA!AA18</f>
        <v>0</v>
      </c>
      <c r="H20" s="273">
        <f t="shared" si="6"/>
        <v>12.339999999999996</v>
      </c>
      <c r="I20" s="273">
        <f t="shared" si="1"/>
        <v>0</v>
      </c>
      <c r="J20" s="273">
        <f t="shared" si="4"/>
        <v>12.339999999999996</v>
      </c>
      <c r="K20" s="271"/>
      <c r="L20" s="271">
        <f>DATA!AB18</f>
        <v>0</v>
      </c>
      <c r="M20" s="273">
        <f t="shared" si="7"/>
        <v>12.339999999999996</v>
      </c>
      <c r="N20" s="273">
        <f t="shared" si="3"/>
        <v>0</v>
      </c>
      <c r="O20" s="273">
        <f t="shared" si="5"/>
        <v>12.339999999999996</v>
      </c>
      <c r="P20" s="274"/>
    </row>
    <row r="21" spans="1:16" ht="14.1" customHeight="1" x14ac:dyDescent="0.15">
      <c r="A21" s="271">
        <v>16</v>
      </c>
      <c r="B21" s="272">
        <f>MASTER!B30</f>
        <v>45398</v>
      </c>
      <c r="C21" s="271">
        <f>IF(ISBLANK(EXP!E23),"",EXP!E23)</f>
        <v>129</v>
      </c>
      <c r="D21" s="271">
        <f>DATA!AD19</f>
        <v>102</v>
      </c>
      <c r="E21" s="271">
        <f>IF(ISBLANK(EXP!K23),"",EXP!K23)</f>
        <v>102</v>
      </c>
      <c r="F21" s="274"/>
      <c r="G21" s="271">
        <f>DATA!AA19</f>
        <v>0</v>
      </c>
      <c r="H21" s="273">
        <f t="shared" si="6"/>
        <v>12.339999999999996</v>
      </c>
      <c r="I21" s="273">
        <f t="shared" si="1"/>
        <v>1.02</v>
      </c>
      <c r="J21" s="273">
        <f t="shared" si="4"/>
        <v>11.319999999999997</v>
      </c>
      <c r="K21" s="271"/>
      <c r="L21" s="271">
        <f>DATA!AB19</f>
        <v>0</v>
      </c>
      <c r="M21" s="273">
        <f t="shared" si="7"/>
        <v>12.339999999999996</v>
      </c>
      <c r="N21" s="273">
        <f t="shared" si="3"/>
        <v>1.02</v>
      </c>
      <c r="O21" s="273">
        <f t="shared" si="5"/>
        <v>11.319999999999997</v>
      </c>
      <c r="P21" s="274"/>
    </row>
    <row r="22" spans="1:16" ht="14.1" customHeight="1" x14ac:dyDescent="0.15">
      <c r="A22" s="271">
        <v>17</v>
      </c>
      <c r="B22" s="272">
        <f>MASTER!B31</f>
        <v>45399</v>
      </c>
      <c r="C22" s="271">
        <f>IF(ISBLANK(EXP!E24),"",EXP!E24)</f>
        <v>129</v>
      </c>
      <c r="D22" s="271">
        <f>DATA!AD20</f>
        <v>0</v>
      </c>
      <c r="E22" s="271">
        <f>IF(ISBLANK(EXP!K24),"",EXP!K24)</f>
        <v>0</v>
      </c>
      <c r="F22" s="274"/>
      <c r="G22" s="271">
        <f>DATA!AA20</f>
        <v>0</v>
      </c>
      <c r="H22" s="273">
        <f t="shared" si="6"/>
        <v>11.319999999999997</v>
      </c>
      <c r="I22" s="273">
        <f t="shared" si="1"/>
        <v>0</v>
      </c>
      <c r="J22" s="273">
        <f t="shared" si="4"/>
        <v>11.319999999999997</v>
      </c>
      <c r="K22" s="271"/>
      <c r="L22" s="271">
        <f>DATA!AB20</f>
        <v>0</v>
      </c>
      <c r="M22" s="273">
        <f t="shared" si="7"/>
        <v>11.319999999999997</v>
      </c>
      <c r="N22" s="273">
        <f t="shared" si="3"/>
        <v>0</v>
      </c>
      <c r="O22" s="273">
        <f t="shared" si="5"/>
        <v>11.319999999999997</v>
      </c>
      <c r="P22" s="274"/>
    </row>
    <row r="23" spans="1:16" ht="14.1" customHeight="1" x14ac:dyDescent="0.15">
      <c r="A23" s="271">
        <v>18</v>
      </c>
      <c r="B23" s="272">
        <f>MASTER!B32</f>
        <v>45400</v>
      </c>
      <c r="C23" s="271">
        <f>IF(ISBLANK(EXP!E25),"",EXP!E25)</f>
        <v>129</v>
      </c>
      <c r="D23" s="271">
        <f>DATA!AD21</f>
        <v>90</v>
      </c>
      <c r="E23" s="271">
        <f>IF(ISBLANK(EXP!K25),"",EXP!K25)</f>
        <v>90</v>
      </c>
      <c r="F23" s="274"/>
      <c r="G23" s="271">
        <f>DATA!AA21</f>
        <v>0</v>
      </c>
      <c r="H23" s="273">
        <f t="shared" si="6"/>
        <v>11.319999999999997</v>
      </c>
      <c r="I23" s="273">
        <f t="shared" si="1"/>
        <v>0.9</v>
      </c>
      <c r="J23" s="273">
        <f t="shared" si="4"/>
        <v>10.419999999999996</v>
      </c>
      <c r="K23" s="271"/>
      <c r="L23" s="271">
        <f>DATA!AB21</f>
        <v>0</v>
      </c>
      <c r="M23" s="273">
        <f t="shared" si="7"/>
        <v>11.319999999999997</v>
      </c>
      <c r="N23" s="273">
        <f t="shared" si="3"/>
        <v>0.9</v>
      </c>
      <c r="O23" s="273">
        <f t="shared" si="5"/>
        <v>10.419999999999996</v>
      </c>
      <c r="P23" s="274"/>
    </row>
    <row r="24" spans="1:16" ht="14.1" customHeight="1" x14ac:dyDescent="0.15">
      <c r="A24" s="271">
        <v>19</v>
      </c>
      <c r="B24" s="272">
        <f>MASTER!B33</f>
        <v>45401</v>
      </c>
      <c r="C24" s="271">
        <f>IF(ISBLANK(EXP!E26),"",EXP!E26)</f>
        <v>129</v>
      </c>
      <c r="D24" s="271">
        <f>DATA!AD22</f>
        <v>0</v>
      </c>
      <c r="E24" s="271">
        <f>IF(ISBLANK(EXP!K26),"",EXP!K26)</f>
        <v>105</v>
      </c>
      <c r="F24" s="274"/>
      <c r="G24" s="271">
        <f>DATA!AA22</f>
        <v>0</v>
      </c>
      <c r="H24" s="273">
        <f t="shared" si="6"/>
        <v>10.419999999999996</v>
      </c>
      <c r="I24" s="273">
        <f t="shared" si="1"/>
        <v>0</v>
      </c>
      <c r="J24" s="273">
        <f t="shared" si="4"/>
        <v>10.419999999999996</v>
      </c>
      <c r="K24" s="271"/>
      <c r="L24" s="271">
        <f>DATA!AB22</f>
        <v>0</v>
      </c>
      <c r="M24" s="273">
        <f t="shared" si="7"/>
        <v>10.419999999999996</v>
      </c>
      <c r="N24" s="273">
        <f t="shared" si="3"/>
        <v>0</v>
      </c>
      <c r="O24" s="273">
        <f t="shared" si="5"/>
        <v>10.419999999999996</v>
      </c>
      <c r="P24" s="274"/>
    </row>
    <row r="25" spans="1:16" ht="14.1" customHeight="1" x14ac:dyDescent="0.15">
      <c r="A25" s="271">
        <v>20</v>
      </c>
      <c r="B25" s="272">
        <f>MASTER!B34</f>
        <v>45402</v>
      </c>
      <c r="C25" s="271">
        <f>IF(ISBLANK(EXP!E27),"",EXP!E27)</f>
        <v>129</v>
      </c>
      <c r="D25" s="271">
        <f>DATA!AD23</f>
        <v>88</v>
      </c>
      <c r="E25" s="271">
        <f>IF(ISBLANK(EXP!K27),"",EXP!K27)</f>
        <v>88</v>
      </c>
      <c r="F25" s="274"/>
      <c r="G25" s="271">
        <f>DATA!AA23</f>
        <v>0</v>
      </c>
      <c r="H25" s="273">
        <f t="shared" si="6"/>
        <v>10.419999999999996</v>
      </c>
      <c r="I25" s="273">
        <f t="shared" si="1"/>
        <v>0.88</v>
      </c>
      <c r="J25" s="273">
        <f t="shared" si="4"/>
        <v>9.5399999999999956</v>
      </c>
      <c r="K25" s="271"/>
      <c r="L25" s="271">
        <f>DATA!AB23</f>
        <v>0</v>
      </c>
      <c r="M25" s="273">
        <f t="shared" si="7"/>
        <v>10.419999999999996</v>
      </c>
      <c r="N25" s="273">
        <f t="shared" si="3"/>
        <v>0.88</v>
      </c>
      <c r="O25" s="273">
        <f t="shared" si="5"/>
        <v>9.5399999999999956</v>
      </c>
      <c r="P25" s="274"/>
    </row>
    <row r="26" spans="1:16" ht="14.1" customHeight="1" x14ac:dyDescent="0.15">
      <c r="A26" s="271">
        <v>21</v>
      </c>
      <c r="B26" s="272">
        <f>MASTER!B35</f>
        <v>45403</v>
      </c>
      <c r="C26" s="271">
        <f>IF(ISBLANK(EXP!E28),"",EXP!E28)</f>
        <v>129</v>
      </c>
      <c r="D26" s="271">
        <f>DATA!AD24</f>
        <v>0</v>
      </c>
      <c r="E26" s="271">
        <f>IF(ISBLANK(EXP!K28),"",EXP!K28)</f>
        <v>106</v>
      </c>
      <c r="F26" s="274"/>
      <c r="G26" s="271">
        <f>DATA!AA24</f>
        <v>0</v>
      </c>
      <c r="H26" s="273">
        <f t="shared" si="6"/>
        <v>9.5399999999999956</v>
      </c>
      <c r="I26" s="273">
        <f t="shared" si="1"/>
        <v>0</v>
      </c>
      <c r="J26" s="273">
        <f t="shared" si="4"/>
        <v>9.5399999999999956</v>
      </c>
      <c r="K26" s="271"/>
      <c r="L26" s="271">
        <f>DATA!AB24</f>
        <v>0</v>
      </c>
      <c r="M26" s="273">
        <f t="shared" si="7"/>
        <v>9.5399999999999956</v>
      </c>
      <c r="N26" s="273">
        <f t="shared" si="3"/>
        <v>0</v>
      </c>
      <c r="O26" s="273">
        <f t="shared" si="5"/>
        <v>9.5399999999999956</v>
      </c>
      <c r="P26" s="274"/>
    </row>
    <row r="27" spans="1:16" ht="14.1" customHeight="1" x14ac:dyDescent="0.15">
      <c r="A27" s="271">
        <v>22</v>
      </c>
      <c r="B27" s="272">
        <f>MASTER!B36</f>
        <v>45404</v>
      </c>
      <c r="C27" s="271">
        <f>IF(ISBLANK(EXP!E29),"",EXP!E29)</f>
        <v>129</v>
      </c>
      <c r="D27" s="271">
        <f>DATA!AD25</f>
        <v>0</v>
      </c>
      <c r="E27" s="271">
        <f>IF(ISBLANK(EXP!K29),"",EXP!K29)</f>
        <v>108</v>
      </c>
      <c r="F27" s="274"/>
      <c r="G27" s="271">
        <f>DATA!AA25</f>
        <v>0</v>
      </c>
      <c r="H27" s="273">
        <f t="shared" si="6"/>
        <v>9.5399999999999956</v>
      </c>
      <c r="I27" s="273">
        <f t="shared" si="1"/>
        <v>0</v>
      </c>
      <c r="J27" s="273">
        <f t="shared" si="4"/>
        <v>9.5399999999999956</v>
      </c>
      <c r="K27" s="271"/>
      <c r="L27" s="271">
        <f>DATA!AB25</f>
        <v>0</v>
      </c>
      <c r="M27" s="273">
        <f t="shared" si="7"/>
        <v>9.5399999999999956</v>
      </c>
      <c r="N27" s="273">
        <f t="shared" si="3"/>
        <v>0</v>
      </c>
      <c r="O27" s="273">
        <f t="shared" si="5"/>
        <v>9.5399999999999956</v>
      </c>
      <c r="P27" s="274"/>
    </row>
    <row r="28" spans="1:16" ht="14.1" customHeight="1" x14ac:dyDescent="0.15">
      <c r="A28" s="271">
        <v>23</v>
      </c>
      <c r="B28" s="272">
        <f>MASTER!B37</f>
        <v>45405</v>
      </c>
      <c r="C28" s="271">
        <f>IF(ISBLANK(EXP!E30),"",EXP!E30)</f>
        <v>129</v>
      </c>
      <c r="D28" s="271">
        <f>DATA!AD26</f>
        <v>77</v>
      </c>
      <c r="E28" s="271">
        <f>IF(ISBLANK(EXP!K30),"",EXP!K30)</f>
        <v>77</v>
      </c>
      <c r="F28" s="274"/>
      <c r="G28" s="271">
        <f>DATA!AA26</f>
        <v>0</v>
      </c>
      <c r="H28" s="273">
        <f t="shared" si="6"/>
        <v>9.5399999999999956</v>
      </c>
      <c r="I28" s="273">
        <f t="shared" si="1"/>
        <v>0.77</v>
      </c>
      <c r="J28" s="273">
        <f t="shared" si="4"/>
        <v>8.769999999999996</v>
      </c>
      <c r="K28" s="271"/>
      <c r="L28" s="271">
        <f>DATA!AB26</f>
        <v>0</v>
      </c>
      <c r="M28" s="273">
        <f t="shared" si="7"/>
        <v>9.5399999999999956</v>
      </c>
      <c r="N28" s="273">
        <f t="shared" si="3"/>
        <v>0.77</v>
      </c>
      <c r="O28" s="273">
        <f t="shared" si="5"/>
        <v>8.769999999999996</v>
      </c>
      <c r="P28" s="274"/>
    </row>
    <row r="29" spans="1:16" ht="14.1" customHeight="1" x14ac:dyDescent="0.15">
      <c r="A29" s="271">
        <v>24</v>
      </c>
      <c r="B29" s="272">
        <f>MASTER!B38</f>
        <v>45406</v>
      </c>
      <c r="C29" s="271">
        <f>IF(ISBLANK(EXP!E31),"",EXP!E31)</f>
        <v>129</v>
      </c>
      <c r="D29" s="271">
        <f>DATA!AD27</f>
        <v>0</v>
      </c>
      <c r="E29" s="271">
        <f>IF(ISBLANK(EXP!K31),"",EXP!K31)</f>
        <v>0</v>
      </c>
      <c r="F29" s="274"/>
      <c r="G29" s="271">
        <f>DATA!AA27</f>
        <v>0</v>
      </c>
      <c r="H29" s="273">
        <f t="shared" si="6"/>
        <v>8.769999999999996</v>
      </c>
      <c r="I29" s="273">
        <f t="shared" si="1"/>
        <v>0</v>
      </c>
      <c r="J29" s="273">
        <f t="shared" si="4"/>
        <v>8.769999999999996</v>
      </c>
      <c r="K29" s="271"/>
      <c r="L29" s="271">
        <f>DATA!AB27</f>
        <v>0</v>
      </c>
      <c r="M29" s="273">
        <f t="shared" si="7"/>
        <v>8.769999999999996</v>
      </c>
      <c r="N29" s="273">
        <f t="shared" si="3"/>
        <v>0</v>
      </c>
      <c r="O29" s="273">
        <f t="shared" si="5"/>
        <v>8.769999999999996</v>
      </c>
      <c r="P29" s="274"/>
    </row>
    <row r="30" spans="1:16" ht="14.1" customHeight="1" x14ac:dyDescent="0.15">
      <c r="A30" s="271">
        <v>25</v>
      </c>
      <c r="B30" s="272">
        <f>MASTER!B39</f>
        <v>45407</v>
      </c>
      <c r="C30" s="271">
        <f>IF(ISBLANK(EXP!E32),"",EXP!E32)</f>
        <v>129</v>
      </c>
      <c r="D30" s="271">
        <f>DATA!AD28</f>
        <v>0</v>
      </c>
      <c r="E30" s="271">
        <f>IF(ISBLANK(EXP!K32),"",EXP!K32)</f>
        <v>0</v>
      </c>
      <c r="F30" s="274"/>
      <c r="G30" s="271">
        <f>DATA!AA28</f>
        <v>0</v>
      </c>
      <c r="H30" s="273">
        <f t="shared" si="6"/>
        <v>8.769999999999996</v>
      </c>
      <c r="I30" s="273">
        <f t="shared" si="1"/>
        <v>0</v>
      </c>
      <c r="J30" s="273">
        <f t="shared" si="4"/>
        <v>8.769999999999996</v>
      </c>
      <c r="K30" s="271"/>
      <c r="L30" s="271">
        <f>DATA!AB28</f>
        <v>0</v>
      </c>
      <c r="M30" s="273">
        <f t="shared" si="7"/>
        <v>8.769999999999996</v>
      </c>
      <c r="N30" s="273">
        <f t="shared" si="3"/>
        <v>0</v>
      </c>
      <c r="O30" s="273">
        <f t="shared" si="5"/>
        <v>8.769999999999996</v>
      </c>
      <c r="P30" s="274"/>
    </row>
    <row r="31" spans="1:16" ht="14.1" customHeight="1" x14ac:dyDescent="0.15">
      <c r="A31" s="271">
        <v>26</v>
      </c>
      <c r="B31" s="272">
        <f>MASTER!B40</f>
        <v>45408</v>
      </c>
      <c r="C31" s="271">
        <f>IF(ISBLANK(EXP!E33),"",EXP!E33)</f>
        <v>129</v>
      </c>
      <c r="D31" s="271">
        <f>DATA!AD29</f>
        <v>0</v>
      </c>
      <c r="E31" s="271">
        <f>IF(ISBLANK(EXP!K33),"",EXP!K33)</f>
        <v>0</v>
      </c>
      <c r="F31" s="274"/>
      <c r="G31" s="271">
        <f>DATA!AA29</f>
        <v>0</v>
      </c>
      <c r="H31" s="273">
        <f t="shared" si="6"/>
        <v>8.769999999999996</v>
      </c>
      <c r="I31" s="273">
        <f t="shared" si="1"/>
        <v>0</v>
      </c>
      <c r="J31" s="273">
        <f t="shared" si="4"/>
        <v>8.769999999999996</v>
      </c>
      <c r="K31" s="271"/>
      <c r="L31" s="271">
        <f>DATA!AB29</f>
        <v>0</v>
      </c>
      <c r="M31" s="273">
        <f t="shared" si="7"/>
        <v>8.769999999999996</v>
      </c>
      <c r="N31" s="273">
        <f t="shared" si="3"/>
        <v>0</v>
      </c>
      <c r="O31" s="273">
        <f t="shared" si="5"/>
        <v>8.769999999999996</v>
      </c>
      <c r="P31" s="274"/>
    </row>
    <row r="32" spans="1:16" ht="14.1" customHeight="1" x14ac:dyDescent="0.15">
      <c r="A32" s="271">
        <v>27</v>
      </c>
      <c r="B32" s="272">
        <f>MASTER!B41</f>
        <v>45409</v>
      </c>
      <c r="C32" s="271">
        <f>IF(ISBLANK(EXP!E34),"",EXP!E34)</f>
        <v>129</v>
      </c>
      <c r="D32" s="271">
        <f>DATA!AD30</f>
        <v>0</v>
      </c>
      <c r="E32" s="271">
        <f>IF(ISBLANK(EXP!K34),"",EXP!K34)</f>
        <v>0</v>
      </c>
      <c r="F32" s="274"/>
      <c r="G32" s="271">
        <f>DATA!AA30</f>
        <v>0</v>
      </c>
      <c r="H32" s="273">
        <f t="shared" si="6"/>
        <v>8.769999999999996</v>
      </c>
      <c r="I32" s="273">
        <f>(D32)*0.01</f>
        <v>0</v>
      </c>
      <c r="J32" s="273">
        <f t="shared" si="4"/>
        <v>8.769999999999996</v>
      </c>
      <c r="K32" s="271"/>
      <c r="L32" s="271">
        <f>DATA!AB30</f>
        <v>0</v>
      </c>
      <c r="M32" s="273">
        <f t="shared" si="7"/>
        <v>8.769999999999996</v>
      </c>
      <c r="N32" s="273">
        <f t="shared" si="3"/>
        <v>0</v>
      </c>
      <c r="O32" s="273">
        <f t="shared" si="5"/>
        <v>8.769999999999996</v>
      </c>
      <c r="P32" s="274"/>
    </row>
    <row r="33" spans="1:16" ht="14.1" customHeight="1" x14ac:dyDescent="0.15">
      <c r="A33" s="271">
        <v>28</v>
      </c>
      <c r="B33" s="272">
        <f>MASTER!B42</f>
        <v>45410</v>
      </c>
      <c r="C33" s="271">
        <f>IF(ISBLANK(EXP!E35),"",EXP!E35)</f>
        <v>129</v>
      </c>
      <c r="D33" s="271">
        <f>DATA!AD31</f>
        <v>0</v>
      </c>
      <c r="E33" s="271">
        <f>IF(ISBLANK(EXP!K35),"",EXP!K35)</f>
        <v>0</v>
      </c>
      <c r="F33" s="274"/>
      <c r="G33" s="271">
        <f>DATA!AA31</f>
        <v>0</v>
      </c>
      <c r="H33" s="273">
        <f t="shared" si="6"/>
        <v>8.769999999999996</v>
      </c>
      <c r="I33" s="273">
        <f t="shared" si="1"/>
        <v>0</v>
      </c>
      <c r="J33" s="273">
        <f t="shared" si="4"/>
        <v>8.769999999999996</v>
      </c>
      <c r="K33" s="271"/>
      <c r="L33" s="271">
        <f>DATA!AB31</f>
        <v>0</v>
      </c>
      <c r="M33" s="273">
        <f t="shared" si="7"/>
        <v>8.769999999999996</v>
      </c>
      <c r="N33" s="273">
        <f t="shared" si="3"/>
        <v>0</v>
      </c>
      <c r="O33" s="273">
        <f t="shared" si="5"/>
        <v>8.769999999999996</v>
      </c>
      <c r="P33" s="274"/>
    </row>
    <row r="34" spans="1:16" ht="14.1" customHeight="1" x14ac:dyDescent="0.15">
      <c r="A34" s="271">
        <v>29</v>
      </c>
      <c r="B34" s="272">
        <f>MASTER!B43</f>
        <v>45411</v>
      </c>
      <c r="C34" s="271">
        <f>IF(ISBLANK(EXP!E36),"",EXP!E36)</f>
        <v>129</v>
      </c>
      <c r="D34" s="271">
        <f>DATA!AD32</f>
        <v>0</v>
      </c>
      <c r="E34" s="271">
        <f>IF(ISBLANK(EXP!K36),"",EXP!K36)</f>
        <v>0</v>
      </c>
      <c r="F34" s="274"/>
      <c r="G34" s="271">
        <f>DATA!AA32</f>
        <v>0</v>
      </c>
      <c r="H34" s="273">
        <f t="shared" si="6"/>
        <v>8.769999999999996</v>
      </c>
      <c r="I34" s="273">
        <f t="shared" si="1"/>
        <v>0</v>
      </c>
      <c r="J34" s="273">
        <f t="shared" si="4"/>
        <v>8.769999999999996</v>
      </c>
      <c r="K34" s="271"/>
      <c r="L34" s="271">
        <f>DATA!AB32</f>
        <v>0</v>
      </c>
      <c r="M34" s="273">
        <f t="shared" si="7"/>
        <v>8.769999999999996</v>
      </c>
      <c r="N34" s="273">
        <f t="shared" si="3"/>
        <v>0</v>
      </c>
      <c r="O34" s="273">
        <f t="shared" si="5"/>
        <v>8.769999999999996</v>
      </c>
      <c r="P34" s="280"/>
    </row>
    <row r="35" spans="1:16" ht="14.1" customHeight="1" x14ac:dyDescent="0.15">
      <c r="A35" s="271">
        <v>30</v>
      </c>
      <c r="B35" s="272">
        <f>MASTER!B44</f>
        <v>45412</v>
      </c>
      <c r="C35" s="271">
        <f>IF(ISBLANK(EXP!E37),"",EXP!E37)</f>
        <v>129</v>
      </c>
      <c r="D35" s="271">
        <f>DATA!AD33</f>
        <v>0</v>
      </c>
      <c r="E35" s="271">
        <f>IF(ISBLANK(EXP!K37),"",EXP!K37)</f>
        <v>0</v>
      </c>
      <c r="F35" s="274"/>
      <c r="G35" s="271">
        <f>DATA!AA33</f>
        <v>0</v>
      </c>
      <c r="H35" s="273">
        <f t="shared" si="6"/>
        <v>8.769999999999996</v>
      </c>
      <c r="I35" s="273">
        <f t="shared" si="1"/>
        <v>0</v>
      </c>
      <c r="J35" s="273">
        <f t="shared" si="4"/>
        <v>8.769999999999996</v>
      </c>
      <c r="K35" s="271"/>
      <c r="L35" s="271">
        <f>DATA!AB33</f>
        <v>0</v>
      </c>
      <c r="M35" s="273">
        <f t="shared" si="7"/>
        <v>8.769999999999996</v>
      </c>
      <c r="N35" s="273">
        <f t="shared" si="3"/>
        <v>0</v>
      </c>
      <c r="O35" s="273">
        <f t="shared" si="5"/>
        <v>8.769999999999996</v>
      </c>
      <c r="P35" s="274"/>
    </row>
    <row r="36" spans="1:16" ht="14.1" customHeight="1" x14ac:dyDescent="0.15">
      <c r="A36" s="271">
        <v>31</v>
      </c>
      <c r="B36" s="272" t="str">
        <f>MASTER!B45</f>
        <v/>
      </c>
      <c r="C36" s="271" t="str">
        <f>IF(ISBLANK(EXP!E38),"",EXP!E38)</f>
        <v/>
      </c>
      <c r="D36" s="271">
        <f>DATA!AD34</f>
        <v>0</v>
      </c>
      <c r="E36" s="271">
        <f>IF(ISBLANK(EXP!K38),"",EXP!K38)</f>
        <v>0</v>
      </c>
      <c r="F36" s="274"/>
      <c r="G36" s="271">
        <f>DATA!AA34</f>
        <v>0</v>
      </c>
      <c r="H36" s="273">
        <f t="shared" si="6"/>
        <v>8.769999999999996</v>
      </c>
      <c r="I36" s="273">
        <f t="shared" si="1"/>
        <v>0</v>
      </c>
      <c r="J36" s="273">
        <f t="shared" si="4"/>
        <v>0</v>
      </c>
      <c r="K36" s="271"/>
      <c r="L36" s="271">
        <f>DATA!AB34</f>
        <v>0</v>
      </c>
      <c r="M36" s="273">
        <f t="shared" si="7"/>
        <v>8.769999999999996</v>
      </c>
      <c r="N36" s="273">
        <f t="shared" si="3"/>
        <v>0</v>
      </c>
      <c r="O36" s="273">
        <f t="shared" si="5"/>
        <v>0</v>
      </c>
      <c r="P36" s="274"/>
    </row>
    <row r="37" spans="1:16" x14ac:dyDescent="0.15">
      <c r="A37" s="297"/>
      <c r="B37" s="267" t="s">
        <v>18</v>
      </c>
      <c r="C37" s="297"/>
      <c r="D37" s="297">
        <f>SUM(D6:D36)</f>
        <v>822</v>
      </c>
      <c r="E37" s="297">
        <f>SUM(E6:E36)</f>
        <v>2033</v>
      </c>
      <c r="F37" s="297">
        <f t="shared" ref="F37:G37" si="8">SUM(F6:F36)</f>
        <v>16.989999999999998</v>
      </c>
      <c r="G37" s="297">
        <f t="shared" si="8"/>
        <v>0</v>
      </c>
      <c r="H37" s="297">
        <f>SUM(F37:G37)</f>
        <v>16.989999999999998</v>
      </c>
      <c r="I37" s="310">
        <f>SUM(I6:I36)</f>
        <v>8.2200000000000006</v>
      </c>
      <c r="J37" s="310"/>
      <c r="K37" s="310">
        <f t="shared" ref="K37:L37" si="9">SUM(K6:K36)</f>
        <v>16.989999999999998</v>
      </c>
      <c r="L37" s="310">
        <f t="shared" si="9"/>
        <v>0</v>
      </c>
      <c r="M37" s="310">
        <f>SUM(K37:L37)</f>
        <v>16.989999999999998</v>
      </c>
      <c r="N37" s="310">
        <f>SUM(N6:N36)</f>
        <v>8.2200000000000006</v>
      </c>
      <c r="O37" s="310"/>
      <c r="P37" s="297"/>
    </row>
    <row r="40" spans="1:16" x14ac:dyDescent="0.15">
      <c r="P40" s="279"/>
    </row>
  </sheetData>
  <sheetProtection algorithmName="SHA-512" hashValue="z2qDSvKNOUq3EQAI1qIzIR2cGoygb23P1tDlFPkUwtQNLYYufjJtAmGGgydCN/sHtf4v1fcr+nL0IgrNKtrTQA==" saltValue="1OPMw6m+itpLQudbC3IwUw==" spinCount="100000" sheet="1" objects="1" scenarios="1"/>
  <mergeCells count="7">
    <mergeCell ref="A4:J4"/>
    <mergeCell ref="A1:P1"/>
    <mergeCell ref="A2:P2"/>
    <mergeCell ref="A3:B3"/>
    <mergeCell ref="J3:K3"/>
    <mergeCell ref="K4:P4"/>
    <mergeCell ref="L3:M3"/>
  </mergeCells>
  <conditionalFormatting sqref="D6:O36">
    <cfRule type="cellIs" dxfId="17" priority="1" operator="equal">
      <formula>0</formula>
    </cfRule>
  </conditionalFormatting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796B-96C4-424B-884B-5D9CC2AB2149}">
  <dimension ref="A1:AB62"/>
  <sheetViews>
    <sheetView topLeftCell="A10" workbookViewId="0">
      <selection activeCell="P15" sqref="P15"/>
    </sheetView>
  </sheetViews>
  <sheetFormatPr defaultRowHeight="12.75" x14ac:dyDescent="0.15"/>
  <cols>
    <col min="1" max="1" width="2.96484375" customWidth="1"/>
    <col min="2" max="2" width="6.3359375" customWidth="1"/>
    <col min="3" max="3" width="2.6953125" customWidth="1"/>
    <col min="4" max="4" width="1.34765625" customWidth="1"/>
    <col min="5" max="5" width="3.7734375" customWidth="1"/>
    <col min="6" max="6" width="2.2890625" customWidth="1"/>
    <col min="7" max="7" width="3.7734375" customWidth="1"/>
    <col min="8" max="8" width="5.2578125" customWidth="1"/>
    <col min="9" max="10" width="4.98828125" customWidth="1"/>
    <col min="11" max="11" width="3.37109375" customWidth="1"/>
    <col min="12" max="12" width="2.6953125" customWidth="1"/>
    <col min="13" max="13" width="3.91015625" customWidth="1"/>
    <col min="14" max="14" width="1.48046875" customWidth="1"/>
    <col min="15" max="15" width="6.875" customWidth="1"/>
    <col min="16" max="16" width="4.98828125" customWidth="1"/>
    <col min="17" max="17" width="3.91015625" customWidth="1"/>
    <col min="18" max="18" width="2.6953125" customWidth="1"/>
    <col min="19" max="19" width="6.3359375" customWidth="1"/>
    <col min="20" max="20" width="6.203125" customWidth="1"/>
    <col min="21" max="21" width="4.98828125" customWidth="1"/>
    <col min="22" max="22" width="4.04296875" customWidth="1"/>
    <col min="23" max="23" width="6.3359375" customWidth="1"/>
    <col min="24" max="24" width="6.60546875" customWidth="1"/>
  </cols>
  <sheetData>
    <row r="1" spans="1:28" ht="17.25" customHeight="1" x14ac:dyDescent="0.15">
      <c r="A1" s="578" t="s">
        <v>22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2"/>
      <c r="U1" s="442"/>
      <c r="V1" s="442"/>
      <c r="W1" s="442"/>
      <c r="X1" s="441"/>
    </row>
    <row r="2" spans="1:28" ht="15.75" customHeight="1" x14ac:dyDescent="0.15">
      <c r="A2" s="579" t="s">
        <v>23</v>
      </c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2"/>
      <c r="U2" s="442"/>
      <c r="V2" s="442"/>
      <c r="W2" s="442"/>
      <c r="X2" s="441"/>
    </row>
    <row r="3" spans="1:28" ht="12.75" customHeight="1" x14ac:dyDescent="0.15">
      <c r="A3" s="511" t="s">
        <v>250</v>
      </c>
      <c r="B3" s="442"/>
      <c r="C3" s="442"/>
      <c r="D3" s="442"/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2"/>
      <c r="Q3" s="442"/>
      <c r="R3" s="442"/>
      <c r="S3" s="442"/>
      <c r="T3" s="580">
        <f>B15</f>
        <v>45383</v>
      </c>
      <c r="U3" s="580"/>
      <c r="V3" s="580"/>
      <c r="W3" s="580"/>
      <c r="X3" s="580"/>
    </row>
    <row r="4" spans="1:28" ht="13.5" customHeight="1" x14ac:dyDescent="0.15">
      <c r="A4" s="221">
        <v>1</v>
      </c>
      <c r="B4" s="581" t="s">
        <v>21</v>
      </c>
      <c r="C4" s="442"/>
      <c r="D4" s="442"/>
      <c r="E4" s="442"/>
      <c r="F4" s="442"/>
      <c r="G4" s="442"/>
      <c r="H4" s="442"/>
      <c r="I4" s="506">
        <v>28133390103</v>
      </c>
      <c r="J4" s="442"/>
      <c r="K4" s="442"/>
      <c r="L4" s="442"/>
      <c r="M4" s="442"/>
      <c r="N4" s="441"/>
      <c r="O4" s="479" t="s">
        <v>25</v>
      </c>
      <c r="P4" s="442"/>
      <c r="Q4" s="442"/>
      <c r="R4" s="441"/>
      <c r="S4" s="343" t="s">
        <v>261</v>
      </c>
      <c r="T4" s="323" t="s">
        <v>27</v>
      </c>
      <c r="U4" s="582" t="s">
        <v>28</v>
      </c>
      <c r="V4" s="467"/>
      <c r="W4" s="324" t="s">
        <v>241</v>
      </c>
      <c r="X4" s="325" t="s">
        <v>242</v>
      </c>
    </row>
    <row r="5" spans="1:28" ht="27" customHeight="1" x14ac:dyDescent="0.15">
      <c r="A5" s="221">
        <v>2</v>
      </c>
      <c r="B5" s="570" t="s">
        <v>29</v>
      </c>
      <c r="C5" s="442"/>
      <c r="D5" s="442"/>
      <c r="E5" s="442"/>
      <c r="F5" s="442"/>
      <c r="G5" s="442"/>
      <c r="H5" s="442"/>
      <c r="I5" s="571" t="s">
        <v>207</v>
      </c>
      <c r="J5" s="442"/>
      <c r="K5" s="442"/>
      <c r="L5" s="442"/>
      <c r="M5" s="442"/>
      <c r="N5" s="441"/>
      <c r="O5" s="482" t="s">
        <v>30</v>
      </c>
      <c r="P5" s="442"/>
      <c r="Q5" s="442"/>
      <c r="R5" s="442"/>
      <c r="S5" s="332">
        <f>DATA!C1</f>
        <v>312</v>
      </c>
      <c r="T5" s="333">
        <f>DATA!E1</f>
        <v>443</v>
      </c>
      <c r="U5" s="572">
        <f>DATA!G1</f>
        <v>136.4</v>
      </c>
      <c r="V5" s="573"/>
      <c r="W5" s="334">
        <f>DATA!M1</f>
        <v>16.989999999999998</v>
      </c>
      <c r="X5" s="334">
        <f>DATA!AA1</f>
        <v>16.989999999999998</v>
      </c>
    </row>
    <row r="6" spans="1:28" ht="15" customHeight="1" x14ac:dyDescent="0.15">
      <c r="A6" s="221">
        <v>3</v>
      </c>
      <c r="B6" s="574" t="s">
        <v>247</v>
      </c>
      <c r="C6" s="575"/>
      <c r="D6" s="575"/>
      <c r="E6" s="575"/>
      <c r="F6" s="575"/>
      <c r="G6" s="575"/>
      <c r="H6" s="575"/>
      <c r="I6" s="510"/>
      <c r="J6" s="442"/>
      <c r="K6" s="442"/>
      <c r="L6" s="442"/>
      <c r="M6" s="442"/>
      <c r="N6" s="441"/>
      <c r="O6" s="482" t="s">
        <v>32</v>
      </c>
      <c r="P6" s="442"/>
      <c r="Q6" s="442"/>
      <c r="R6" s="442"/>
      <c r="S6" s="335">
        <f>DATA!I35</f>
        <v>770</v>
      </c>
      <c r="T6" s="336">
        <f>DATA!L35</f>
        <v>551</v>
      </c>
      <c r="U6" s="576">
        <f>DATA!M35</f>
        <v>155</v>
      </c>
      <c r="V6" s="577"/>
      <c r="W6" s="337">
        <f>DATA!AA35</f>
        <v>0</v>
      </c>
      <c r="X6" s="338">
        <f>DATA!AB35</f>
        <v>0</v>
      </c>
    </row>
    <row r="7" spans="1:28" ht="14.25" customHeight="1" x14ac:dyDescent="0.15">
      <c r="A7" s="221">
        <v>4</v>
      </c>
      <c r="B7" s="492" t="s">
        <v>33</v>
      </c>
      <c r="C7" s="442"/>
      <c r="D7" s="442"/>
      <c r="E7" s="442"/>
      <c r="F7" s="442"/>
      <c r="G7" s="442"/>
      <c r="H7" s="442"/>
      <c r="I7" s="510"/>
      <c r="J7" s="442"/>
      <c r="K7" s="442"/>
      <c r="L7" s="442"/>
      <c r="M7" s="442"/>
      <c r="N7" s="441"/>
      <c r="O7" s="584" t="s">
        <v>249</v>
      </c>
      <c r="P7" s="442"/>
      <c r="Q7" s="442"/>
      <c r="R7" s="442"/>
      <c r="S7" s="329">
        <f>SUM(S5:S6)</f>
        <v>1082</v>
      </c>
      <c r="T7" s="329">
        <f>SUM(T5:T6)</f>
        <v>994</v>
      </c>
      <c r="U7" s="585">
        <f t="shared" ref="U7" si="0">SUM(U5:U6)</f>
        <v>291.39999999999998</v>
      </c>
      <c r="V7" s="585"/>
      <c r="W7" s="331">
        <f t="shared" ref="W7:X7" si="1">SUM(W5:W6)</f>
        <v>16.989999999999998</v>
      </c>
      <c r="X7" s="331">
        <f t="shared" si="1"/>
        <v>16.989999999999998</v>
      </c>
      <c r="Z7" s="279"/>
    </row>
    <row r="8" spans="1:28" ht="14.25" customHeight="1" x14ac:dyDescent="0.15">
      <c r="A8" s="221">
        <v>5</v>
      </c>
      <c r="B8" s="583" t="s">
        <v>35</v>
      </c>
      <c r="C8" s="442"/>
      <c r="D8" s="442"/>
      <c r="E8" s="442"/>
      <c r="F8" s="442"/>
      <c r="G8" s="442"/>
      <c r="H8" s="442"/>
      <c r="I8" s="510"/>
      <c r="J8" s="442"/>
      <c r="K8" s="442"/>
      <c r="L8" s="442"/>
      <c r="M8" s="442"/>
      <c r="N8" s="441"/>
      <c r="O8" s="584" t="s">
        <v>224</v>
      </c>
      <c r="P8" s="442"/>
      <c r="Q8" s="442"/>
      <c r="R8" s="442"/>
      <c r="S8" s="339">
        <f>EGG!F35</f>
        <v>1107</v>
      </c>
      <c r="T8" s="340">
        <f>CHIKKI!F35</f>
        <v>1048</v>
      </c>
      <c r="U8" s="593">
        <f>RICE!K38</f>
        <v>203.3</v>
      </c>
      <c r="V8" s="594"/>
      <c r="W8" s="341">
        <f>'RAGI MALT'!I37</f>
        <v>8.2200000000000006</v>
      </c>
      <c r="X8" s="342">
        <f>'RAGI MALT'!N37</f>
        <v>8.2200000000000006</v>
      </c>
      <c r="AB8" s="307"/>
    </row>
    <row r="9" spans="1:28" ht="14.25" customHeight="1" x14ac:dyDescent="0.15">
      <c r="A9" s="221">
        <v>6</v>
      </c>
      <c r="B9" s="583" t="s">
        <v>37</v>
      </c>
      <c r="C9" s="442"/>
      <c r="D9" s="442"/>
      <c r="E9" s="442"/>
      <c r="F9" s="442"/>
      <c r="G9" s="442"/>
      <c r="H9" s="442"/>
      <c r="I9" s="503">
        <f>MASTER!H9</f>
        <v>20</v>
      </c>
      <c r="J9" s="442"/>
      <c r="K9" s="442"/>
      <c r="L9" s="442"/>
      <c r="M9" s="442"/>
      <c r="N9" s="441"/>
      <c r="O9" s="584" t="s">
        <v>42</v>
      </c>
      <c r="P9" s="442"/>
      <c r="Q9" s="442"/>
      <c r="R9" s="442"/>
      <c r="S9" s="329">
        <f>EGG!H35</f>
        <v>0</v>
      </c>
      <c r="T9" s="330"/>
      <c r="U9" s="585"/>
      <c r="V9" s="586"/>
      <c r="W9" s="330"/>
      <c r="X9" s="299"/>
    </row>
    <row r="10" spans="1:28" ht="15" customHeight="1" x14ac:dyDescent="0.15">
      <c r="A10" s="221">
        <v>7</v>
      </c>
      <c r="B10" s="492" t="s">
        <v>39</v>
      </c>
      <c r="C10" s="442"/>
      <c r="D10" s="442"/>
      <c r="E10" s="442"/>
      <c r="F10" s="442"/>
      <c r="G10" s="442"/>
      <c r="H10" s="442"/>
      <c r="I10" s="587">
        <v>102.64285714285714</v>
      </c>
      <c r="J10" s="588"/>
      <c r="K10" s="588"/>
      <c r="L10" s="588"/>
      <c r="M10" s="588"/>
      <c r="N10" s="589"/>
      <c r="O10" s="590" t="s">
        <v>40</v>
      </c>
      <c r="P10" s="442"/>
      <c r="Q10" s="442"/>
      <c r="R10" s="441"/>
      <c r="S10" s="326">
        <f>S7-P15-P16-P17-P18-P19-P20-P21-P22-P23-P24-P25-P26-P27-P28-P29-P30-P31-P32-P33-P34-P35-P36-P37-P38-P39-P40-P41-P42-P43-P44-P45-S9</f>
        <v>-25</v>
      </c>
      <c r="T10" s="326">
        <f>T7-Q15-Q16-Q17-Q18-Q19-Q20-Q21-Q22-Q23-Q24-Q25-Q26-Q27-Q28-Q29-Q30-Q31-Q32-Q33-Q34-Q35-Q36-Q37-Q38-Q39-Q40-Q41-Q42-Q43-Q44-Q45-T11</f>
        <v>-1102</v>
      </c>
      <c r="U10" s="591">
        <f>U7-S15-S16-S17-S18-S19-S20-S21-S22-S23-S24-S25-S26-S27-S28-S29-S30-S31-S32-S33-S34-S35-S36-S37-S38-S39-S40-S41-S42-S43-S44-S45</f>
        <v>283.18</v>
      </c>
      <c r="V10" s="592"/>
      <c r="W10" s="327">
        <f>W7-S15-S16-S17-S18-S19-S20-S21-S22-S23-S24-S25-S26-S27-S28-S29-S30-S31-S32-S33-S34-S35-S36-S37-S38-S39-S40-S41-S42-S43-S44-S45</f>
        <v>8.769999999999996</v>
      </c>
      <c r="X10" s="328">
        <f>X7-T15-T16-T17-T18-T19-T20-T21-T22-T23-T24-T25-T26-T27-T28-T29-T30-T31-T32-T33-T34-T35-T36-T37-T38-T39-T40-T41-T42-T43-T44-T45</f>
        <v>8.769999999999996</v>
      </c>
    </row>
    <row r="11" spans="1:28" ht="15" customHeight="1" x14ac:dyDescent="0.15">
      <c r="A11" s="221">
        <v>8</v>
      </c>
      <c r="B11" s="583" t="s">
        <v>41</v>
      </c>
      <c r="C11" s="442"/>
      <c r="D11" s="442"/>
      <c r="E11" s="442"/>
      <c r="F11" s="442"/>
      <c r="G11" s="442"/>
      <c r="H11" s="442"/>
      <c r="I11" s="501">
        <v>3</v>
      </c>
      <c r="J11" s="442"/>
      <c r="K11" s="442"/>
      <c r="L11" s="442"/>
      <c r="M11" s="442"/>
      <c r="N11" s="441"/>
      <c r="O11" s="604" t="s">
        <v>243</v>
      </c>
      <c r="P11" s="442"/>
      <c r="Q11" s="442"/>
      <c r="R11" s="441"/>
      <c r="S11" s="306">
        <f>S8</f>
        <v>1107</v>
      </c>
      <c r="T11" s="308">
        <f>T8</f>
        <v>1048</v>
      </c>
      <c r="U11" s="605">
        <f>U8</f>
        <v>203.3</v>
      </c>
      <c r="V11" s="606"/>
      <c r="W11" s="309">
        <f>W8</f>
        <v>8.2200000000000006</v>
      </c>
      <c r="X11" s="322">
        <f>X8</f>
        <v>8.2200000000000006</v>
      </c>
    </row>
    <row r="12" spans="1:28" ht="12.75" customHeight="1" x14ac:dyDescent="0.15">
      <c r="A12" s="607" t="s">
        <v>43</v>
      </c>
      <c r="B12" s="630" t="s">
        <v>0</v>
      </c>
      <c r="C12" s="631"/>
      <c r="D12" s="632"/>
      <c r="E12" s="640" t="s">
        <v>193</v>
      </c>
      <c r="F12" s="641"/>
      <c r="G12" s="646" t="s">
        <v>232</v>
      </c>
      <c r="H12" s="647"/>
      <c r="I12" s="650" t="s">
        <v>3</v>
      </c>
      <c r="J12" s="651"/>
      <c r="K12" s="654" t="s">
        <v>115</v>
      </c>
      <c r="L12" s="655"/>
      <c r="M12" s="655"/>
      <c r="N12" s="656"/>
      <c r="O12" s="602" t="s">
        <v>52</v>
      </c>
      <c r="P12" s="598" t="s">
        <v>248</v>
      </c>
      <c r="Q12" s="636" t="s">
        <v>55</v>
      </c>
      <c r="R12" s="637"/>
      <c r="S12" s="600" t="s">
        <v>244</v>
      </c>
      <c r="T12" s="595" t="s">
        <v>245</v>
      </c>
      <c r="U12" s="626" t="s">
        <v>56</v>
      </c>
      <c r="V12" s="627"/>
      <c r="W12" s="626" t="s">
        <v>246</v>
      </c>
      <c r="X12" s="627"/>
    </row>
    <row r="13" spans="1:28" x14ac:dyDescent="0.15">
      <c r="A13" s="485"/>
      <c r="B13" s="633"/>
      <c r="C13" s="634"/>
      <c r="D13" s="635"/>
      <c r="E13" s="642"/>
      <c r="F13" s="643"/>
      <c r="G13" s="648"/>
      <c r="H13" s="649"/>
      <c r="I13" s="652"/>
      <c r="J13" s="653"/>
      <c r="K13" s="657"/>
      <c r="L13" s="658"/>
      <c r="M13" s="658"/>
      <c r="N13" s="659"/>
      <c r="O13" s="603"/>
      <c r="P13" s="599"/>
      <c r="Q13" s="638"/>
      <c r="R13" s="639"/>
      <c r="S13" s="601"/>
      <c r="T13" s="596"/>
      <c r="U13" s="628"/>
      <c r="V13" s="629"/>
      <c r="W13" s="628"/>
      <c r="X13" s="629"/>
    </row>
    <row r="14" spans="1:28" ht="15" customHeight="1" x14ac:dyDescent="0.15">
      <c r="A14" s="485"/>
      <c r="B14" s="633"/>
      <c r="C14" s="634"/>
      <c r="D14" s="635"/>
      <c r="E14" s="642"/>
      <c r="F14" s="643"/>
      <c r="G14" s="648"/>
      <c r="H14" s="649"/>
      <c r="I14" s="652"/>
      <c r="J14" s="653"/>
      <c r="K14" s="657"/>
      <c r="L14" s="658"/>
      <c r="M14" s="658"/>
      <c r="N14" s="659"/>
      <c r="O14" s="603"/>
      <c r="P14" s="599"/>
      <c r="Q14" s="638"/>
      <c r="R14" s="639"/>
      <c r="S14" s="601"/>
      <c r="T14" s="596"/>
      <c r="U14" s="628"/>
      <c r="V14" s="629"/>
      <c r="W14" s="628"/>
      <c r="X14" s="629"/>
    </row>
    <row r="15" spans="1:28" x14ac:dyDescent="0.15">
      <c r="A15" s="298">
        <v>1</v>
      </c>
      <c r="B15" s="608">
        <f>MASTER!B15</f>
        <v>45383</v>
      </c>
      <c r="C15" s="608"/>
      <c r="D15" s="608"/>
      <c r="E15" s="645">
        <f>EXP!E8</f>
        <v>129</v>
      </c>
      <c r="F15" s="645"/>
      <c r="G15" s="660">
        <f>EXP!H8</f>
        <v>103</v>
      </c>
      <c r="H15" s="660"/>
      <c r="I15" s="661">
        <f>EXP!K8</f>
        <v>103</v>
      </c>
      <c r="J15" s="661"/>
      <c r="K15" s="644">
        <f>MASTER!L15</f>
        <v>0</v>
      </c>
      <c r="L15" s="644"/>
      <c r="M15" s="644"/>
      <c r="N15" s="644"/>
      <c r="O15" s="304">
        <f>RICE!K7</f>
        <v>10.3</v>
      </c>
      <c r="P15" s="305">
        <f>EGG!F4</f>
        <v>103</v>
      </c>
      <c r="Q15" s="645">
        <f>CHIKKI!F4</f>
        <v>103</v>
      </c>
      <c r="R15" s="645"/>
      <c r="S15" s="273">
        <f>'RAGI MALT'!I6</f>
        <v>0</v>
      </c>
      <c r="T15" s="273">
        <f>'RAGI MALT'!N6</f>
        <v>0</v>
      </c>
      <c r="U15" s="662">
        <f>EXP!L8</f>
        <v>5.88</v>
      </c>
      <c r="V15" s="645"/>
      <c r="W15" s="645">
        <f>EXP!M8</f>
        <v>605.64</v>
      </c>
      <c r="X15" s="645"/>
    </row>
    <row r="16" spans="1:28" x14ac:dyDescent="0.15">
      <c r="A16" s="298">
        <v>2</v>
      </c>
      <c r="B16" s="608">
        <f>MASTER!B16</f>
        <v>45384</v>
      </c>
      <c r="C16" s="608"/>
      <c r="D16" s="608"/>
      <c r="E16" s="645">
        <f>EXP!E9</f>
        <v>129</v>
      </c>
      <c r="F16" s="645"/>
      <c r="G16" s="660">
        <f>EXP!H9</f>
        <v>112</v>
      </c>
      <c r="H16" s="660"/>
      <c r="I16" s="661">
        <f>EXP!K9</f>
        <v>112</v>
      </c>
      <c r="J16" s="661"/>
      <c r="K16" s="644">
        <f>MASTER!L16</f>
        <v>0</v>
      </c>
      <c r="L16" s="644"/>
      <c r="M16" s="644"/>
      <c r="N16" s="644"/>
      <c r="O16" s="304">
        <f>RICE!K8</f>
        <v>11.200000000000001</v>
      </c>
      <c r="P16" s="305">
        <f>EGG!F5</f>
        <v>111</v>
      </c>
      <c r="Q16" s="645">
        <f>CHIKKI!F5</f>
        <v>0</v>
      </c>
      <c r="R16" s="645"/>
      <c r="S16" s="273">
        <f>'RAGI MALT'!I7</f>
        <v>1.1200000000000001</v>
      </c>
      <c r="T16" s="273">
        <f>'RAGI MALT'!N7</f>
        <v>1.1200000000000001</v>
      </c>
      <c r="U16" s="662">
        <f>EXP!L9</f>
        <v>5.88</v>
      </c>
      <c r="V16" s="645"/>
      <c r="W16" s="645">
        <f>EXP!M9</f>
        <v>658.56</v>
      </c>
      <c r="X16" s="645"/>
    </row>
    <row r="17" spans="1:24" x14ac:dyDescent="0.15">
      <c r="A17" s="298">
        <v>3</v>
      </c>
      <c r="B17" s="608">
        <f>MASTER!B17</f>
        <v>45385</v>
      </c>
      <c r="C17" s="608"/>
      <c r="D17" s="608"/>
      <c r="E17" s="645">
        <f>EXP!E10</f>
        <v>129</v>
      </c>
      <c r="F17" s="645"/>
      <c r="G17" s="660">
        <f>EXP!H10</f>
        <v>109</v>
      </c>
      <c r="H17" s="660"/>
      <c r="I17" s="661">
        <f>EXP!K10</f>
        <v>109</v>
      </c>
      <c r="J17" s="661"/>
      <c r="K17" s="644">
        <f>MASTER!L17</f>
        <v>0</v>
      </c>
      <c r="L17" s="644"/>
      <c r="M17" s="644"/>
      <c r="N17" s="644"/>
      <c r="O17" s="304">
        <f>RICE!K9</f>
        <v>10.9</v>
      </c>
      <c r="P17" s="305">
        <f>EGG!F6</f>
        <v>109</v>
      </c>
      <c r="Q17" s="645">
        <f>CHIKKI!F6</f>
        <v>109</v>
      </c>
      <c r="R17" s="645"/>
      <c r="S17" s="273">
        <f>'RAGI MALT'!I8</f>
        <v>0</v>
      </c>
      <c r="T17" s="273">
        <f>'RAGI MALT'!N8</f>
        <v>0</v>
      </c>
      <c r="U17" s="662">
        <f>EXP!L10</f>
        <v>5.88</v>
      </c>
      <c r="V17" s="645"/>
      <c r="W17" s="645">
        <f>EXP!M10</f>
        <v>640.91999999999996</v>
      </c>
      <c r="X17" s="645"/>
    </row>
    <row r="18" spans="1:24" x14ac:dyDescent="0.15">
      <c r="A18" s="298">
        <v>4</v>
      </c>
      <c r="B18" s="608">
        <f>MASTER!B18</f>
        <v>45386</v>
      </c>
      <c r="C18" s="608"/>
      <c r="D18" s="608"/>
      <c r="E18" s="645">
        <f>EXP!E11</f>
        <v>129</v>
      </c>
      <c r="F18" s="645"/>
      <c r="G18" s="660">
        <f>EXP!H11</f>
        <v>112</v>
      </c>
      <c r="H18" s="660"/>
      <c r="I18" s="661">
        <f>EXP!K11</f>
        <v>112</v>
      </c>
      <c r="J18" s="661"/>
      <c r="K18" s="644">
        <f>MASTER!L18</f>
        <v>0</v>
      </c>
      <c r="L18" s="644"/>
      <c r="M18" s="644"/>
      <c r="N18" s="644"/>
      <c r="O18" s="304">
        <f>RICE!K10</f>
        <v>11.200000000000001</v>
      </c>
      <c r="P18" s="305">
        <f>EGG!F7</f>
        <v>0</v>
      </c>
      <c r="Q18" s="645">
        <f>CHIKKI!F7</f>
        <v>0</v>
      </c>
      <c r="R18" s="645"/>
      <c r="S18" s="273">
        <f>'RAGI MALT'!I9</f>
        <v>1.1200000000000001</v>
      </c>
      <c r="T18" s="273">
        <f>'RAGI MALT'!N9</f>
        <v>1.1200000000000001</v>
      </c>
      <c r="U18" s="662">
        <f>EXP!L11</f>
        <v>5.88</v>
      </c>
      <c r="V18" s="645"/>
      <c r="W18" s="645">
        <f>EXP!M11</f>
        <v>658.56</v>
      </c>
      <c r="X18" s="645"/>
    </row>
    <row r="19" spans="1:24" x14ac:dyDescent="0.15">
      <c r="A19" s="298">
        <v>5</v>
      </c>
      <c r="B19" s="608">
        <f>MASTER!B19</f>
        <v>45387</v>
      </c>
      <c r="C19" s="608"/>
      <c r="D19" s="608"/>
      <c r="E19" s="645">
        <f>EXP!E12</f>
        <v>129</v>
      </c>
      <c r="F19" s="645"/>
      <c r="G19" s="660">
        <f>EXP!H12</f>
        <v>71</v>
      </c>
      <c r="H19" s="660"/>
      <c r="I19" s="661">
        <f>EXP!K12</f>
        <v>71</v>
      </c>
      <c r="J19" s="661"/>
      <c r="K19" s="644">
        <f>MASTER!L19</f>
        <v>0</v>
      </c>
      <c r="L19" s="644"/>
      <c r="M19" s="644"/>
      <c r="N19" s="644"/>
      <c r="O19" s="304">
        <f>RICE!K11</f>
        <v>7.1000000000000005</v>
      </c>
      <c r="P19" s="305">
        <f>EGG!F8</f>
        <v>0</v>
      </c>
      <c r="Q19" s="645">
        <f>CHIKKI!F8</f>
        <v>71</v>
      </c>
      <c r="R19" s="645"/>
      <c r="S19" s="273">
        <f>'RAGI MALT'!I10</f>
        <v>0</v>
      </c>
      <c r="T19" s="273">
        <f>'RAGI MALT'!N10</f>
        <v>0</v>
      </c>
      <c r="U19" s="662">
        <f>EXP!L12</f>
        <v>5.88</v>
      </c>
      <c r="V19" s="645"/>
      <c r="W19" s="645">
        <f>EXP!M12</f>
        <v>417.48</v>
      </c>
      <c r="X19" s="645"/>
    </row>
    <row r="20" spans="1:24" x14ac:dyDescent="0.15">
      <c r="A20" s="298">
        <v>6</v>
      </c>
      <c r="B20" s="608">
        <f>MASTER!B20</f>
        <v>45388</v>
      </c>
      <c r="C20" s="608"/>
      <c r="D20" s="608"/>
      <c r="E20" s="645">
        <f>EXP!E13</f>
        <v>129</v>
      </c>
      <c r="F20" s="645"/>
      <c r="G20" s="660">
        <f>EXP!H13</f>
        <v>124</v>
      </c>
      <c r="H20" s="660"/>
      <c r="I20" s="661">
        <f>EXP!K13</f>
        <v>124</v>
      </c>
      <c r="J20" s="661"/>
      <c r="K20" s="644">
        <f>MASTER!L20</f>
        <v>0</v>
      </c>
      <c r="L20" s="644"/>
      <c r="M20" s="644"/>
      <c r="N20" s="644"/>
      <c r="O20" s="304">
        <f>RICE!K12</f>
        <v>12.4</v>
      </c>
      <c r="P20" s="305">
        <f>EGG!F9</f>
        <v>0</v>
      </c>
      <c r="Q20" s="645">
        <f>CHIKKI!F9</f>
        <v>0</v>
      </c>
      <c r="R20" s="645"/>
      <c r="S20" s="273">
        <f>'RAGI MALT'!I11</f>
        <v>1.24</v>
      </c>
      <c r="T20" s="273">
        <f>'RAGI MALT'!N11</f>
        <v>1.24</v>
      </c>
      <c r="U20" s="662">
        <f>EXP!L13</f>
        <v>5.88</v>
      </c>
      <c r="V20" s="645"/>
      <c r="W20" s="645">
        <f>EXP!M13</f>
        <v>729.12</v>
      </c>
      <c r="X20" s="645"/>
    </row>
    <row r="21" spans="1:24" x14ac:dyDescent="0.15">
      <c r="A21" s="298">
        <v>7</v>
      </c>
      <c r="B21" s="608">
        <f>MASTER!B21</f>
        <v>45389</v>
      </c>
      <c r="C21" s="608"/>
      <c r="D21" s="608"/>
      <c r="E21" s="645">
        <f>EXP!E14</f>
        <v>129</v>
      </c>
      <c r="F21" s="645"/>
      <c r="G21" s="660">
        <f>EXP!H14</f>
        <v>57</v>
      </c>
      <c r="H21" s="660"/>
      <c r="I21" s="661">
        <f>EXP!K14</f>
        <v>57</v>
      </c>
      <c r="J21" s="661"/>
      <c r="K21" s="644">
        <f>MASTER!L21</f>
        <v>0</v>
      </c>
      <c r="L21" s="644"/>
      <c r="M21" s="644"/>
      <c r="N21" s="644"/>
      <c r="O21" s="304">
        <f>RICE!K13</f>
        <v>5.7</v>
      </c>
      <c r="P21" s="305">
        <f>EGG!F10</f>
        <v>0</v>
      </c>
      <c r="Q21" s="645">
        <f>CHIKKI!F10</f>
        <v>0</v>
      </c>
      <c r="R21" s="645"/>
      <c r="S21" s="273">
        <f>'RAGI MALT'!I12</f>
        <v>0</v>
      </c>
      <c r="T21" s="273">
        <f>'RAGI MALT'!N12</f>
        <v>0</v>
      </c>
      <c r="U21" s="662">
        <f>EXP!L14</f>
        <v>5.88</v>
      </c>
      <c r="V21" s="645"/>
      <c r="W21" s="645">
        <f>EXP!M14</f>
        <v>335.15999999999997</v>
      </c>
      <c r="X21" s="645"/>
    </row>
    <row r="22" spans="1:24" x14ac:dyDescent="0.15">
      <c r="A22" s="298">
        <v>8</v>
      </c>
      <c r="B22" s="608">
        <f>MASTER!B22</f>
        <v>45390</v>
      </c>
      <c r="C22" s="608"/>
      <c r="D22" s="608"/>
      <c r="E22" s="645">
        <f>EXP!E15</f>
        <v>129</v>
      </c>
      <c r="F22" s="645"/>
      <c r="G22" s="660">
        <f>EXP!H15</f>
        <v>123</v>
      </c>
      <c r="H22" s="660"/>
      <c r="I22" s="661">
        <f>EXP!K15</f>
        <v>123</v>
      </c>
      <c r="J22" s="661"/>
      <c r="K22" s="644">
        <f>MASTER!L22</f>
        <v>0</v>
      </c>
      <c r="L22" s="644"/>
      <c r="M22" s="644"/>
      <c r="N22" s="644"/>
      <c r="O22" s="304">
        <f>RICE!K14</f>
        <v>12.3</v>
      </c>
      <c r="P22" s="305">
        <f>EGG!F11</f>
        <v>0</v>
      </c>
      <c r="Q22" s="645">
        <f>CHIKKI!F11</f>
        <v>123</v>
      </c>
      <c r="R22" s="645"/>
      <c r="S22" s="273">
        <f>'RAGI MALT'!I13</f>
        <v>0</v>
      </c>
      <c r="T22" s="273">
        <f>'RAGI MALT'!N13</f>
        <v>0</v>
      </c>
      <c r="U22" s="662">
        <f>EXP!L15</f>
        <v>5.88</v>
      </c>
      <c r="V22" s="645"/>
      <c r="W22" s="645">
        <f>EXP!M15</f>
        <v>723.24</v>
      </c>
      <c r="X22" s="645"/>
    </row>
    <row r="23" spans="1:24" x14ac:dyDescent="0.15">
      <c r="A23" s="298">
        <v>9</v>
      </c>
      <c r="B23" s="608">
        <f>MASTER!B23</f>
        <v>45391</v>
      </c>
      <c r="C23" s="608"/>
      <c r="D23" s="608"/>
      <c r="E23" s="645">
        <f>EXP!E16</f>
        <v>129</v>
      </c>
      <c r="F23" s="645"/>
      <c r="G23" s="660" t="str">
        <f>EXP!H16</f>
        <v/>
      </c>
      <c r="H23" s="660"/>
      <c r="I23" s="661">
        <f>EXP!K16</f>
        <v>0</v>
      </c>
      <c r="J23" s="661"/>
      <c r="K23" s="644">
        <f>MASTER!L23</f>
        <v>0</v>
      </c>
      <c r="L23" s="644"/>
      <c r="M23" s="644"/>
      <c r="N23" s="644"/>
      <c r="O23" s="304">
        <f>RICE!K15</f>
        <v>0</v>
      </c>
      <c r="P23" s="305">
        <f>EGG!F12</f>
        <v>0</v>
      </c>
      <c r="Q23" s="645">
        <f>CHIKKI!F12</f>
        <v>0</v>
      </c>
      <c r="R23" s="645"/>
      <c r="S23" s="273">
        <f>'RAGI MALT'!I14</f>
        <v>0</v>
      </c>
      <c r="T23" s="273">
        <f>'RAGI MALT'!N14</f>
        <v>0</v>
      </c>
      <c r="U23" s="662">
        <f>EXP!L16</f>
        <v>0</v>
      </c>
      <c r="V23" s="645"/>
      <c r="W23" s="645">
        <f>EXP!M16</f>
        <v>0</v>
      </c>
      <c r="X23" s="645"/>
    </row>
    <row r="24" spans="1:24" x14ac:dyDescent="0.15">
      <c r="A24" s="298">
        <v>10</v>
      </c>
      <c r="B24" s="608">
        <f>MASTER!B24</f>
        <v>45392</v>
      </c>
      <c r="C24" s="608"/>
      <c r="D24" s="608"/>
      <c r="E24" s="645">
        <f>EXP!E17</f>
        <v>129</v>
      </c>
      <c r="F24" s="645"/>
      <c r="G24" s="660">
        <f>EXP!H17</f>
        <v>127</v>
      </c>
      <c r="H24" s="660"/>
      <c r="I24" s="661">
        <f>EXP!K17</f>
        <v>127</v>
      </c>
      <c r="J24" s="661"/>
      <c r="K24" s="644">
        <f>MASTER!L24</f>
        <v>0</v>
      </c>
      <c r="L24" s="644"/>
      <c r="M24" s="644"/>
      <c r="N24" s="644"/>
      <c r="O24" s="304">
        <f>RICE!K16</f>
        <v>12.700000000000001</v>
      </c>
      <c r="P24" s="305">
        <f>EGG!F13</f>
        <v>0</v>
      </c>
      <c r="Q24" s="645">
        <f>CHIKKI!F13</f>
        <v>127</v>
      </c>
      <c r="R24" s="645"/>
      <c r="S24" s="273">
        <f>'RAGI MALT'!I15</f>
        <v>0</v>
      </c>
      <c r="T24" s="273">
        <f>'RAGI MALT'!N15</f>
        <v>0</v>
      </c>
      <c r="U24" s="662">
        <f>EXP!L17</f>
        <v>5.88</v>
      </c>
      <c r="V24" s="645"/>
      <c r="W24" s="645">
        <f>EXP!M17</f>
        <v>746.76</v>
      </c>
      <c r="X24" s="645"/>
    </row>
    <row r="25" spans="1:24" x14ac:dyDescent="0.15">
      <c r="A25" s="298">
        <v>11</v>
      </c>
      <c r="B25" s="608">
        <f>MASTER!B25</f>
        <v>45393</v>
      </c>
      <c r="C25" s="608"/>
      <c r="D25" s="608"/>
      <c r="E25" s="645">
        <f>EXP!E18</f>
        <v>129</v>
      </c>
      <c r="F25" s="645"/>
      <c r="G25" s="660" t="str">
        <f>EXP!H18</f>
        <v/>
      </c>
      <c r="H25" s="660"/>
      <c r="I25" s="661">
        <f>EXP!K18</f>
        <v>0</v>
      </c>
      <c r="J25" s="661"/>
      <c r="K25" s="644">
        <f>MASTER!L25</f>
        <v>0</v>
      </c>
      <c r="L25" s="644"/>
      <c r="M25" s="644"/>
      <c r="N25" s="644"/>
      <c r="O25" s="304">
        <f>RICE!K17</f>
        <v>0</v>
      </c>
      <c r="P25" s="305">
        <f>EGG!F14</f>
        <v>0</v>
      </c>
      <c r="Q25" s="645">
        <f>CHIKKI!F14</f>
        <v>0</v>
      </c>
      <c r="R25" s="645"/>
      <c r="S25" s="273">
        <f>'RAGI MALT'!I16</f>
        <v>0</v>
      </c>
      <c r="T25" s="273">
        <f>'RAGI MALT'!N16</f>
        <v>0</v>
      </c>
      <c r="U25" s="662">
        <f>EXP!L18</f>
        <v>0</v>
      </c>
      <c r="V25" s="645"/>
      <c r="W25" s="645">
        <f>EXP!M18</f>
        <v>0</v>
      </c>
      <c r="X25" s="645"/>
    </row>
    <row r="26" spans="1:24" x14ac:dyDescent="0.15">
      <c r="A26" s="298">
        <v>12</v>
      </c>
      <c r="B26" s="608">
        <f>MASTER!B26</f>
        <v>45394</v>
      </c>
      <c r="C26" s="608"/>
      <c r="D26" s="608"/>
      <c r="E26" s="645">
        <f>EXP!E19</f>
        <v>129</v>
      </c>
      <c r="F26" s="645"/>
      <c r="G26" s="660">
        <f>EXP!H19</f>
        <v>125</v>
      </c>
      <c r="H26" s="660"/>
      <c r="I26" s="661">
        <f>EXP!K19</f>
        <v>125</v>
      </c>
      <c r="J26" s="661"/>
      <c r="K26" s="644">
        <f>MASTER!L26</f>
        <v>0</v>
      </c>
      <c r="L26" s="644"/>
      <c r="M26" s="644"/>
      <c r="N26" s="644"/>
      <c r="O26" s="304">
        <f>RICE!K18</f>
        <v>12.5</v>
      </c>
      <c r="P26" s="305">
        <f>EGG!F15</f>
        <v>125</v>
      </c>
      <c r="Q26" s="645">
        <f>CHIKKI!F15</f>
        <v>125</v>
      </c>
      <c r="R26" s="645"/>
      <c r="S26" s="273">
        <f>'RAGI MALT'!I17</f>
        <v>0</v>
      </c>
      <c r="T26" s="273">
        <f>'RAGI MALT'!N17</f>
        <v>0</v>
      </c>
      <c r="U26" s="662">
        <f>EXP!L19</f>
        <v>5.88</v>
      </c>
      <c r="V26" s="645"/>
      <c r="W26" s="645">
        <f>EXP!M19</f>
        <v>735</v>
      </c>
      <c r="X26" s="645"/>
    </row>
    <row r="27" spans="1:24" x14ac:dyDescent="0.15">
      <c r="A27" s="298">
        <v>13</v>
      </c>
      <c r="B27" s="608">
        <f>MASTER!B27</f>
        <v>45395</v>
      </c>
      <c r="C27" s="608"/>
      <c r="D27" s="608"/>
      <c r="E27" s="645">
        <f>EXP!E20</f>
        <v>129</v>
      </c>
      <c r="F27" s="645"/>
      <c r="G27" s="660">
        <f>EXP!H20</f>
        <v>117</v>
      </c>
      <c r="H27" s="660"/>
      <c r="I27" s="661">
        <f>EXP!K20</f>
        <v>117</v>
      </c>
      <c r="J27" s="661"/>
      <c r="K27" s="644">
        <f>MASTER!L27</f>
        <v>0</v>
      </c>
      <c r="L27" s="644"/>
      <c r="M27" s="644"/>
      <c r="N27" s="644"/>
      <c r="O27" s="304">
        <f>RICE!K19</f>
        <v>11.700000000000001</v>
      </c>
      <c r="P27" s="305">
        <f>EGG!F16</f>
        <v>0</v>
      </c>
      <c r="Q27" s="645">
        <f>CHIKKI!F16</f>
        <v>0</v>
      </c>
      <c r="R27" s="645"/>
      <c r="S27" s="273">
        <f>'RAGI MALT'!I18</f>
        <v>1.17</v>
      </c>
      <c r="T27" s="273">
        <f>'RAGI MALT'!N18</f>
        <v>1.17</v>
      </c>
      <c r="U27" s="662">
        <f>EXP!L20</f>
        <v>5.88</v>
      </c>
      <c r="V27" s="645"/>
      <c r="W27" s="645">
        <f>EXP!M20</f>
        <v>687.96</v>
      </c>
      <c r="X27" s="645"/>
    </row>
    <row r="28" spans="1:24" x14ac:dyDescent="0.15">
      <c r="A28" s="298">
        <v>14</v>
      </c>
      <c r="B28" s="608">
        <f>MASTER!B28</f>
        <v>45396</v>
      </c>
      <c r="C28" s="608"/>
      <c r="D28" s="608"/>
      <c r="E28" s="645">
        <f>EXP!E21</f>
        <v>129</v>
      </c>
      <c r="F28" s="645"/>
      <c r="G28" s="660">
        <f>EXP!H21</f>
        <v>80</v>
      </c>
      <c r="H28" s="660"/>
      <c r="I28" s="661">
        <f>EXP!K21</f>
        <v>80</v>
      </c>
      <c r="J28" s="661"/>
      <c r="K28" s="644">
        <f>MASTER!L28</f>
        <v>0</v>
      </c>
      <c r="L28" s="644"/>
      <c r="M28" s="644"/>
      <c r="N28" s="644"/>
      <c r="O28" s="304">
        <f>RICE!K20</f>
        <v>8</v>
      </c>
      <c r="P28" s="305">
        <f>EGG!F17</f>
        <v>80</v>
      </c>
      <c r="Q28" s="645">
        <f>CHIKKI!F17</f>
        <v>80</v>
      </c>
      <c r="R28" s="645"/>
      <c r="S28" s="273">
        <f>'RAGI MALT'!I19</f>
        <v>0</v>
      </c>
      <c r="T28" s="273">
        <f>'RAGI MALT'!N19</f>
        <v>0</v>
      </c>
      <c r="U28" s="662">
        <f>EXP!L21</f>
        <v>5.88</v>
      </c>
      <c r="V28" s="645"/>
      <c r="W28" s="645">
        <f>EXP!M21</f>
        <v>470.4</v>
      </c>
      <c r="X28" s="645"/>
    </row>
    <row r="29" spans="1:24" x14ac:dyDescent="0.15">
      <c r="A29" s="298">
        <v>15</v>
      </c>
      <c r="B29" s="608">
        <f>MASTER!B29</f>
        <v>45397</v>
      </c>
      <c r="C29" s="608"/>
      <c r="D29" s="608"/>
      <c r="E29" s="645">
        <f>EXP!E22</f>
        <v>129</v>
      </c>
      <c r="F29" s="645"/>
      <c r="G29" s="660">
        <f>EXP!H22</f>
        <v>97</v>
      </c>
      <c r="H29" s="660"/>
      <c r="I29" s="661">
        <f>EXP!K22</f>
        <v>97</v>
      </c>
      <c r="J29" s="661"/>
      <c r="K29" s="644">
        <f>MASTER!L29</f>
        <v>0</v>
      </c>
      <c r="L29" s="644"/>
      <c r="M29" s="644"/>
      <c r="N29" s="644"/>
      <c r="O29" s="304">
        <f>RICE!K21</f>
        <v>9.7000000000000011</v>
      </c>
      <c r="P29" s="305">
        <f>EGG!F18</f>
        <v>97</v>
      </c>
      <c r="Q29" s="645">
        <f>CHIKKI!F18</f>
        <v>97</v>
      </c>
      <c r="R29" s="645"/>
      <c r="S29" s="273">
        <f>'RAGI MALT'!I20</f>
        <v>0</v>
      </c>
      <c r="T29" s="273">
        <f>'RAGI MALT'!N20</f>
        <v>0</v>
      </c>
      <c r="U29" s="662">
        <f>EXP!L22</f>
        <v>5.88</v>
      </c>
      <c r="V29" s="645"/>
      <c r="W29" s="645">
        <f>EXP!M22</f>
        <v>570.36</v>
      </c>
      <c r="X29" s="645"/>
    </row>
    <row r="30" spans="1:24" x14ac:dyDescent="0.15">
      <c r="A30" s="298">
        <v>16</v>
      </c>
      <c r="B30" s="608">
        <f>MASTER!B30</f>
        <v>45398</v>
      </c>
      <c r="C30" s="608"/>
      <c r="D30" s="608"/>
      <c r="E30" s="645">
        <f>EXP!E23</f>
        <v>129</v>
      </c>
      <c r="F30" s="645"/>
      <c r="G30" s="660">
        <f>EXP!H23</f>
        <v>102</v>
      </c>
      <c r="H30" s="660"/>
      <c r="I30" s="661">
        <f>EXP!K23</f>
        <v>102</v>
      </c>
      <c r="J30" s="661"/>
      <c r="K30" s="644">
        <f>MASTER!L30</f>
        <v>0</v>
      </c>
      <c r="L30" s="644"/>
      <c r="M30" s="644"/>
      <c r="N30" s="644"/>
      <c r="O30" s="304">
        <f>RICE!K22</f>
        <v>10.200000000000001</v>
      </c>
      <c r="P30" s="305">
        <f>EGG!F19</f>
        <v>102</v>
      </c>
      <c r="Q30" s="645">
        <f>CHIKKI!F19</f>
        <v>0</v>
      </c>
      <c r="R30" s="645"/>
      <c r="S30" s="273">
        <f>'RAGI MALT'!I21</f>
        <v>1.02</v>
      </c>
      <c r="T30" s="273">
        <f>'RAGI MALT'!N21</f>
        <v>1.02</v>
      </c>
      <c r="U30" s="662">
        <f>EXP!L23</f>
        <v>5.88</v>
      </c>
      <c r="V30" s="645"/>
      <c r="W30" s="645">
        <f>EXP!M23</f>
        <v>599.76</v>
      </c>
      <c r="X30" s="645"/>
    </row>
    <row r="31" spans="1:24" x14ac:dyDescent="0.15">
      <c r="A31" s="298">
        <v>17</v>
      </c>
      <c r="B31" s="608">
        <f>MASTER!B31</f>
        <v>45399</v>
      </c>
      <c r="C31" s="608"/>
      <c r="D31" s="608"/>
      <c r="E31" s="645">
        <f>EXP!E24</f>
        <v>129</v>
      </c>
      <c r="F31" s="645"/>
      <c r="G31" s="660" t="str">
        <f>EXP!H24</f>
        <v/>
      </c>
      <c r="H31" s="660"/>
      <c r="I31" s="661">
        <f>EXP!K24</f>
        <v>0</v>
      </c>
      <c r="J31" s="661"/>
      <c r="K31" s="644">
        <f>MASTER!L31</f>
        <v>0</v>
      </c>
      <c r="L31" s="644"/>
      <c r="M31" s="644"/>
      <c r="N31" s="644"/>
      <c r="O31" s="304">
        <f>RICE!K23</f>
        <v>0</v>
      </c>
      <c r="P31" s="305">
        <f>EGG!F20</f>
        <v>0</v>
      </c>
      <c r="Q31" s="645">
        <f>CHIKKI!F20</f>
        <v>0</v>
      </c>
      <c r="R31" s="645"/>
      <c r="S31" s="273">
        <f>'RAGI MALT'!I22</f>
        <v>0</v>
      </c>
      <c r="T31" s="273">
        <f>'RAGI MALT'!N22</f>
        <v>0</v>
      </c>
      <c r="U31" s="662">
        <f>EXP!L24</f>
        <v>0</v>
      </c>
      <c r="V31" s="645"/>
      <c r="W31" s="645">
        <f>EXP!M24</f>
        <v>0</v>
      </c>
      <c r="X31" s="645"/>
    </row>
    <row r="32" spans="1:24" x14ac:dyDescent="0.15">
      <c r="A32" s="298">
        <v>18</v>
      </c>
      <c r="B32" s="608">
        <f>MASTER!B32</f>
        <v>45400</v>
      </c>
      <c r="C32" s="608"/>
      <c r="D32" s="608"/>
      <c r="E32" s="645">
        <f>EXP!E25</f>
        <v>129</v>
      </c>
      <c r="F32" s="645"/>
      <c r="G32" s="660">
        <f>EXP!H25</f>
        <v>90</v>
      </c>
      <c r="H32" s="660"/>
      <c r="I32" s="661">
        <f>EXP!K25</f>
        <v>90</v>
      </c>
      <c r="J32" s="661"/>
      <c r="K32" s="644">
        <f>MASTER!L32</f>
        <v>0</v>
      </c>
      <c r="L32" s="644"/>
      <c r="M32" s="644"/>
      <c r="N32" s="644"/>
      <c r="O32" s="304">
        <f>RICE!K24</f>
        <v>9</v>
      </c>
      <c r="P32" s="305">
        <f>EGG!F21</f>
        <v>90</v>
      </c>
      <c r="Q32" s="645">
        <f>CHIKKI!F21</f>
        <v>0</v>
      </c>
      <c r="R32" s="645"/>
      <c r="S32" s="273">
        <f>'RAGI MALT'!I23</f>
        <v>0.9</v>
      </c>
      <c r="T32" s="273">
        <f>'RAGI MALT'!N23</f>
        <v>0.9</v>
      </c>
      <c r="U32" s="662">
        <f>EXP!L25</f>
        <v>5.88</v>
      </c>
      <c r="V32" s="645"/>
      <c r="W32" s="645">
        <f>EXP!M25</f>
        <v>529.20000000000005</v>
      </c>
      <c r="X32" s="645"/>
    </row>
    <row r="33" spans="1:24" x14ac:dyDescent="0.15">
      <c r="A33" s="298">
        <v>19</v>
      </c>
      <c r="B33" s="608">
        <f>MASTER!B33</f>
        <v>45401</v>
      </c>
      <c r="C33" s="608"/>
      <c r="D33" s="608"/>
      <c r="E33" s="645">
        <f>EXP!E26</f>
        <v>129</v>
      </c>
      <c r="F33" s="645"/>
      <c r="G33" s="660">
        <f>EXP!H26</f>
        <v>105</v>
      </c>
      <c r="H33" s="660"/>
      <c r="I33" s="661">
        <f>EXP!K26</f>
        <v>105</v>
      </c>
      <c r="J33" s="661"/>
      <c r="K33" s="644">
        <f>MASTER!L33</f>
        <v>0</v>
      </c>
      <c r="L33" s="644"/>
      <c r="M33" s="644"/>
      <c r="N33" s="644"/>
      <c r="O33" s="304">
        <f>RICE!K25</f>
        <v>10.5</v>
      </c>
      <c r="P33" s="305">
        <f>EGG!F22</f>
        <v>105</v>
      </c>
      <c r="Q33" s="645">
        <f>CHIKKI!F22</f>
        <v>105</v>
      </c>
      <c r="R33" s="645"/>
      <c r="S33" s="273">
        <f>'RAGI MALT'!I24</f>
        <v>0</v>
      </c>
      <c r="T33" s="273">
        <f>'RAGI MALT'!N24</f>
        <v>0</v>
      </c>
      <c r="U33" s="662">
        <f>EXP!L26</f>
        <v>5.88</v>
      </c>
      <c r="V33" s="645"/>
      <c r="W33" s="645">
        <f>EXP!M26</f>
        <v>617.4</v>
      </c>
      <c r="X33" s="645"/>
    </row>
    <row r="34" spans="1:24" x14ac:dyDescent="0.15">
      <c r="A34" s="298">
        <v>20</v>
      </c>
      <c r="B34" s="608">
        <f>MASTER!B34</f>
        <v>45402</v>
      </c>
      <c r="C34" s="608"/>
      <c r="D34" s="608"/>
      <c r="E34" s="645">
        <f>EXP!E27</f>
        <v>129</v>
      </c>
      <c r="F34" s="645"/>
      <c r="G34" s="660">
        <f>EXP!H27</f>
        <v>88</v>
      </c>
      <c r="H34" s="660"/>
      <c r="I34" s="661">
        <f>EXP!K27</f>
        <v>88</v>
      </c>
      <c r="J34" s="661"/>
      <c r="K34" s="644">
        <f>MASTER!L34</f>
        <v>0</v>
      </c>
      <c r="L34" s="644"/>
      <c r="M34" s="644"/>
      <c r="N34" s="644"/>
      <c r="O34" s="304">
        <f>RICE!K26</f>
        <v>8.8000000000000007</v>
      </c>
      <c r="P34" s="305">
        <f>EGG!F23</f>
        <v>0</v>
      </c>
      <c r="Q34" s="645">
        <f>CHIKKI!F23</f>
        <v>0</v>
      </c>
      <c r="R34" s="645"/>
      <c r="S34" s="273">
        <f>'RAGI MALT'!I25</f>
        <v>0.88</v>
      </c>
      <c r="T34" s="273">
        <f>'RAGI MALT'!N25</f>
        <v>0.88</v>
      </c>
      <c r="U34" s="662">
        <f>EXP!L27</f>
        <v>5.88</v>
      </c>
      <c r="V34" s="645"/>
      <c r="W34" s="645">
        <f>EXP!M27</f>
        <v>517.43999999999994</v>
      </c>
      <c r="X34" s="645"/>
    </row>
    <row r="35" spans="1:24" x14ac:dyDescent="0.15">
      <c r="A35" s="298">
        <v>21</v>
      </c>
      <c r="B35" s="608">
        <f>MASTER!B35</f>
        <v>45403</v>
      </c>
      <c r="C35" s="608"/>
      <c r="D35" s="608"/>
      <c r="E35" s="645">
        <f>EXP!E28</f>
        <v>129</v>
      </c>
      <c r="F35" s="645"/>
      <c r="G35" s="660">
        <f>EXP!H28</f>
        <v>106</v>
      </c>
      <c r="H35" s="660"/>
      <c r="I35" s="661">
        <f>EXP!K28</f>
        <v>106</v>
      </c>
      <c r="J35" s="661"/>
      <c r="K35" s="644">
        <f>MASTER!L35</f>
        <v>0</v>
      </c>
      <c r="L35" s="644"/>
      <c r="M35" s="644"/>
      <c r="N35" s="644"/>
      <c r="O35" s="304">
        <f>RICE!K27</f>
        <v>10.600000000000001</v>
      </c>
      <c r="P35" s="305">
        <f>EGG!F24</f>
        <v>0</v>
      </c>
      <c r="Q35" s="645">
        <f>CHIKKI!F24</f>
        <v>0</v>
      </c>
      <c r="R35" s="645"/>
      <c r="S35" s="273">
        <f>'RAGI MALT'!I26</f>
        <v>0</v>
      </c>
      <c r="T35" s="273">
        <f>'RAGI MALT'!N26</f>
        <v>0</v>
      </c>
      <c r="U35" s="662">
        <f>EXP!L28</f>
        <v>5.88</v>
      </c>
      <c r="V35" s="645"/>
      <c r="W35" s="645">
        <f>EXP!M28</f>
        <v>623.28</v>
      </c>
      <c r="X35" s="645"/>
    </row>
    <row r="36" spans="1:24" x14ac:dyDescent="0.15">
      <c r="A36" s="298">
        <v>22</v>
      </c>
      <c r="B36" s="608">
        <f>MASTER!B36</f>
        <v>45404</v>
      </c>
      <c r="C36" s="608"/>
      <c r="D36" s="608"/>
      <c r="E36" s="645">
        <f>EXP!E29</f>
        <v>129</v>
      </c>
      <c r="F36" s="645"/>
      <c r="G36" s="660">
        <f>EXP!H29</f>
        <v>108</v>
      </c>
      <c r="H36" s="660"/>
      <c r="I36" s="661">
        <f>EXP!K29</f>
        <v>108</v>
      </c>
      <c r="J36" s="661"/>
      <c r="K36" s="644">
        <f>MASTER!L36</f>
        <v>0</v>
      </c>
      <c r="L36" s="644"/>
      <c r="M36" s="644"/>
      <c r="N36" s="644"/>
      <c r="O36" s="304">
        <f>RICE!K28</f>
        <v>10.8</v>
      </c>
      <c r="P36" s="305">
        <f>EGG!F25</f>
        <v>108</v>
      </c>
      <c r="Q36" s="645">
        <f>CHIKKI!F25</f>
        <v>108</v>
      </c>
      <c r="R36" s="645"/>
      <c r="S36" s="273">
        <f>'RAGI MALT'!I27</f>
        <v>0</v>
      </c>
      <c r="T36" s="273">
        <f>'RAGI MALT'!N27</f>
        <v>0</v>
      </c>
      <c r="U36" s="662">
        <f>EXP!L29</f>
        <v>5.88</v>
      </c>
      <c r="V36" s="645"/>
      <c r="W36" s="645">
        <f>EXP!M29</f>
        <v>635.04</v>
      </c>
      <c r="X36" s="645"/>
    </row>
    <row r="37" spans="1:24" x14ac:dyDescent="0.15">
      <c r="A37" s="298">
        <v>23</v>
      </c>
      <c r="B37" s="608">
        <f>MASTER!B37</f>
        <v>45405</v>
      </c>
      <c r="C37" s="608"/>
      <c r="D37" s="608"/>
      <c r="E37" s="645">
        <f>EXP!E30</f>
        <v>129</v>
      </c>
      <c r="F37" s="645"/>
      <c r="G37" s="660">
        <f>EXP!H30</f>
        <v>77</v>
      </c>
      <c r="H37" s="660"/>
      <c r="I37" s="661">
        <f>EXP!K30</f>
        <v>77</v>
      </c>
      <c r="J37" s="661"/>
      <c r="K37" s="644">
        <f>MASTER!L37</f>
        <v>0</v>
      </c>
      <c r="L37" s="644"/>
      <c r="M37" s="644"/>
      <c r="N37" s="644"/>
      <c r="O37" s="304">
        <f>RICE!K29</f>
        <v>7.7</v>
      </c>
      <c r="P37" s="305">
        <f>EGG!F26</f>
        <v>77</v>
      </c>
      <c r="Q37" s="645">
        <f>CHIKKI!F26</f>
        <v>0</v>
      </c>
      <c r="R37" s="645"/>
      <c r="S37" s="273">
        <f>'RAGI MALT'!I28</f>
        <v>0.77</v>
      </c>
      <c r="T37" s="273">
        <f>'RAGI MALT'!N28</f>
        <v>0.77</v>
      </c>
      <c r="U37" s="662">
        <f>EXP!L30</f>
        <v>5.88</v>
      </c>
      <c r="V37" s="645"/>
      <c r="W37" s="645">
        <f>EXP!M30</f>
        <v>452.76</v>
      </c>
      <c r="X37" s="645"/>
    </row>
    <row r="38" spans="1:24" x14ac:dyDescent="0.15">
      <c r="A38" s="298">
        <v>24</v>
      </c>
      <c r="B38" s="608">
        <f>MASTER!B38</f>
        <v>45406</v>
      </c>
      <c r="C38" s="608"/>
      <c r="D38" s="608"/>
      <c r="E38" s="645">
        <f>EXP!E31</f>
        <v>129</v>
      </c>
      <c r="F38" s="645"/>
      <c r="G38" s="660" t="str">
        <f>EXP!H31</f>
        <v/>
      </c>
      <c r="H38" s="660"/>
      <c r="I38" s="661">
        <f>EXP!K31</f>
        <v>0</v>
      </c>
      <c r="J38" s="661"/>
      <c r="K38" s="644">
        <f>MASTER!L38</f>
        <v>0</v>
      </c>
      <c r="L38" s="644"/>
      <c r="M38" s="644"/>
      <c r="N38" s="644"/>
      <c r="O38" s="304">
        <f>RICE!K30</f>
        <v>0</v>
      </c>
      <c r="P38" s="305">
        <f>EGG!F27</f>
        <v>0</v>
      </c>
      <c r="Q38" s="645">
        <f>CHIKKI!F27</f>
        <v>0</v>
      </c>
      <c r="R38" s="645"/>
      <c r="S38" s="273">
        <f>'RAGI MALT'!I29</f>
        <v>0</v>
      </c>
      <c r="T38" s="273">
        <f>'RAGI MALT'!N29</f>
        <v>0</v>
      </c>
      <c r="U38" s="662">
        <f>EXP!L31</f>
        <v>0</v>
      </c>
      <c r="V38" s="645"/>
      <c r="W38" s="645">
        <f>EXP!M31</f>
        <v>0</v>
      </c>
      <c r="X38" s="645"/>
    </row>
    <row r="39" spans="1:24" x14ac:dyDescent="0.15">
      <c r="A39" s="298">
        <v>25</v>
      </c>
      <c r="B39" s="608">
        <f>MASTER!B39</f>
        <v>45407</v>
      </c>
      <c r="C39" s="608"/>
      <c r="D39" s="608"/>
      <c r="E39" s="645">
        <f>EXP!E32</f>
        <v>129</v>
      </c>
      <c r="F39" s="645"/>
      <c r="G39" s="660" t="str">
        <f>EXP!H32</f>
        <v/>
      </c>
      <c r="H39" s="660"/>
      <c r="I39" s="661">
        <f>EXP!K32</f>
        <v>0</v>
      </c>
      <c r="J39" s="661"/>
      <c r="K39" s="644">
        <f>MASTER!L39</f>
        <v>0</v>
      </c>
      <c r="L39" s="644"/>
      <c r="M39" s="644"/>
      <c r="N39" s="644"/>
      <c r="O39" s="304">
        <f>RICE!K31</f>
        <v>0</v>
      </c>
      <c r="P39" s="305">
        <f>EGG!F28</f>
        <v>0</v>
      </c>
      <c r="Q39" s="645">
        <f>CHIKKI!F28</f>
        <v>0</v>
      </c>
      <c r="R39" s="645"/>
      <c r="S39" s="273">
        <f>'RAGI MALT'!I30</f>
        <v>0</v>
      </c>
      <c r="T39" s="273">
        <f>'RAGI MALT'!N30</f>
        <v>0</v>
      </c>
      <c r="U39" s="662">
        <f>EXP!L32</f>
        <v>0</v>
      </c>
      <c r="V39" s="645"/>
      <c r="W39" s="645">
        <f>EXP!M32</f>
        <v>0</v>
      </c>
      <c r="X39" s="645"/>
    </row>
    <row r="40" spans="1:24" x14ac:dyDescent="0.15">
      <c r="A40" s="298">
        <v>26</v>
      </c>
      <c r="B40" s="608">
        <f>MASTER!B40</f>
        <v>45408</v>
      </c>
      <c r="C40" s="608"/>
      <c r="D40" s="608"/>
      <c r="E40" s="645">
        <f>EXP!E33</f>
        <v>129</v>
      </c>
      <c r="F40" s="645"/>
      <c r="G40" s="660" t="str">
        <f>EXP!H33</f>
        <v/>
      </c>
      <c r="H40" s="660"/>
      <c r="I40" s="661">
        <f>EXP!K33</f>
        <v>0</v>
      </c>
      <c r="J40" s="661"/>
      <c r="K40" s="644">
        <f>MASTER!L40</f>
        <v>0</v>
      </c>
      <c r="L40" s="644"/>
      <c r="M40" s="644"/>
      <c r="N40" s="644"/>
      <c r="O40" s="304">
        <f>RICE!K32</f>
        <v>0</v>
      </c>
      <c r="P40" s="305">
        <f>EGG!F29</f>
        <v>0</v>
      </c>
      <c r="Q40" s="645">
        <f>CHIKKI!F29</f>
        <v>0</v>
      </c>
      <c r="R40" s="645"/>
      <c r="S40" s="273">
        <f>'RAGI MALT'!I31</f>
        <v>0</v>
      </c>
      <c r="T40" s="273">
        <f>'RAGI MALT'!N31</f>
        <v>0</v>
      </c>
      <c r="U40" s="662">
        <f>EXP!L33</f>
        <v>0</v>
      </c>
      <c r="V40" s="645"/>
      <c r="W40" s="645">
        <f>EXP!M33</f>
        <v>0</v>
      </c>
      <c r="X40" s="645"/>
    </row>
    <row r="41" spans="1:24" x14ac:dyDescent="0.15">
      <c r="A41" s="298">
        <v>27</v>
      </c>
      <c r="B41" s="608">
        <f>MASTER!B41</f>
        <v>45409</v>
      </c>
      <c r="C41" s="608"/>
      <c r="D41" s="608"/>
      <c r="E41" s="645">
        <f>EXP!E34</f>
        <v>129</v>
      </c>
      <c r="F41" s="645"/>
      <c r="G41" s="660" t="str">
        <f>EXP!H34</f>
        <v/>
      </c>
      <c r="H41" s="660"/>
      <c r="I41" s="661">
        <f>EXP!K34</f>
        <v>0</v>
      </c>
      <c r="J41" s="661"/>
      <c r="K41" s="644">
        <f>MASTER!L41</f>
        <v>0</v>
      </c>
      <c r="L41" s="644"/>
      <c r="M41" s="644"/>
      <c r="N41" s="644"/>
      <c r="O41" s="304">
        <f>RICE!K33</f>
        <v>0</v>
      </c>
      <c r="P41" s="305">
        <f>EGG!F30</f>
        <v>0</v>
      </c>
      <c r="Q41" s="645">
        <f>CHIKKI!F30</f>
        <v>0</v>
      </c>
      <c r="R41" s="645"/>
      <c r="S41" s="273">
        <f>'RAGI MALT'!I32</f>
        <v>0</v>
      </c>
      <c r="T41" s="273">
        <f>'RAGI MALT'!N32</f>
        <v>0</v>
      </c>
      <c r="U41" s="662">
        <f>EXP!L34</f>
        <v>0</v>
      </c>
      <c r="V41" s="645"/>
      <c r="W41" s="645">
        <f>EXP!M34</f>
        <v>0</v>
      </c>
      <c r="X41" s="645"/>
    </row>
    <row r="42" spans="1:24" x14ac:dyDescent="0.15">
      <c r="A42" s="298">
        <v>28</v>
      </c>
      <c r="B42" s="608">
        <f>MASTER!B42</f>
        <v>45410</v>
      </c>
      <c r="C42" s="608"/>
      <c r="D42" s="608"/>
      <c r="E42" s="645">
        <f>EXP!E35</f>
        <v>129</v>
      </c>
      <c r="F42" s="645"/>
      <c r="G42" s="660" t="str">
        <f>EXP!H35</f>
        <v/>
      </c>
      <c r="H42" s="660"/>
      <c r="I42" s="661">
        <f>EXP!K35</f>
        <v>0</v>
      </c>
      <c r="J42" s="661"/>
      <c r="K42" s="644">
        <f>MASTER!L42</f>
        <v>0</v>
      </c>
      <c r="L42" s="644"/>
      <c r="M42" s="644"/>
      <c r="N42" s="644"/>
      <c r="O42" s="304">
        <f>RICE!K34</f>
        <v>0</v>
      </c>
      <c r="P42" s="305">
        <f>EGG!F31</f>
        <v>0</v>
      </c>
      <c r="Q42" s="645">
        <f>CHIKKI!F31</f>
        <v>0</v>
      </c>
      <c r="R42" s="645"/>
      <c r="S42" s="273">
        <f>'RAGI MALT'!I33</f>
        <v>0</v>
      </c>
      <c r="T42" s="273">
        <f>'RAGI MALT'!N33</f>
        <v>0</v>
      </c>
      <c r="U42" s="662">
        <f>EXP!L35</f>
        <v>0</v>
      </c>
      <c r="V42" s="645"/>
      <c r="W42" s="645">
        <f>EXP!M35</f>
        <v>0</v>
      </c>
      <c r="X42" s="645"/>
    </row>
    <row r="43" spans="1:24" x14ac:dyDescent="0.15">
      <c r="A43" s="298">
        <v>29</v>
      </c>
      <c r="B43" s="608">
        <f>MASTER!B43</f>
        <v>45411</v>
      </c>
      <c r="C43" s="608"/>
      <c r="D43" s="608"/>
      <c r="E43" s="645">
        <f>EXP!E36</f>
        <v>129</v>
      </c>
      <c r="F43" s="645"/>
      <c r="G43" s="660" t="str">
        <f>EXP!H36</f>
        <v/>
      </c>
      <c r="H43" s="660"/>
      <c r="I43" s="661">
        <f>EXP!K36</f>
        <v>0</v>
      </c>
      <c r="J43" s="661"/>
      <c r="K43" s="644">
        <f>MASTER!L43</f>
        <v>0</v>
      </c>
      <c r="L43" s="644"/>
      <c r="M43" s="644"/>
      <c r="N43" s="644"/>
      <c r="O43" s="304">
        <f>RICE!K35</f>
        <v>0</v>
      </c>
      <c r="P43" s="305">
        <f>EGG!F32</f>
        <v>0</v>
      </c>
      <c r="Q43" s="645">
        <f>CHIKKI!F32</f>
        <v>0</v>
      </c>
      <c r="R43" s="645"/>
      <c r="S43" s="273">
        <f>'RAGI MALT'!I34</f>
        <v>0</v>
      </c>
      <c r="T43" s="273">
        <f>'RAGI MALT'!N34</f>
        <v>0</v>
      </c>
      <c r="U43" s="662">
        <f>EXP!L36</f>
        <v>0</v>
      </c>
      <c r="V43" s="645"/>
      <c r="W43" s="645">
        <f>EXP!M36</f>
        <v>0</v>
      </c>
      <c r="X43" s="645"/>
    </row>
    <row r="44" spans="1:24" x14ac:dyDescent="0.15">
      <c r="A44" s="298">
        <v>30</v>
      </c>
      <c r="B44" s="608">
        <f>MASTER!B44</f>
        <v>45412</v>
      </c>
      <c r="C44" s="608"/>
      <c r="D44" s="608"/>
      <c r="E44" s="645">
        <f>EXP!E37</f>
        <v>129</v>
      </c>
      <c r="F44" s="645"/>
      <c r="G44" s="660" t="str">
        <f>EXP!H37</f>
        <v/>
      </c>
      <c r="H44" s="660"/>
      <c r="I44" s="661">
        <f>EXP!K37</f>
        <v>0</v>
      </c>
      <c r="J44" s="661"/>
      <c r="K44" s="644">
        <f>MASTER!L44</f>
        <v>0</v>
      </c>
      <c r="L44" s="644"/>
      <c r="M44" s="644"/>
      <c r="N44" s="644"/>
      <c r="O44" s="304">
        <f>RICE!K36</f>
        <v>0</v>
      </c>
      <c r="P44" s="305">
        <f>EGG!F33</f>
        <v>0</v>
      </c>
      <c r="Q44" s="645">
        <f>CHIKKI!F33</f>
        <v>0</v>
      </c>
      <c r="R44" s="645"/>
      <c r="S44" s="273">
        <f>'RAGI MALT'!I35</f>
        <v>0</v>
      </c>
      <c r="T44" s="273">
        <f>'RAGI MALT'!N35</f>
        <v>0</v>
      </c>
      <c r="U44" s="662">
        <f>EXP!L37</f>
        <v>0</v>
      </c>
      <c r="V44" s="645"/>
      <c r="W44" s="645">
        <f>EXP!M37</f>
        <v>0</v>
      </c>
      <c r="X44" s="645"/>
    </row>
    <row r="45" spans="1:24" x14ac:dyDescent="0.15">
      <c r="A45" s="298">
        <v>31</v>
      </c>
      <c r="B45" s="608" t="str">
        <f>MASTER!B45</f>
        <v/>
      </c>
      <c r="C45" s="608"/>
      <c r="D45" s="608"/>
      <c r="E45" s="645" t="str">
        <f>EXP!E38</f>
        <v/>
      </c>
      <c r="F45" s="645"/>
      <c r="G45" s="660" t="str">
        <f>EXP!H38</f>
        <v/>
      </c>
      <c r="H45" s="660"/>
      <c r="I45" s="661">
        <f>EXP!K38</f>
        <v>0</v>
      </c>
      <c r="J45" s="661"/>
      <c r="K45" s="644">
        <f>MASTER!L45</f>
        <v>0</v>
      </c>
      <c r="L45" s="644"/>
      <c r="M45" s="644"/>
      <c r="N45" s="644"/>
      <c r="O45" s="304">
        <f>RICE!K37</f>
        <v>0</v>
      </c>
      <c r="P45" s="305">
        <f>EGG!F34</f>
        <v>0</v>
      </c>
      <c r="Q45" s="645">
        <f>CHIKKI!F34</f>
        <v>0</v>
      </c>
      <c r="R45" s="645"/>
      <c r="S45" s="273">
        <f>'RAGI MALT'!I36</f>
        <v>0</v>
      </c>
      <c r="T45" s="273">
        <f>'RAGI MALT'!N36</f>
        <v>0</v>
      </c>
      <c r="U45" s="662">
        <f>EXP!L38</f>
        <v>0</v>
      </c>
      <c r="V45" s="645"/>
      <c r="W45" s="645">
        <f>EXP!M38</f>
        <v>0</v>
      </c>
      <c r="X45" s="645"/>
    </row>
    <row r="46" spans="1:24" ht="12.75" customHeight="1" x14ac:dyDescent="0.15">
      <c r="A46" s="597" t="s">
        <v>18</v>
      </c>
      <c r="B46" s="586"/>
      <c r="C46" s="586"/>
      <c r="D46" s="586"/>
      <c r="E46" s="676"/>
      <c r="F46" s="677"/>
      <c r="G46" s="680"/>
      <c r="H46" s="681"/>
      <c r="I46" s="684">
        <v>2020</v>
      </c>
      <c r="J46" s="685"/>
      <c r="K46" s="688">
        <v>516</v>
      </c>
      <c r="L46" s="689"/>
      <c r="M46" s="689"/>
      <c r="N46" s="690"/>
      <c r="O46" s="616">
        <v>291</v>
      </c>
      <c r="P46" s="609">
        <v>1419</v>
      </c>
      <c r="Q46" s="694">
        <v>872</v>
      </c>
      <c r="R46" s="695"/>
      <c r="S46" s="613">
        <v>8449.5600000000013</v>
      </c>
      <c r="T46" s="614"/>
      <c r="U46" s="609">
        <v>2230</v>
      </c>
      <c r="V46" s="609"/>
      <c r="W46" s="663">
        <v>1600</v>
      </c>
      <c r="X46" s="664"/>
    </row>
    <row r="47" spans="1:24" x14ac:dyDescent="0.15">
      <c r="A47" s="586"/>
      <c r="B47" s="586"/>
      <c r="C47" s="586"/>
      <c r="D47" s="586"/>
      <c r="E47" s="678"/>
      <c r="F47" s="679"/>
      <c r="G47" s="682"/>
      <c r="H47" s="683"/>
      <c r="I47" s="686"/>
      <c r="J47" s="687"/>
      <c r="K47" s="691"/>
      <c r="L47" s="692"/>
      <c r="M47" s="692"/>
      <c r="N47" s="693"/>
      <c r="O47" s="586"/>
      <c r="P47" s="586"/>
      <c r="Q47" s="696"/>
      <c r="R47" s="697"/>
      <c r="S47" s="586"/>
      <c r="T47" s="586"/>
      <c r="U47" s="586"/>
      <c r="V47" s="586"/>
      <c r="W47" s="665"/>
      <c r="X47" s="666"/>
    </row>
    <row r="48" spans="1:24" x14ac:dyDescent="0.15">
      <c r="A48" s="673"/>
      <c r="B48" s="674"/>
      <c r="C48" s="674"/>
      <c r="D48" s="674"/>
      <c r="E48" s="674"/>
      <c r="F48" s="674"/>
      <c r="G48" s="674"/>
      <c r="H48" s="674"/>
      <c r="I48" s="674"/>
      <c r="J48" s="674"/>
      <c r="K48" s="674"/>
      <c r="L48" s="674"/>
      <c r="M48" s="674"/>
      <c r="N48" s="674"/>
      <c r="O48" s="674"/>
      <c r="P48" s="674"/>
      <c r="Q48" s="674"/>
      <c r="R48" s="674"/>
      <c r="S48" s="674"/>
      <c r="T48" s="674"/>
      <c r="U48" s="674"/>
      <c r="V48" s="674"/>
      <c r="W48" s="674"/>
      <c r="X48" s="675"/>
    </row>
    <row r="49" spans="1:24" ht="12.75" customHeight="1" x14ac:dyDescent="0.15">
      <c r="A49" s="615" t="s">
        <v>1</v>
      </c>
      <c r="B49" s="586"/>
      <c r="C49" s="586"/>
      <c r="D49" s="586"/>
      <c r="E49" s="586"/>
      <c r="F49" s="586"/>
      <c r="G49" s="586"/>
      <c r="H49" s="586"/>
      <c r="I49" s="586"/>
      <c r="J49" s="586"/>
      <c r="K49" s="586"/>
      <c r="L49" s="586"/>
      <c r="M49" s="586"/>
      <c r="N49" s="586"/>
      <c r="O49" s="586"/>
      <c r="P49" s="586"/>
      <c r="Q49" s="586"/>
      <c r="R49" s="586"/>
      <c r="S49" s="586"/>
      <c r="T49" s="586"/>
      <c r="U49" s="586"/>
      <c r="V49" s="586"/>
      <c r="W49" s="586"/>
      <c r="X49" s="586"/>
    </row>
    <row r="50" spans="1:24" ht="12.75" customHeight="1" x14ac:dyDescent="0.15">
      <c r="A50" s="610" t="s">
        <v>63</v>
      </c>
      <c r="B50" s="586"/>
      <c r="C50" s="586"/>
      <c r="D50" s="586"/>
      <c r="E50" s="299"/>
      <c r="F50" s="611">
        <v>1</v>
      </c>
      <c r="G50" s="586"/>
      <c r="H50" s="586"/>
      <c r="I50" s="586"/>
      <c r="J50" s="586"/>
      <c r="K50" s="611" t="s">
        <v>64</v>
      </c>
      <c r="L50" s="586"/>
      <c r="M50" s="611" t="s">
        <v>65</v>
      </c>
      <c r="N50" s="586"/>
      <c r="O50" s="611" t="s">
        <v>66</v>
      </c>
      <c r="P50" s="586"/>
      <c r="Q50" s="586"/>
      <c r="R50" s="612" t="s">
        <v>67</v>
      </c>
      <c r="S50" s="586"/>
      <c r="T50" s="667" t="s">
        <v>18</v>
      </c>
      <c r="U50" s="668"/>
      <c r="V50" s="669"/>
      <c r="W50" s="300"/>
    </row>
    <row r="51" spans="1:24" ht="14.25" customHeight="1" x14ac:dyDescent="0.15">
      <c r="A51" s="625" t="s">
        <v>16</v>
      </c>
      <c r="B51" s="622"/>
      <c r="C51" s="622"/>
      <c r="D51" s="622"/>
      <c r="E51" s="301"/>
      <c r="F51" s="623">
        <f>MASTER!E50</f>
        <v>3</v>
      </c>
      <c r="G51" s="622"/>
      <c r="H51" s="622"/>
      <c r="I51" s="622"/>
      <c r="J51" s="622"/>
      <c r="K51" s="623">
        <f>MASTER!J50</f>
        <v>7</v>
      </c>
      <c r="L51" s="622"/>
      <c r="M51" s="623">
        <f>MASTER!L50</f>
        <v>12</v>
      </c>
      <c r="N51" s="622"/>
      <c r="O51" s="623">
        <f>MASTER!N50</f>
        <v>14</v>
      </c>
      <c r="P51" s="622"/>
      <c r="Q51" s="622"/>
      <c r="R51" s="624">
        <f>MASTER!Q50</f>
        <v>43</v>
      </c>
      <c r="S51" s="586"/>
      <c r="T51" s="670">
        <f>MASTER!R50</f>
        <v>79</v>
      </c>
      <c r="U51" s="671"/>
      <c r="V51" s="672"/>
      <c r="W51" s="302"/>
    </row>
    <row r="52" spans="1:24" ht="14.25" customHeight="1" x14ac:dyDescent="0.15">
      <c r="A52" s="625" t="s">
        <v>17</v>
      </c>
      <c r="B52" s="622"/>
      <c r="C52" s="622"/>
      <c r="D52" s="622"/>
      <c r="E52" s="301"/>
      <c r="F52" s="623">
        <f>MASTER!E51</f>
        <v>3</v>
      </c>
      <c r="G52" s="622"/>
      <c r="H52" s="622"/>
      <c r="I52" s="622"/>
      <c r="J52" s="622"/>
      <c r="K52" s="623">
        <f>MASTER!J51</f>
        <v>2</v>
      </c>
      <c r="L52" s="622"/>
      <c r="M52" s="623">
        <f>MASTER!L51</f>
        <v>7</v>
      </c>
      <c r="N52" s="622"/>
      <c r="O52" s="623">
        <f>MASTER!N51</f>
        <v>11</v>
      </c>
      <c r="P52" s="622"/>
      <c r="Q52" s="622"/>
      <c r="R52" s="624">
        <f>MASTER!Q51</f>
        <v>27</v>
      </c>
      <c r="S52" s="586"/>
      <c r="T52" s="670">
        <f>MASTER!R51</f>
        <v>50</v>
      </c>
      <c r="U52" s="671"/>
      <c r="V52" s="672"/>
      <c r="W52" s="302"/>
    </row>
    <row r="53" spans="1:24" ht="15" customHeight="1" x14ac:dyDescent="0.15">
      <c r="A53" s="621" t="s">
        <v>18</v>
      </c>
      <c r="B53" s="622"/>
      <c r="C53" s="622"/>
      <c r="D53" s="622"/>
      <c r="E53" s="301"/>
      <c r="F53" s="623">
        <f>MASTER!E52</f>
        <v>6</v>
      </c>
      <c r="G53" s="622"/>
      <c r="H53" s="622"/>
      <c r="I53" s="622"/>
      <c r="J53" s="622"/>
      <c r="K53" s="623">
        <f>MASTER!J52</f>
        <v>9</v>
      </c>
      <c r="L53" s="622"/>
      <c r="M53" s="623">
        <f>MASTER!L52</f>
        <v>19</v>
      </c>
      <c r="N53" s="622"/>
      <c r="O53" s="623">
        <f>MASTER!N52</f>
        <v>25</v>
      </c>
      <c r="P53" s="622"/>
      <c r="Q53" s="622"/>
      <c r="R53" s="624">
        <f>MASTER!Q52</f>
        <v>70</v>
      </c>
      <c r="S53" s="586"/>
      <c r="T53" s="670">
        <f>MASTER!R52</f>
        <v>129</v>
      </c>
      <c r="U53" s="671"/>
      <c r="V53" s="672"/>
      <c r="W53" s="303"/>
    </row>
    <row r="54" spans="1:24" ht="12.75" customHeight="1" x14ac:dyDescent="0.15">
      <c r="A54" s="447"/>
      <c r="B54" s="444"/>
      <c r="C54" s="444"/>
      <c r="D54" s="444"/>
      <c r="E54" s="444"/>
      <c r="F54" s="444"/>
      <c r="G54" s="444"/>
      <c r="H54" s="444"/>
      <c r="I54" s="444"/>
      <c r="J54" s="444"/>
      <c r="K54" s="444"/>
      <c r="L54" s="444"/>
      <c r="M54" s="444"/>
      <c r="N54" s="444"/>
      <c r="O54" s="444"/>
      <c r="P54" s="444"/>
      <c r="Q54" s="444"/>
      <c r="R54" s="444"/>
      <c r="S54" s="444"/>
      <c r="T54" s="444"/>
      <c r="U54" s="444"/>
      <c r="V54" s="444"/>
      <c r="W54" s="444"/>
      <c r="X54" s="445"/>
    </row>
    <row r="55" spans="1:24" ht="13.5" customHeight="1" x14ac:dyDescent="0.15">
      <c r="A55" s="617"/>
      <c r="B55" s="444"/>
      <c r="C55" s="444"/>
      <c r="D55" s="444"/>
      <c r="E55" s="444"/>
      <c r="F55" s="444"/>
      <c r="G55" s="444"/>
      <c r="H55" s="444"/>
      <c r="I55" s="444"/>
      <c r="J55" s="444"/>
      <c r="K55" s="444"/>
      <c r="L55" s="444"/>
      <c r="M55" s="444"/>
      <c r="N55" s="444"/>
      <c r="O55" s="444"/>
      <c r="P55" s="444"/>
      <c r="Q55" s="444"/>
      <c r="R55" s="444"/>
      <c r="S55" s="444"/>
      <c r="T55" s="444"/>
      <c r="U55" s="444"/>
      <c r="V55" s="444"/>
      <c r="W55" s="444"/>
      <c r="X55" s="445"/>
    </row>
    <row r="56" spans="1:24" ht="13.5" customHeight="1" x14ac:dyDescent="0.15">
      <c r="A56" s="618"/>
      <c r="B56" s="619"/>
      <c r="C56" s="619"/>
      <c r="D56" s="619"/>
      <c r="E56" s="619"/>
      <c r="F56" s="619"/>
      <c r="G56" s="619"/>
      <c r="H56" s="619"/>
      <c r="I56" s="619"/>
      <c r="J56" s="619"/>
      <c r="K56" s="619"/>
      <c r="L56" s="619"/>
      <c r="M56" s="619"/>
      <c r="N56" s="619"/>
      <c r="O56" s="619"/>
      <c r="P56" s="619"/>
      <c r="Q56" s="619"/>
      <c r="R56" s="619"/>
      <c r="S56" s="619"/>
      <c r="T56" s="619"/>
      <c r="U56" s="619"/>
      <c r="V56" s="619"/>
      <c r="W56" s="619"/>
      <c r="X56" s="620"/>
    </row>
    <row r="59" spans="1:24" x14ac:dyDescent="0.15">
      <c r="A59" s="311" t="s">
        <v>252</v>
      </c>
      <c r="S59" s="311" t="s">
        <v>253</v>
      </c>
    </row>
    <row r="62" spans="1:24" x14ac:dyDescent="0.15">
      <c r="A62" s="618" t="s">
        <v>251</v>
      </c>
      <c r="B62" s="619"/>
      <c r="C62" s="619"/>
      <c r="D62" s="619"/>
      <c r="E62" s="619"/>
      <c r="F62" s="619"/>
      <c r="G62" s="619"/>
      <c r="H62" s="619"/>
      <c r="I62" s="619"/>
      <c r="J62" s="619"/>
      <c r="K62" s="619"/>
      <c r="L62" s="619"/>
      <c r="M62" s="619"/>
      <c r="N62" s="619"/>
      <c r="O62" s="619"/>
      <c r="P62" s="619"/>
      <c r="Q62" s="619"/>
      <c r="R62" s="619"/>
      <c r="S62" s="619"/>
      <c r="T62" s="619"/>
      <c r="U62" s="619"/>
      <c r="V62" s="619"/>
      <c r="W62" s="619"/>
      <c r="X62" s="620"/>
    </row>
  </sheetData>
  <sheetProtection algorithmName="SHA-512" hashValue="vtNCU71Slo34CgecirtPXReg9t56/0W3eyG+jJx2sYFSoI7goDXpx2lnPAUugudUU1I3TwTvfdfiEl5IZMWSvw==" saltValue="4yCgSp0aKp5jNjI0xNsrgg==" spinCount="100000" sheet="1" objects="1" scenarios="1"/>
  <mergeCells count="345">
    <mergeCell ref="A62:X62"/>
    <mergeCell ref="W46:X47"/>
    <mergeCell ref="T50:V50"/>
    <mergeCell ref="T51:V51"/>
    <mergeCell ref="T52:V52"/>
    <mergeCell ref="T53:V53"/>
    <mergeCell ref="A48:F48"/>
    <mergeCell ref="G48:X48"/>
    <mergeCell ref="W42:X42"/>
    <mergeCell ref="W43:X43"/>
    <mergeCell ref="W44:X44"/>
    <mergeCell ref="W45:X45"/>
    <mergeCell ref="E46:F47"/>
    <mergeCell ref="G46:H47"/>
    <mergeCell ref="I46:J47"/>
    <mergeCell ref="K46:N47"/>
    <mergeCell ref="Q46:R47"/>
    <mergeCell ref="Q45:R45"/>
    <mergeCell ref="K45:N45"/>
    <mergeCell ref="I45:J45"/>
    <mergeCell ref="G45:H45"/>
    <mergeCell ref="E45:F45"/>
    <mergeCell ref="B42:D42"/>
    <mergeCell ref="B43:D43"/>
    <mergeCell ref="W36:X36"/>
    <mergeCell ref="W37:X37"/>
    <mergeCell ref="W38:X38"/>
    <mergeCell ref="W39:X39"/>
    <mergeCell ref="W40:X40"/>
    <mergeCell ref="W41:X41"/>
    <mergeCell ref="W30:X30"/>
    <mergeCell ref="W31:X31"/>
    <mergeCell ref="W32:X32"/>
    <mergeCell ref="W33:X33"/>
    <mergeCell ref="W34:X34"/>
    <mergeCell ref="W35:X35"/>
    <mergeCell ref="W24:X24"/>
    <mergeCell ref="W25:X25"/>
    <mergeCell ref="W26:X26"/>
    <mergeCell ref="W27:X27"/>
    <mergeCell ref="W28:X28"/>
    <mergeCell ref="W29:X29"/>
    <mergeCell ref="U45:V45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U39:V39"/>
    <mergeCell ref="U40:V40"/>
    <mergeCell ref="U41:V41"/>
    <mergeCell ref="U42:V42"/>
    <mergeCell ref="U43:V43"/>
    <mergeCell ref="U44:V44"/>
    <mergeCell ref="U33:V33"/>
    <mergeCell ref="U34:V34"/>
    <mergeCell ref="U21:V21"/>
    <mergeCell ref="U22:V22"/>
    <mergeCell ref="U23:V23"/>
    <mergeCell ref="U24:V24"/>
    <mergeCell ref="U25:V25"/>
    <mergeCell ref="U26:V26"/>
    <mergeCell ref="Q42:R42"/>
    <mergeCell ref="Q43:R43"/>
    <mergeCell ref="Q44:R44"/>
    <mergeCell ref="Q39:R39"/>
    <mergeCell ref="Q40:R40"/>
    <mergeCell ref="Q41:R41"/>
    <mergeCell ref="U35:V35"/>
    <mergeCell ref="U36:V36"/>
    <mergeCell ref="U37:V37"/>
    <mergeCell ref="U38:V38"/>
    <mergeCell ref="U27:V27"/>
    <mergeCell ref="U28:V28"/>
    <mergeCell ref="U29:V29"/>
    <mergeCell ref="U30:V30"/>
    <mergeCell ref="U31:V31"/>
    <mergeCell ref="U32:V32"/>
    <mergeCell ref="U15:V15"/>
    <mergeCell ref="U16:V16"/>
    <mergeCell ref="U17:V17"/>
    <mergeCell ref="U18:V18"/>
    <mergeCell ref="U19:V19"/>
    <mergeCell ref="U20:V20"/>
    <mergeCell ref="Q36:R36"/>
    <mergeCell ref="Q37:R37"/>
    <mergeCell ref="Q38:R38"/>
    <mergeCell ref="Q30:R30"/>
    <mergeCell ref="Q31:R31"/>
    <mergeCell ref="Q32:R32"/>
    <mergeCell ref="Q33:R33"/>
    <mergeCell ref="Q34:R34"/>
    <mergeCell ref="Q35:R35"/>
    <mergeCell ref="Q24:R24"/>
    <mergeCell ref="Q25:R25"/>
    <mergeCell ref="Q26:R26"/>
    <mergeCell ref="Q27:R27"/>
    <mergeCell ref="Q28:R28"/>
    <mergeCell ref="Q29:R29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I42:J42"/>
    <mergeCell ref="I43:J43"/>
    <mergeCell ref="I44:J44"/>
    <mergeCell ref="I39:J39"/>
    <mergeCell ref="I40:J40"/>
    <mergeCell ref="I41:J41"/>
    <mergeCell ref="I18:J18"/>
    <mergeCell ref="I19:J19"/>
    <mergeCell ref="I20:J20"/>
    <mergeCell ref="I21:J21"/>
    <mergeCell ref="I22:J22"/>
    <mergeCell ref="I23:J23"/>
    <mergeCell ref="K44:N44"/>
    <mergeCell ref="K27:N27"/>
    <mergeCell ref="K32:N32"/>
    <mergeCell ref="K21:N21"/>
    <mergeCell ref="K26:N26"/>
    <mergeCell ref="I24:J24"/>
    <mergeCell ref="I25:J25"/>
    <mergeCell ref="I26:J26"/>
    <mergeCell ref="I27:J27"/>
    <mergeCell ref="I28:J28"/>
    <mergeCell ref="I29:J29"/>
    <mergeCell ref="I15:J15"/>
    <mergeCell ref="I16:J16"/>
    <mergeCell ref="I17:J17"/>
    <mergeCell ref="I36:J36"/>
    <mergeCell ref="I37:J37"/>
    <mergeCell ref="I38:J38"/>
    <mergeCell ref="I30:J30"/>
    <mergeCell ref="I31:J31"/>
    <mergeCell ref="I32:J32"/>
    <mergeCell ref="I33:J33"/>
    <mergeCell ref="I34:J34"/>
    <mergeCell ref="I35:J35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12:H14"/>
    <mergeCell ref="I12:J14"/>
    <mergeCell ref="K12:N14"/>
    <mergeCell ref="G15:H15"/>
    <mergeCell ref="G16:H16"/>
    <mergeCell ref="G17:H17"/>
    <mergeCell ref="G18:H18"/>
    <mergeCell ref="G19:H19"/>
    <mergeCell ref="G20:H20"/>
    <mergeCell ref="K15:N15"/>
    <mergeCell ref="K16:N16"/>
    <mergeCell ref="K17:N17"/>
    <mergeCell ref="K18:N18"/>
    <mergeCell ref="K19:N19"/>
    <mergeCell ref="K20:N20"/>
    <mergeCell ref="E26:F26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B33:D33"/>
    <mergeCell ref="B34:D34"/>
    <mergeCell ref="B35:D35"/>
    <mergeCell ref="B19:D19"/>
    <mergeCell ref="B20:D20"/>
    <mergeCell ref="B21:D21"/>
    <mergeCell ref="B22:D22"/>
    <mergeCell ref="B23:D23"/>
    <mergeCell ref="B24:D24"/>
    <mergeCell ref="E15:F15"/>
    <mergeCell ref="E16:F16"/>
    <mergeCell ref="E17:F17"/>
    <mergeCell ref="E18:F18"/>
    <mergeCell ref="E19:F19"/>
    <mergeCell ref="E20:F20"/>
    <mergeCell ref="B30:D30"/>
    <mergeCell ref="B31:D31"/>
    <mergeCell ref="B32:D32"/>
    <mergeCell ref="B15:D15"/>
    <mergeCell ref="B16:D16"/>
    <mergeCell ref="B17:D17"/>
    <mergeCell ref="B18:D1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W12:X14"/>
    <mergeCell ref="U12:V14"/>
    <mergeCell ref="B12:D14"/>
    <mergeCell ref="Q12:R14"/>
    <mergeCell ref="E12:F14"/>
    <mergeCell ref="K40:N40"/>
    <mergeCell ref="K41:N41"/>
    <mergeCell ref="K42:N42"/>
    <mergeCell ref="K43:N43"/>
    <mergeCell ref="K34:N34"/>
    <mergeCell ref="K35:N35"/>
    <mergeCell ref="K36:N36"/>
    <mergeCell ref="K37:N37"/>
    <mergeCell ref="K28:N28"/>
    <mergeCell ref="K29:N29"/>
    <mergeCell ref="K30:N30"/>
    <mergeCell ref="K31:N31"/>
    <mergeCell ref="K22:N22"/>
    <mergeCell ref="K23:N23"/>
    <mergeCell ref="K24:N24"/>
    <mergeCell ref="K25:N25"/>
    <mergeCell ref="K39:N39"/>
    <mergeCell ref="K33:N33"/>
    <mergeCell ref="K38:N38"/>
    <mergeCell ref="A52:D52"/>
    <mergeCell ref="F52:J52"/>
    <mergeCell ref="K52:L52"/>
    <mergeCell ref="M52:N52"/>
    <mergeCell ref="O52:Q52"/>
    <mergeCell ref="R52:S52"/>
    <mergeCell ref="A51:D51"/>
    <mergeCell ref="F51:J51"/>
    <mergeCell ref="K51:L51"/>
    <mergeCell ref="M51:N51"/>
    <mergeCell ref="O51:Q51"/>
    <mergeCell ref="R51:S51"/>
    <mergeCell ref="A54:X54"/>
    <mergeCell ref="A55:X55"/>
    <mergeCell ref="A56:X56"/>
    <mergeCell ref="A53:D53"/>
    <mergeCell ref="F53:J53"/>
    <mergeCell ref="K53:L53"/>
    <mergeCell ref="M53:N53"/>
    <mergeCell ref="O53:Q53"/>
    <mergeCell ref="R53:S53"/>
    <mergeCell ref="A50:D50"/>
    <mergeCell ref="F50:J50"/>
    <mergeCell ref="K50:L50"/>
    <mergeCell ref="M50:N50"/>
    <mergeCell ref="O50:Q50"/>
    <mergeCell ref="R50:S50"/>
    <mergeCell ref="P46:P47"/>
    <mergeCell ref="S46:S47"/>
    <mergeCell ref="T46:T47"/>
    <mergeCell ref="A49:X49"/>
    <mergeCell ref="U46:U47"/>
    <mergeCell ref="O46:O47"/>
    <mergeCell ref="T12:T14"/>
    <mergeCell ref="A46:D47"/>
    <mergeCell ref="P12:P14"/>
    <mergeCell ref="S12:S14"/>
    <mergeCell ref="O12:O14"/>
    <mergeCell ref="B11:H11"/>
    <mergeCell ref="I11:N11"/>
    <mergeCell ref="O11:R11"/>
    <mergeCell ref="U11:V11"/>
    <mergeCell ref="A12:A14"/>
    <mergeCell ref="B25:D25"/>
    <mergeCell ref="V46:V47"/>
    <mergeCell ref="B38:D38"/>
    <mergeCell ref="B39:D39"/>
    <mergeCell ref="B40:D40"/>
    <mergeCell ref="B41:D41"/>
    <mergeCell ref="B36:D36"/>
    <mergeCell ref="B37:D37"/>
    <mergeCell ref="B26:D26"/>
    <mergeCell ref="B27:D27"/>
    <mergeCell ref="B28:D28"/>
    <mergeCell ref="B29:D29"/>
    <mergeCell ref="B44:D44"/>
    <mergeCell ref="B45:D45"/>
    <mergeCell ref="B9:H9"/>
    <mergeCell ref="I9:N9"/>
    <mergeCell ref="O9:R9"/>
    <mergeCell ref="U9:V9"/>
    <mergeCell ref="B10:H10"/>
    <mergeCell ref="I10:N10"/>
    <mergeCell ref="O10:R10"/>
    <mergeCell ref="U10:V10"/>
    <mergeCell ref="B7:H7"/>
    <mergeCell ref="I7:N7"/>
    <mergeCell ref="O7:R7"/>
    <mergeCell ref="U7:V7"/>
    <mergeCell ref="B8:H8"/>
    <mergeCell ref="I8:N8"/>
    <mergeCell ref="O8:R8"/>
    <mergeCell ref="U8:V8"/>
    <mergeCell ref="B5:H5"/>
    <mergeCell ref="I5:N5"/>
    <mergeCell ref="O5:R5"/>
    <mergeCell ref="U5:V5"/>
    <mergeCell ref="B6:H6"/>
    <mergeCell ref="I6:N6"/>
    <mergeCell ref="O6:R6"/>
    <mergeCell ref="U6:V6"/>
    <mergeCell ref="A1:X1"/>
    <mergeCell ref="A2:X2"/>
    <mergeCell ref="A3:S3"/>
    <mergeCell ref="T3:X3"/>
    <mergeCell ref="B4:H4"/>
    <mergeCell ref="I4:N4"/>
    <mergeCell ref="O4:R4"/>
    <mergeCell ref="U4:V4"/>
  </mergeCells>
  <conditionalFormatting sqref="I15:I45 K15:K45 O15:P45 G15:G45">
    <cfRule type="cellIs" dxfId="16" priority="4" operator="equal">
      <formula>0</formula>
    </cfRule>
  </conditionalFormatting>
  <conditionalFormatting sqref="I15:X45">
    <cfRule type="cellIs" dxfId="15" priority="1" operator="equal">
      <formula>0</formula>
    </cfRule>
  </conditionalFormatting>
  <pageMargins left="0.11811023622047245" right="0.11811023622047245" top="0.15748031496062992" bottom="0.15748031496062992" header="0.31496062992125984" footer="0.31496062992125984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8DD7-61DE-47CF-AB73-C97B528445E9}">
  <dimension ref="A1:S4"/>
  <sheetViews>
    <sheetView workbookViewId="0">
      <selection activeCell="G4" sqref="G4:I4"/>
    </sheetView>
  </sheetViews>
  <sheetFormatPr defaultRowHeight="12.75" x14ac:dyDescent="0.15"/>
  <cols>
    <col min="1" max="1" width="5.390625" customWidth="1"/>
    <col min="4" max="4" width="3.37109375" customWidth="1"/>
    <col min="5" max="5" width="6.60546875" customWidth="1"/>
    <col min="6" max="6" width="5.796875" customWidth="1"/>
    <col min="8" max="8" width="5.12109375" customWidth="1"/>
    <col min="9" max="9" width="2.96484375" customWidth="1"/>
    <col min="10" max="10" width="6.203125" customWidth="1"/>
    <col min="11" max="11" width="6.3359375" customWidth="1"/>
    <col min="12" max="12" width="7.28125" customWidth="1"/>
    <col min="13" max="13" width="6.7421875" customWidth="1"/>
    <col min="14" max="14" width="7.68359375" customWidth="1"/>
    <col min="15" max="15" width="7.55078125" customWidth="1"/>
    <col min="16" max="16" width="6.875" customWidth="1"/>
    <col min="17" max="17" width="7.14453125" customWidth="1"/>
  </cols>
  <sheetData>
    <row r="1" spans="1:19" ht="18" x14ac:dyDescent="0.2">
      <c r="A1" s="700" t="s">
        <v>254</v>
      </c>
      <c r="B1" s="700"/>
      <c r="C1" s="700"/>
      <c r="D1" s="700"/>
      <c r="E1" s="700"/>
      <c r="F1" s="700"/>
      <c r="G1" s="700"/>
      <c r="H1" s="700"/>
      <c r="I1" s="700"/>
      <c r="J1" s="700"/>
      <c r="K1" s="700"/>
      <c r="L1" s="700"/>
      <c r="M1" s="701">
        <f>DATA!A4</f>
        <v>45383</v>
      </c>
      <c r="N1" s="702"/>
      <c r="O1" s="702"/>
      <c r="P1" s="702"/>
      <c r="Q1" s="702"/>
      <c r="R1" s="702"/>
      <c r="S1" s="703"/>
    </row>
    <row r="2" spans="1:19" ht="53.25" customHeight="1" x14ac:dyDescent="0.15">
      <c r="A2" s="645" t="s">
        <v>43</v>
      </c>
      <c r="B2" s="645" t="s">
        <v>172</v>
      </c>
      <c r="C2" s="645"/>
      <c r="D2" s="645"/>
      <c r="E2" s="645" t="s">
        <v>63</v>
      </c>
      <c r="F2" s="645" t="s">
        <v>193</v>
      </c>
      <c r="G2" s="704" t="s">
        <v>255</v>
      </c>
      <c r="H2" s="704"/>
      <c r="I2" s="704"/>
      <c r="J2" s="705" t="s">
        <v>256</v>
      </c>
      <c r="K2" s="705"/>
      <c r="L2" s="705"/>
      <c r="M2" s="705"/>
      <c r="N2" s="705"/>
      <c r="O2" s="706" t="s">
        <v>257</v>
      </c>
      <c r="P2" s="706"/>
      <c r="Q2" s="706"/>
      <c r="R2" s="706"/>
      <c r="S2" s="706"/>
    </row>
    <row r="3" spans="1:19" ht="24" x14ac:dyDescent="0.15">
      <c r="A3" s="645"/>
      <c r="B3" s="645"/>
      <c r="C3" s="645"/>
      <c r="D3" s="645"/>
      <c r="E3" s="645"/>
      <c r="F3" s="645"/>
      <c r="G3" s="704"/>
      <c r="H3" s="704"/>
      <c r="I3" s="704"/>
      <c r="J3" s="312" t="s">
        <v>258</v>
      </c>
      <c r="K3" s="312" t="s">
        <v>233</v>
      </c>
      <c r="L3" s="312" t="s">
        <v>18</v>
      </c>
      <c r="M3" s="312" t="s">
        <v>259</v>
      </c>
      <c r="N3" s="313" t="s">
        <v>200</v>
      </c>
      <c r="O3" s="312" t="s">
        <v>258</v>
      </c>
      <c r="P3" s="312" t="s">
        <v>233</v>
      </c>
      <c r="Q3" s="312" t="s">
        <v>18</v>
      </c>
      <c r="R3" s="312" t="s">
        <v>259</v>
      </c>
      <c r="S3" s="313" t="s">
        <v>200</v>
      </c>
    </row>
    <row r="4" spans="1:19" ht="58.5" customHeight="1" x14ac:dyDescent="0.15">
      <c r="A4" s="268">
        <v>1</v>
      </c>
      <c r="B4" s="698" t="str">
        <f>DATA!D36</f>
        <v>GVMC PRIMARY SCHOOL, GANDHINAGARAM</v>
      </c>
      <c r="C4" s="698"/>
      <c r="D4" s="698"/>
      <c r="E4" s="268" t="s">
        <v>260</v>
      </c>
      <c r="F4" s="268">
        <f>CON!B9</f>
        <v>129</v>
      </c>
      <c r="G4" s="699">
        <f>'RAGI MALT'!D37</f>
        <v>822</v>
      </c>
      <c r="H4" s="699"/>
      <c r="I4" s="699"/>
      <c r="J4" s="268">
        <f>DATA!M1</f>
        <v>16.989999999999998</v>
      </c>
      <c r="K4" s="268">
        <f>'RAGI MALT'!G37</f>
        <v>0</v>
      </c>
      <c r="L4" s="268">
        <f>SUM(J4:K4)</f>
        <v>16.989999999999998</v>
      </c>
      <c r="M4" s="314">
        <f>'RAGI MALT'!I37</f>
        <v>8.2200000000000006</v>
      </c>
      <c r="N4" s="314">
        <f>L4-M4</f>
        <v>8.7699999999999978</v>
      </c>
      <c r="O4" s="268">
        <f>DATA!AA1</f>
        <v>16.989999999999998</v>
      </c>
      <c r="P4" s="268">
        <f>'RAGI MALT'!L37</f>
        <v>0</v>
      </c>
      <c r="Q4" s="268">
        <f>SUM(O4:P4)</f>
        <v>16.989999999999998</v>
      </c>
      <c r="R4" s="314">
        <f>'RAGI MALT'!N37</f>
        <v>8.2200000000000006</v>
      </c>
      <c r="S4" s="314">
        <f>Q4-R4</f>
        <v>8.7699999999999978</v>
      </c>
    </row>
  </sheetData>
  <sheetProtection algorithmName="SHA-512" hashValue="i8ox9bcMQuJ4Mp7T3G95kyoHrCaJTGv3TesvEAriaSBR7o2Gkk1O6AcN4gNxtcBfHAC//w6lW6rh+mjLIJ03wg==" saltValue="LZTT6N0oBMYWEWIxCudEuQ==" spinCount="100000" sheet="1" objects="1" scenarios="1"/>
  <mergeCells count="11">
    <mergeCell ref="B4:D4"/>
    <mergeCell ref="G4:I4"/>
    <mergeCell ref="A1:L1"/>
    <mergeCell ref="M1:S1"/>
    <mergeCell ref="A2:A3"/>
    <mergeCell ref="B2:D3"/>
    <mergeCell ref="E2:E3"/>
    <mergeCell ref="F2:F3"/>
    <mergeCell ref="G2:I3"/>
    <mergeCell ref="J2:N2"/>
    <mergeCell ref="O2:S2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C5F6-5385-4FB9-9E59-044909132E8C}">
  <dimension ref="A1:O13"/>
  <sheetViews>
    <sheetView workbookViewId="0">
      <selection activeCell="H8" sqref="H8"/>
    </sheetView>
  </sheetViews>
  <sheetFormatPr defaultRowHeight="12.75" x14ac:dyDescent="0.15"/>
  <cols>
    <col min="1" max="1" width="4.44921875" style="186" customWidth="1"/>
    <col min="2" max="2" width="7.953125" style="186" customWidth="1"/>
    <col min="3" max="3" width="13.88671875" style="186" customWidth="1"/>
    <col min="4" max="4" width="7.8203125" style="186" customWidth="1"/>
    <col min="5" max="5" width="6.3359375" style="186" customWidth="1"/>
    <col min="6" max="6" width="8.08984375" style="360" customWidth="1"/>
    <col min="7" max="7" width="11.4609375" style="186" customWidth="1"/>
    <col min="8" max="8" width="6.60546875" style="186" customWidth="1"/>
    <col min="9" max="9" width="8.359375" style="186" customWidth="1"/>
    <col min="10" max="10" width="10.515625" style="186" customWidth="1"/>
    <col min="11" max="11" width="12" style="186" customWidth="1"/>
    <col min="12" max="12" width="10.65234375" style="186" customWidth="1"/>
    <col min="13" max="13" width="8.359375" style="361" customWidth="1"/>
    <col min="14" max="14" width="7.4140625" style="186" customWidth="1"/>
    <col min="15" max="15" width="7.953125" style="361" customWidth="1"/>
    <col min="16" max="256" width="9.16796875" style="186"/>
    <col min="257" max="257" width="5.93359375" style="186" customWidth="1"/>
    <col min="258" max="258" width="12.9453125" style="186" customWidth="1"/>
    <col min="259" max="259" width="23.59765625" style="186" customWidth="1"/>
    <col min="260" max="260" width="9.84375" style="186" customWidth="1"/>
    <col min="261" max="261" width="7.4140625" style="186" customWidth="1"/>
    <col min="262" max="262" width="9.70703125" style="186" customWidth="1"/>
    <col min="263" max="263" width="12.13671875" style="186" customWidth="1"/>
    <col min="264" max="264" width="7.28125" style="186" customWidth="1"/>
    <col min="265" max="265" width="9.9765625" style="186" customWidth="1"/>
    <col min="266" max="266" width="11.4609375" style="186" customWidth="1"/>
    <col min="267" max="268" width="14.5625" style="186" customWidth="1"/>
    <col min="269" max="269" width="11.32421875" style="186" customWidth="1"/>
    <col min="270" max="270" width="10.24609375" style="186" customWidth="1"/>
    <col min="271" max="271" width="11.4609375" style="186" customWidth="1"/>
    <col min="272" max="512" width="9.16796875" style="186"/>
    <col min="513" max="513" width="5.93359375" style="186" customWidth="1"/>
    <col min="514" max="514" width="12.9453125" style="186" customWidth="1"/>
    <col min="515" max="515" width="23.59765625" style="186" customWidth="1"/>
    <col min="516" max="516" width="9.84375" style="186" customWidth="1"/>
    <col min="517" max="517" width="7.4140625" style="186" customWidth="1"/>
    <col min="518" max="518" width="9.70703125" style="186" customWidth="1"/>
    <col min="519" max="519" width="12.13671875" style="186" customWidth="1"/>
    <col min="520" max="520" width="7.28125" style="186" customWidth="1"/>
    <col min="521" max="521" width="9.9765625" style="186" customWidth="1"/>
    <col min="522" max="522" width="11.4609375" style="186" customWidth="1"/>
    <col min="523" max="524" width="14.5625" style="186" customWidth="1"/>
    <col min="525" max="525" width="11.32421875" style="186" customWidth="1"/>
    <col min="526" max="526" width="10.24609375" style="186" customWidth="1"/>
    <col min="527" max="527" width="11.4609375" style="186" customWidth="1"/>
    <col min="528" max="768" width="9.16796875" style="186"/>
    <col min="769" max="769" width="5.93359375" style="186" customWidth="1"/>
    <col min="770" max="770" width="12.9453125" style="186" customWidth="1"/>
    <col min="771" max="771" width="23.59765625" style="186" customWidth="1"/>
    <col min="772" max="772" width="9.84375" style="186" customWidth="1"/>
    <col min="773" max="773" width="7.4140625" style="186" customWidth="1"/>
    <col min="774" max="774" width="9.70703125" style="186" customWidth="1"/>
    <col min="775" max="775" width="12.13671875" style="186" customWidth="1"/>
    <col min="776" max="776" width="7.28125" style="186" customWidth="1"/>
    <col min="777" max="777" width="9.9765625" style="186" customWidth="1"/>
    <col min="778" max="778" width="11.4609375" style="186" customWidth="1"/>
    <col min="779" max="780" width="14.5625" style="186" customWidth="1"/>
    <col min="781" max="781" width="11.32421875" style="186" customWidth="1"/>
    <col min="782" max="782" width="10.24609375" style="186" customWidth="1"/>
    <col min="783" max="783" width="11.4609375" style="186" customWidth="1"/>
    <col min="784" max="1024" width="9.16796875" style="186"/>
    <col min="1025" max="1025" width="5.93359375" style="186" customWidth="1"/>
    <col min="1026" max="1026" width="12.9453125" style="186" customWidth="1"/>
    <col min="1027" max="1027" width="23.59765625" style="186" customWidth="1"/>
    <col min="1028" max="1028" width="9.84375" style="186" customWidth="1"/>
    <col min="1029" max="1029" width="7.4140625" style="186" customWidth="1"/>
    <col min="1030" max="1030" width="9.70703125" style="186" customWidth="1"/>
    <col min="1031" max="1031" width="12.13671875" style="186" customWidth="1"/>
    <col min="1032" max="1032" width="7.28125" style="186" customWidth="1"/>
    <col min="1033" max="1033" width="9.9765625" style="186" customWidth="1"/>
    <col min="1034" max="1034" width="11.4609375" style="186" customWidth="1"/>
    <col min="1035" max="1036" width="14.5625" style="186" customWidth="1"/>
    <col min="1037" max="1037" width="11.32421875" style="186" customWidth="1"/>
    <col min="1038" max="1038" width="10.24609375" style="186" customWidth="1"/>
    <col min="1039" max="1039" width="11.4609375" style="186" customWidth="1"/>
    <col min="1040" max="1280" width="9.16796875" style="186"/>
    <col min="1281" max="1281" width="5.93359375" style="186" customWidth="1"/>
    <col min="1282" max="1282" width="12.9453125" style="186" customWidth="1"/>
    <col min="1283" max="1283" width="23.59765625" style="186" customWidth="1"/>
    <col min="1284" max="1284" width="9.84375" style="186" customWidth="1"/>
    <col min="1285" max="1285" width="7.4140625" style="186" customWidth="1"/>
    <col min="1286" max="1286" width="9.70703125" style="186" customWidth="1"/>
    <col min="1287" max="1287" width="12.13671875" style="186" customWidth="1"/>
    <col min="1288" max="1288" width="7.28125" style="186" customWidth="1"/>
    <col min="1289" max="1289" width="9.9765625" style="186" customWidth="1"/>
    <col min="1290" max="1290" width="11.4609375" style="186" customWidth="1"/>
    <col min="1291" max="1292" width="14.5625" style="186" customWidth="1"/>
    <col min="1293" max="1293" width="11.32421875" style="186" customWidth="1"/>
    <col min="1294" max="1294" width="10.24609375" style="186" customWidth="1"/>
    <col min="1295" max="1295" width="11.4609375" style="186" customWidth="1"/>
    <col min="1296" max="1536" width="9.16796875" style="186"/>
    <col min="1537" max="1537" width="5.93359375" style="186" customWidth="1"/>
    <col min="1538" max="1538" width="12.9453125" style="186" customWidth="1"/>
    <col min="1539" max="1539" width="23.59765625" style="186" customWidth="1"/>
    <col min="1540" max="1540" width="9.84375" style="186" customWidth="1"/>
    <col min="1541" max="1541" width="7.4140625" style="186" customWidth="1"/>
    <col min="1542" max="1542" width="9.70703125" style="186" customWidth="1"/>
    <col min="1543" max="1543" width="12.13671875" style="186" customWidth="1"/>
    <col min="1544" max="1544" width="7.28125" style="186" customWidth="1"/>
    <col min="1545" max="1545" width="9.9765625" style="186" customWidth="1"/>
    <col min="1546" max="1546" width="11.4609375" style="186" customWidth="1"/>
    <col min="1547" max="1548" width="14.5625" style="186" customWidth="1"/>
    <col min="1549" max="1549" width="11.32421875" style="186" customWidth="1"/>
    <col min="1550" max="1550" width="10.24609375" style="186" customWidth="1"/>
    <col min="1551" max="1551" width="11.4609375" style="186" customWidth="1"/>
    <col min="1552" max="1792" width="9.16796875" style="186"/>
    <col min="1793" max="1793" width="5.93359375" style="186" customWidth="1"/>
    <col min="1794" max="1794" width="12.9453125" style="186" customWidth="1"/>
    <col min="1795" max="1795" width="23.59765625" style="186" customWidth="1"/>
    <col min="1796" max="1796" width="9.84375" style="186" customWidth="1"/>
    <col min="1797" max="1797" width="7.4140625" style="186" customWidth="1"/>
    <col min="1798" max="1798" width="9.70703125" style="186" customWidth="1"/>
    <col min="1799" max="1799" width="12.13671875" style="186" customWidth="1"/>
    <col min="1800" max="1800" width="7.28125" style="186" customWidth="1"/>
    <col min="1801" max="1801" width="9.9765625" style="186" customWidth="1"/>
    <col min="1802" max="1802" width="11.4609375" style="186" customWidth="1"/>
    <col min="1803" max="1804" width="14.5625" style="186" customWidth="1"/>
    <col min="1805" max="1805" width="11.32421875" style="186" customWidth="1"/>
    <col min="1806" max="1806" width="10.24609375" style="186" customWidth="1"/>
    <col min="1807" max="1807" width="11.4609375" style="186" customWidth="1"/>
    <col min="1808" max="2048" width="9.16796875" style="186"/>
    <col min="2049" max="2049" width="5.93359375" style="186" customWidth="1"/>
    <col min="2050" max="2050" width="12.9453125" style="186" customWidth="1"/>
    <col min="2051" max="2051" width="23.59765625" style="186" customWidth="1"/>
    <col min="2052" max="2052" width="9.84375" style="186" customWidth="1"/>
    <col min="2053" max="2053" width="7.4140625" style="186" customWidth="1"/>
    <col min="2054" max="2054" width="9.70703125" style="186" customWidth="1"/>
    <col min="2055" max="2055" width="12.13671875" style="186" customWidth="1"/>
    <col min="2056" max="2056" width="7.28125" style="186" customWidth="1"/>
    <col min="2057" max="2057" width="9.9765625" style="186" customWidth="1"/>
    <col min="2058" max="2058" width="11.4609375" style="186" customWidth="1"/>
    <col min="2059" max="2060" width="14.5625" style="186" customWidth="1"/>
    <col min="2061" max="2061" width="11.32421875" style="186" customWidth="1"/>
    <col min="2062" max="2062" width="10.24609375" style="186" customWidth="1"/>
    <col min="2063" max="2063" width="11.4609375" style="186" customWidth="1"/>
    <col min="2064" max="2304" width="9.16796875" style="186"/>
    <col min="2305" max="2305" width="5.93359375" style="186" customWidth="1"/>
    <col min="2306" max="2306" width="12.9453125" style="186" customWidth="1"/>
    <col min="2307" max="2307" width="23.59765625" style="186" customWidth="1"/>
    <col min="2308" max="2308" width="9.84375" style="186" customWidth="1"/>
    <col min="2309" max="2309" width="7.4140625" style="186" customWidth="1"/>
    <col min="2310" max="2310" width="9.70703125" style="186" customWidth="1"/>
    <col min="2311" max="2311" width="12.13671875" style="186" customWidth="1"/>
    <col min="2312" max="2312" width="7.28125" style="186" customWidth="1"/>
    <col min="2313" max="2313" width="9.9765625" style="186" customWidth="1"/>
    <col min="2314" max="2314" width="11.4609375" style="186" customWidth="1"/>
    <col min="2315" max="2316" width="14.5625" style="186" customWidth="1"/>
    <col min="2317" max="2317" width="11.32421875" style="186" customWidth="1"/>
    <col min="2318" max="2318" width="10.24609375" style="186" customWidth="1"/>
    <col min="2319" max="2319" width="11.4609375" style="186" customWidth="1"/>
    <col min="2320" max="2560" width="9.16796875" style="186"/>
    <col min="2561" max="2561" width="5.93359375" style="186" customWidth="1"/>
    <col min="2562" max="2562" width="12.9453125" style="186" customWidth="1"/>
    <col min="2563" max="2563" width="23.59765625" style="186" customWidth="1"/>
    <col min="2564" max="2564" width="9.84375" style="186" customWidth="1"/>
    <col min="2565" max="2565" width="7.4140625" style="186" customWidth="1"/>
    <col min="2566" max="2566" width="9.70703125" style="186" customWidth="1"/>
    <col min="2567" max="2567" width="12.13671875" style="186" customWidth="1"/>
    <col min="2568" max="2568" width="7.28125" style="186" customWidth="1"/>
    <col min="2569" max="2569" width="9.9765625" style="186" customWidth="1"/>
    <col min="2570" max="2570" width="11.4609375" style="186" customWidth="1"/>
    <col min="2571" max="2572" width="14.5625" style="186" customWidth="1"/>
    <col min="2573" max="2573" width="11.32421875" style="186" customWidth="1"/>
    <col min="2574" max="2574" width="10.24609375" style="186" customWidth="1"/>
    <col min="2575" max="2575" width="11.4609375" style="186" customWidth="1"/>
    <col min="2576" max="2816" width="9.16796875" style="186"/>
    <col min="2817" max="2817" width="5.93359375" style="186" customWidth="1"/>
    <col min="2818" max="2818" width="12.9453125" style="186" customWidth="1"/>
    <col min="2819" max="2819" width="23.59765625" style="186" customWidth="1"/>
    <col min="2820" max="2820" width="9.84375" style="186" customWidth="1"/>
    <col min="2821" max="2821" width="7.4140625" style="186" customWidth="1"/>
    <col min="2822" max="2822" width="9.70703125" style="186" customWidth="1"/>
    <col min="2823" max="2823" width="12.13671875" style="186" customWidth="1"/>
    <col min="2824" max="2824" width="7.28125" style="186" customWidth="1"/>
    <col min="2825" max="2825" width="9.9765625" style="186" customWidth="1"/>
    <col min="2826" max="2826" width="11.4609375" style="186" customWidth="1"/>
    <col min="2827" max="2828" width="14.5625" style="186" customWidth="1"/>
    <col min="2829" max="2829" width="11.32421875" style="186" customWidth="1"/>
    <col min="2830" max="2830" width="10.24609375" style="186" customWidth="1"/>
    <col min="2831" max="2831" width="11.4609375" style="186" customWidth="1"/>
    <col min="2832" max="3072" width="9.16796875" style="186"/>
    <col min="3073" max="3073" width="5.93359375" style="186" customWidth="1"/>
    <col min="3074" max="3074" width="12.9453125" style="186" customWidth="1"/>
    <col min="3075" max="3075" width="23.59765625" style="186" customWidth="1"/>
    <col min="3076" max="3076" width="9.84375" style="186" customWidth="1"/>
    <col min="3077" max="3077" width="7.4140625" style="186" customWidth="1"/>
    <col min="3078" max="3078" width="9.70703125" style="186" customWidth="1"/>
    <col min="3079" max="3079" width="12.13671875" style="186" customWidth="1"/>
    <col min="3080" max="3080" width="7.28125" style="186" customWidth="1"/>
    <col min="3081" max="3081" width="9.9765625" style="186" customWidth="1"/>
    <col min="3082" max="3082" width="11.4609375" style="186" customWidth="1"/>
    <col min="3083" max="3084" width="14.5625" style="186" customWidth="1"/>
    <col min="3085" max="3085" width="11.32421875" style="186" customWidth="1"/>
    <col min="3086" max="3086" width="10.24609375" style="186" customWidth="1"/>
    <col min="3087" max="3087" width="11.4609375" style="186" customWidth="1"/>
    <col min="3088" max="3328" width="9.16796875" style="186"/>
    <col min="3329" max="3329" width="5.93359375" style="186" customWidth="1"/>
    <col min="3330" max="3330" width="12.9453125" style="186" customWidth="1"/>
    <col min="3331" max="3331" width="23.59765625" style="186" customWidth="1"/>
    <col min="3332" max="3332" width="9.84375" style="186" customWidth="1"/>
    <col min="3333" max="3333" width="7.4140625" style="186" customWidth="1"/>
    <col min="3334" max="3334" width="9.70703125" style="186" customWidth="1"/>
    <col min="3335" max="3335" width="12.13671875" style="186" customWidth="1"/>
    <col min="3336" max="3336" width="7.28125" style="186" customWidth="1"/>
    <col min="3337" max="3337" width="9.9765625" style="186" customWidth="1"/>
    <col min="3338" max="3338" width="11.4609375" style="186" customWidth="1"/>
    <col min="3339" max="3340" width="14.5625" style="186" customWidth="1"/>
    <col min="3341" max="3341" width="11.32421875" style="186" customWidth="1"/>
    <col min="3342" max="3342" width="10.24609375" style="186" customWidth="1"/>
    <col min="3343" max="3343" width="11.4609375" style="186" customWidth="1"/>
    <col min="3344" max="3584" width="9.16796875" style="186"/>
    <col min="3585" max="3585" width="5.93359375" style="186" customWidth="1"/>
    <col min="3586" max="3586" width="12.9453125" style="186" customWidth="1"/>
    <col min="3587" max="3587" width="23.59765625" style="186" customWidth="1"/>
    <col min="3588" max="3588" width="9.84375" style="186" customWidth="1"/>
    <col min="3589" max="3589" width="7.4140625" style="186" customWidth="1"/>
    <col min="3590" max="3590" width="9.70703125" style="186" customWidth="1"/>
    <col min="3591" max="3591" width="12.13671875" style="186" customWidth="1"/>
    <col min="3592" max="3592" width="7.28125" style="186" customWidth="1"/>
    <col min="3593" max="3593" width="9.9765625" style="186" customWidth="1"/>
    <col min="3594" max="3594" width="11.4609375" style="186" customWidth="1"/>
    <col min="3595" max="3596" width="14.5625" style="186" customWidth="1"/>
    <col min="3597" max="3597" width="11.32421875" style="186" customWidth="1"/>
    <col min="3598" max="3598" width="10.24609375" style="186" customWidth="1"/>
    <col min="3599" max="3599" width="11.4609375" style="186" customWidth="1"/>
    <col min="3600" max="3840" width="9.16796875" style="186"/>
    <col min="3841" max="3841" width="5.93359375" style="186" customWidth="1"/>
    <col min="3842" max="3842" width="12.9453125" style="186" customWidth="1"/>
    <col min="3843" max="3843" width="23.59765625" style="186" customWidth="1"/>
    <col min="3844" max="3844" width="9.84375" style="186" customWidth="1"/>
    <col min="3845" max="3845" width="7.4140625" style="186" customWidth="1"/>
    <col min="3846" max="3846" width="9.70703125" style="186" customWidth="1"/>
    <col min="3847" max="3847" width="12.13671875" style="186" customWidth="1"/>
    <col min="3848" max="3848" width="7.28125" style="186" customWidth="1"/>
    <col min="3849" max="3849" width="9.9765625" style="186" customWidth="1"/>
    <col min="3850" max="3850" width="11.4609375" style="186" customWidth="1"/>
    <col min="3851" max="3852" width="14.5625" style="186" customWidth="1"/>
    <col min="3853" max="3853" width="11.32421875" style="186" customWidth="1"/>
    <col min="3854" max="3854" width="10.24609375" style="186" customWidth="1"/>
    <col min="3855" max="3855" width="11.4609375" style="186" customWidth="1"/>
    <col min="3856" max="4096" width="9.16796875" style="186"/>
    <col min="4097" max="4097" width="5.93359375" style="186" customWidth="1"/>
    <col min="4098" max="4098" width="12.9453125" style="186" customWidth="1"/>
    <col min="4099" max="4099" width="23.59765625" style="186" customWidth="1"/>
    <col min="4100" max="4100" width="9.84375" style="186" customWidth="1"/>
    <col min="4101" max="4101" width="7.4140625" style="186" customWidth="1"/>
    <col min="4102" max="4102" width="9.70703125" style="186" customWidth="1"/>
    <col min="4103" max="4103" width="12.13671875" style="186" customWidth="1"/>
    <col min="4104" max="4104" width="7.28125" style="186" customWidth="1"/>
    <col min="4105" max="4105" width="9.9765625" style="186" customWidth="1"/>
    <col min="4106" max="4106" width="11.4609375" style="186" customWidth="1"/>
    <col min="4107" max="4108" width="14.5625" style="186" customWidth="1"/>
    <col min="4109" max="4109" width="11.32421875" style="186" customWidth="1"/>
    <col min="4110" max="4110" width="10.24609375" style="186" customWidth="1"/>
    <col min="4111" max="4111" width="11.4609375" style="186" customWidth="1"/>
    <col min="4112" max="4352" width="9.16796875" style="186"/>
    <col min="4353" max="4353" width="5.93359375" style="186" customWidth="1"/>
    <col min="4354" max="4354" width="12.9453125" style="186" customWidth="1"/>
    <col min="4355" max="4355" width="23.59765625" style="186" customWidth="1"/>
    <col min="4356" max="4356" width="9.84375" style="186" customWidth="1"/>
    <col min="4357" max="4357" width="7.4140625" style="186" customWidth="1"/>
    <col min="4358" max="4358" width="9.70703125" style="186" customWidth="1"/>
    <col min="4359" max="4359" width="12.13671875" style="186" customWidth="1"/>
    <col min="4360" max="4360" width="7.28125" style="186" customWidth="1"/>
    <col min="4361" max="4361" width="9.9765625" style="186" customWidth="1"/>
    <col min="4362" max="4362" width="11.4609375" style="186" customWidth="1"/>
    <col min="4363" max="4364" width="14.5625" style="186" customWidth="1"/>
    <col min="4365" max="4365" width="11.32421875" style="186" customWidth="1"/>
    <col min="4366" max="4366" width="10.24609375" style="186" customWidth="1"/>
    <col min="4367" max="4367" width="11.4609375" style="186" customWidth="1"/>
    <col min="4368" max="4608" width="9.16796875" style="186"/>
    <col min="4609" max="4609" width="5.93359375" style="186" customWidth="1"/>
    <col min="4610" max="4610" width="12.9453125" style="186" customWidth="1"/>
    <col min="4611" max="4611" width="23.59765625" style="186" customWidth="1"/>
    <col min="4612" max="4612" width="9.84375" style="186" customWidth="1"/>
    <col min="4613" max="4613" width="7.4140625" style="186" customWidth="1"/>
    <col min="4614" max="4614" width="9.70703125" style="186" customWidth="1"/>
    <col min="4615" max="4615" width="12.13671875" style="186" customWidth="1"/>
    <col min="4616" max="4616" width="7.28125" style="186" customWidth="1"/>
    <col min="4617" max="4617" width="9.9765625" style="186" customWidth="1"/>
    <col min="4618" max="4618" width="11.4609375" style="186" customWidth="1"/>
    <col min="4619" max="4620" width="14.5625" style="186" customWidth="1"/>
    <col min="4621" max="4621" width="11.32421875" style="186" customWidth="1"/>
    <col min="4622" max="4622" width="10.24609375" style="186" customWidth="1"/>
    <col min="4623" max="4623" width="11.4609375" style="186" customWidth="1"/>
    <col min="4624" max="4864" width="9.16796875" style="186"/>
    <col min="4865" max="4865" width="5.93359375" style="186" customWidth="1"/>
    <col min="4866" max="4866" width="12.9453125" style="186" customWidth="1"/>
    <col min="4867" max="4867" width="23.59765625" style="186" customWidth="1"/>
    <col min="4868" max="4868" width="9.84375" style="186" customWidth="1"/>
    <col min="4869" max="4869" width="7.4140625" style="186" customWidth="1"/>
    <col min="4870" max="4870" width="9.70703125" style="186" customWidth="1"/>
    <col min="4871" max="4871" width="12.13671875" style="186" customWidth="1"/>
    <col min="4872" max="4872" width="7.28125" style="186" customWidth="1"/>
    <col min="4873" max="4873" width="9.9765625" style="186" customWidth="1"/>
    <col min="4874" max="4874" width="11.4609375" style="186" customWidth="1"/>
    <col min="4875" max="4876" width="14.5625" style="186" customWidth="1"/>
    <col min="4877" max="4877" width="11.32421875" style="186" customWidth="1"/>
    <col min="4878" max="4878" width="10.24609375" style="186" customWidth="1"/>
    <col min="4879" max="4879" width="11.4609375" style="186" customWidth="1"/>
    <col min="4880" max="5120" width="9.16796875" style="186"/>
    <col min="5121" max="5121" width="5.93359375" style="186" customWidth="1"/>
    <col min="5122" max="5122" width="12.9453125" style="186" customWidth="1"/>
    <col min="5123" max="5123" width="23.59765625" style="186" customWidth="1"/>
    <col min="5124" max="5124" width="9.84375" style="186" customWidth="1"/>
    <col min="5125" max="5125" width="7.4140625" style="186" customWidth="1"/>
    <col min="5126" max="5126" width="9.70703125" style="186" customWidth="1"/>
    <col min="5127" max="5127" width="12.13671875" style="186" customWidth="1"/>
    <col min="5128" max="5128" width="7.28125" style="186" customWidth="1"/>
    <col min="5129" max="5129" width="9.9765625" style="186" customWidth="1"/>
    <col min="5130" max="5130" width="11.4609375" style="186" customWidth="1"/>
    <col min="5131" max="5132" width="14.5625" style="186" customWidth="1"/>
    <col min="5133" max="5133" width="11.32421875" style="186" customWidth="1"/>
    <col min="5134" max="5134" width="10.24609375" style="186" customWidth="1"/>
    <col min="5135" max="5135" width="11.4609375" style="186" customWidth="1"/>
    <col min="5136" max="5376" width="9.16796875" style="186"/>
    <col min="5377" max="5377" width="5.93359375" style="186" customWidth="1"/>
    <col min="5378" max="5378" width="12.9453125" style="186" customWidth="1"/>
    <col min="5379" max="5379" width="23.59765625" style="186" customWidth="1"/>
    <col min="5380" max="5380" width="9.84375" style="186" customWidth="1"/>
    <col min="5381" max="5381" width="7.4140625" style="186" customWidth="1"/>
    <col min="5382" max="5382" width="9.70703125" style="186" customWidth="1"/>
    <col min="5383" max="5383" width="12.13671875" style="186" customWidth="1"/>
    <col min="5384" max="5384" width="7.28125" style="186" customWidth="1"/>
    <col min="5385" max="5385" width="9.9765625" style="186" customWidth="1"/>
    <col min="5386" max="5386" width="11.4609375" style="186" customWidth="1"/>
    <col min="5387" max="5388" width="14.5625" style="186" customWidth="1"/>
    <col min="5389" max="5389" width="11.32421875" style="186" customWidth="1"/>
    <col min="5390" max="5390" width="10.24609375" style="186" customWidth="1"/>
    <col min="5391" max="5391" width="11.4609375" style="186" customWidth="1"/>
    <col min="5392" max="5632" width="9.16796875" style="186"/>
    <col min="5633" max="5633" width="5.93359375" style="186" customWidth="1"/>
    <col min="5634" max="5634" width="12.9453125" style="186" customWidth="1"/>
    <col min="5635" max="5635" width="23.59765625" style="186" customWidth="1"/>
    <col min="5636" max="5636" width="9.84375" style="186" customWidth="1"/>
    <col min="5637" max="5637" width="7.4140625" style="186" customWidth="1"/>
    <col min="5638" max="5638" width="9.70703125" style="186" customWidth="1"/>
    <col min="5639" max="5639" width="12.13671875" style="186" customWidth="1"/>
    <col min="5640" max="5640" width="7.28125" style="186" customWidth="1"/>
    <col min="5641" max="5641" width="9.9765625" style="186" customWidth="1"/>
    <col min="5642" max="5642" width="11.4609375" style="186" customWidth="1"/>
    <col min="5643" max="5644" width="14.5625" style="186" customWidth="1"/>
    <col min="5645" max="5645" width="11.32421875" style="186" customWidth="1"/>
    <col min="5646" max="5646" width="10.24609375" style="186" customWidth="1"/>
    <col min="5647" max="5647" width="11.4609375" style="186" customWidth="1"/>
    <col min="5648" max="5888" width="9.16796875" style="186"/>
    <col min="5889" max="5889" width="5.93359375" style="186" customWidth="1"/>
    <col min="5890" max="5890" width="12.9453125" style="186" customWidth="1"/>
    <col min="5891" max="5891" width="23.59765625" style="186" customWidth="1"/>
    <col min="5892" max="5892" width="9.84375" style="186" customWidth="1"/>
    <col min="5893" max="5893" width="7.4140625" style="186" customWidth="1"/>
    <col min="5894" max="5894" width="9.70703125" style="186" customWidth="1"/>
    <col min="5895" max="5895" width="12.13671875" style="186" customWidth="1"/>
    <col min="5896" max="5896" width="7.28125" style="186" customWidth="1"/>
    <col min="5897" max="5897" width="9.9765625" style="186" customWidth="1"/>
    <col min="5898" max="5898" width="11.4609375" style="186" customWidth="1"/>
    <col min="5899" max="5900" width="14.5625" style="186" customWidth="1"/>
    <col min="5901" max="5901" width="11.32421875" style="186" customWidth="1"/>
    <col min="5902" max="5902" width="10.24609375" style="186" customWidth="1"/>
    <col min="5903" max="5903" width="11.4609375" style="186" customWidth="1"/>
    <col min="5904" max="6144" width="9.16796875" style="186"/>
    <col min="6145" max="6145" width="5.93359375" style="186" customWidth="1"/>
    <col min="6146" max="6146" width="12.9453125" style="186" customWidth="1"/>
    <col min="6147" max="6147" width="23.59765625" style="186" customWidth="1"/>
    <col min="6148" max="6148" width="9.84375" style="186" customWidth="1"/>
    <col min="6149" max="6149" width="7.4140625" style="186" customWidth="1"/>
    <col min="6150" max="6150" width="9.70703125" style="186" customWidth="1"/>
    <col min="6151" max="6151" width="12.13671875" style="186" customWidth="1"/>
    <col min="6152" max="6152" width="7.28125" style="186" customWidth="1"/>
    <col min="6153" max="6153" width="9.9765625" style="186" customWidth="1"/>
    <col min="6154" max="6154" width="11.4609375" style="186" customWidth="1"/>
    <col min="6155" max="6156" width="14.5625" style="186" customWidth="1"/>
    <col min="6157" max="6157" width="11.32421875" style="186" customWidth="1"/>
    <col min="6158" max="6158" width="10.24609375" style="186" customWidth="1"/>
    <col min="6159" max="6159" width="11.4609375" style="186" customWidth="1"/>
    <col min="6160" max="6400" width="9.16796875" style="186"/>
    <col min="6401" max="6401" width="5.93359375" style="186" customWidth="1"/>
    <col min="6402" max="6402" width="12.9453125" style="186" customWidth="1"/>
    <col min="6403" max="6403" width="23.59765625" style="186" customWidth="1"/>
    <col min="6404" max="6404" width="9.84375" style="186" customWidth="1"/>
    <col min="6405" max="6405" width="7.4140625" style="186" customWidth="1"/>
    <col min="6406" max="6406" width="9.70703125" style="186" customWidth="1"/>
    <col min="6407" max="6407" width="12.13671875" style="186" customWidth="1"/>
    <col min="6408" max="6408" width="7.28125" style="186" customWidth="1"/>
    <col min="6409" max="6409" width="9.9765625" style="186" customWidth="1"/>
    <col min="6410" max="6410" width="11.4609375" style="186" customWidth="1"/>
    <col min="6411" max="6412" width="14.5625" style="186" customWidth="1"/>
    <col min="6413" max="6413" width="11.32421875" style="186" customWidth="1"/>
    <col min="6414" max="6414" width="10.24609375" style="186" customWidth="1"/>
    <col min="6415" max="6415" width="11.4609375" style="186" customWidth="1"/>
    <col min="6416" max="6656" width="9.16796875" style="186"/>
    <col min="6657" max="6657" width="5.93359375" style="186" customWidth="1"/>
    <col min="6658" max="6658" width="12.9453125" style="186" customWidth="1"/>
    <col min="6659" max="6659" width="23.59765625" style="186" customWidth="1"/>
    <col min="6660" max="6660" width="9.84375" style="186" customWidth="1"/>
    <col min="6661" max="6661" width="7.4140625" style="186" customWidth="1"/>
    <col min="6662" max="6662" width="9.70703125" style="186" customWidth="1"/>
    <col min="6663" max="6663" width="12.13671875" style="186" customWidth="1"/>
    <col min="6664" max="6664" width="7.28125" style="186" customWidth="1"/>
    <col min="6665" max="6665" width="9.9765625" style="186" customWidth="1"/>
    <col min="6666" max="6666" width="11.4609375" style="186" customWidth="1"/>
    <col min="6667" max="6668" width="14.5625" style="186" customWidth="1"/>
    <col min="6669" max="6669" width="11.32421875" style="186" customWidth="1"/>
    <col min="6670" max="6670" width="10.24609375" style="186" customWidth="1"/>
    <col min="6671" max="6671" width="11.4609375" style="186" customWidth="1"/>
    <col min="6672" max="6912" width="9.16796875" style="186"/>
    <col min="6913" max="6913" width="5.93359375" style="186" customWidth="1"/>
    <col min="6914" max="6914" width="12.9453125" style="186" customWidth="1"/>
    <col min="6915" max="6915" width="23.59765625" style="186" customWidth="1"/>
    <col min="6916" max="6916" width="9.84375" style="186" customWidth="1"/>
    <col min="6917" max="6917" width="7.4140625" style="186" customWidth="1"/>
    <col min="6918" max="6918" width="9.70703125" style="186" customWidth="1"/>
    <col min="6919" max="6919" width="12.13671875" style="186" customWidth="1"/>
    <col min="6920" max="6920" width="7.28125" style="186" customWidth="1"/>
    <col min="6921" max="6921" width="9.9765625" style="186" customWidth="1"/>
    <col min="6922" max="6922" width="11.4609375" style="186" customWidth="1"/>
    <col min="6923" max="6924" width="14.5625" style="186" customWidth="1"/>
    <col min="6925" max="6925" width="11.32421875" style="186" customWidth="1"/>
    <col min="6926" max="6926" width="10.24609375" style="186" customWidth="1"/>
    <col min="6927" max="6927" width="11.4609375" style="186" customWidth="1"/>
    <col min="6928" max="7168" width="9.16796875" style="186"/>
    <col min="7169" max="7169" width="5.93359375" style="186" customWidth="1"/>
    <col min="7170" max="7170" width="12.9453125" style="186" customWidth="1"/>
    <col min="7171" max="7171" width="23.59765625" style="186" customWidth="1"/>
    <col min="7172" max="7172" width="9.84375" style="186" customWidth="1"/>
    <col min="7173" max="7173" width="7.4140625" style="186" customWidth="1"/>
    <col min="7174" max="7174" width="9.70703125" style="186" customWidth="1"/>
    <col min="7175" max="7175" width="12.13671875" style="186" customWidth="1"/>
    <col min="7176" max="7176" width="7.28125" style="186" customWidth="1"/>
    <col min="7177" max="7177" width="9.9765625" style="186" customWidth="1"/>
    <col min="7178" max="7178" width="11.4609375" style="186" customWidth="1"/>
    <col min="7179" max="7180" width="14.5625" style="186" customWidth="1"/>
    <col min="7181" max="7181" width="11.32421875" style="186" customWidth="1"/>
    <col min="7182" max="7182" width="10.24609375" style="186" customWidth="1"/>
    <col min="7183" max="7183" width="11.4609375" style="186" customWidth="1"/>
    <col min="7184" max="7424" width="9.16796875" style="186"/>
    <col min="7425" max="7425" width="5.93359375" style="186" customWidth="1"/>
    <col min="7426" max="7426" width="12.9453125" style="186" customWidth="1"/>
    <col min="7427" max="7427" width="23.59765625" style="186" customWidth="1"/>
    <col min="7428" max="7428" width="9.84375" style="186" customWidth="1"/>
    <col min="7429" max="7429" width="7.4140625" style="186" customWidth="1"/>
    <col min="7430" max="7430" width="9.70703125" style="186" customWidth="1"/>
    <col min="7431" max="7431" width="12.13671875" style="186" customWidth="1"/>
    <col min="7432" max="7432" width="7.28125" style="186" customWidth="1"/>
    <col min="7433" max="7433" width="9.9765625" style="186" customWidth="1"/>
    <col min="7434" max="7434" width="11.4609375" style="186" customWidth="1"/>
    <col min="7435" max="7436" width="14.5625" style="186" customWidth="1"/>
    <col min="7437" max="7437" width="11.32421875" style="186" customWidth="1"/>
    <col min="7438" max="7438" width="10.24609375" style="186" customWidth="1"/>
    <col min="7439" max="7439" width="11.4609375" style="186" customWidth="1"/>
    <col min="7440" max="7680" width="9.16796875" style="186"/>
    <col min="7681" max="7681" width="5.93359375" style="186" customWidth="1"/>
    <col min="7682" max="7682" width="12.9453125" style="186" customWidth="1"/>
    <col min="7683" max="7683" width="23.59765625" style="186" customWidth="1"/>
    <col min="7684" max="7684" width="9.84375" style="186" customWidth="1"/>
    <col min="7685" max="7685" width="7.4140625" style="186" customWidth="1"/>
    <col min="7686" max="7686" width="9.70703125" style="186" customWidth="1"/>
    <col min="7687" max="7687" width="12.13671875" style="186" customWidth="1"/>
    <col min="7688" max="7688" width="7.28125" style="186" customWidth="1"/>
    <col min="7689" max="7689" width="9.9765625" style="186" customWidth="1"/>
    <col min="7690" max="7690" width="11.4609375" style="186" customWidth="1"/>
    <col min="7691" max="7692" width="14.5625" style="186" customWidth="1"/>
    <col min="7693" max="7693" width="11.32421875" style="186" customWidth="1"/>
    <col min="7694" max="7694" width="10.24609375" style="186" customWidth="1"/>
    <col min="7695" max="7695" width="11.4609375" style="186" customWidth="1"/>
    <col min="7696" max="7936" width="9.16796875" style="186"/>
    <col min="7937" max="7937" width="5.93359375" style="186" customWidth="1"/>
    <col min="7938" max="7938" width="12.9453125" style="186" customWidth="1"/>
    <col min="7939" max="7939" width="23.59765625" style="186" customWidth="1"/>
    <col min="7940" max="7940" width="9.84375" style="186" customWidth="1"/>
    <col min="7941" max="7941" width="7.4140625" style="186" customWidth="1"/>
    <col min="7942" max="7942" width="9.70703125" style="186" customWidth="1"/>
    <col min="7943" max="7943" width="12.13671875" style="186" customWidth="1"/>
    <col min="7944" max="7944" width="7.28125" style="186" customWidth="1"/>
    <col min="7945" max="7945" width="9.9765625" style="186" customWidth="1"/>
    <col min="7946" max="7946" width="11.4609375" style="186" customWidth="1"/>
    <col min="7947" max="7948" width="14.5625" style="186" customWidth="1"/>
    <col min="7949" max="7949" width="11.32421875" style="186" customWidth="1"/>
    <col min="7950" max="7950" width="10.24609375" style="186" customWidth="1"/>
    <col min="7951" max="7951" width="11.4609375" style="186" customWidth="1"/>
    <col min="7952" max="8192" width="9.16796875" style="186"/>
    <col min="8193" max="8193" width="5.93359375" style="186" customWidth="1"/>
    <col min="8194" max="8194" width="12.9453125" style="186" customWidth="1"/>
    <col min="8195" max="8195" width="23.59765625" style="186" customWidth="1"/>
    <col min="8196" max="8196" width="9.84375" style="186" customWidth="1"/>
    <col min="8197" max="8197" width="7.4140625" style="186" customWidth="1"/>
    <col min="8198" max="8198" width="9.70703125" style="186" customWidth="1"/>
    <col min="8199" max="8199" width="12.13671875" style="186" customWidth="1"/>
    <col min="8200" max="8200" width="7.28125" style="186" customWidth="1"/>
    <col min="8201" max="8201" width="9.9765625" style="186" customWidth="1"/>
    <col min="8202" max="8202" width="11.4609375" style="186" customWidth="1"/>
    <col min="8203" max="8204" width="14.5625" style="186" customWidth="1"/>
    <col min="8205" max="8205" width="11.32421875" style="186" customWidth="1"/>
    <col min="8206" max="8206" width="10.24609375" style="186" customWidth="1"/>
    <col min="8207" max="8207" width="11.4609375" style="186" customWidth="1"/>
    <col min="8208" max="8448" width="9.16796875" style="186"/>
    <col min="8449" max="8449" width="5.93359375" style="186" customWidth="1"/>
    <col min="8450" max="8450" width="12.9453125" style="186" customWidth="1"/>
    <col min="8451" max="8451" width="23.59765625" style="186" customWidth="1"/>
    <col min="8452" max="8452" width="9.84375" style="186" customWidth="1"/>
    <col min="8453" max="8453" width="7.4140625" style="186" customWidth="1"/>
    <col min="8454" max="8454" width="9.70703125" style="186" customWidth="1"/>
    <col min="8455" max="8455" width="12.13671875" style="186" customWidth="1"/>
    <col min="8456" max="8456" width="7.28125" style="186" customWidth="1"/>
    <col min="8457" max="8457" width="9.9765625" style="186" customWidth="1"/>
    <col min="8458" max="8458" width="11.4609375" style="186" customWidth="1"/>
    <col min="8459" max="8460" width="14.5625" style="186" customWidth="1"/>
    <col min="8461" max="8461" width="11.32421875" style="186" customWidth="1"/>
    <col min="8462" max="8462" width="10.24609375" style="186" customWidth="1"/>
    <col min="8463" max="8463" width="11.4609375" style="186" customWidth="1"/>
    <col min="8464" max="8704" width="9.16796875" style="186"/>
    <col min="8705" max="8705" width="5.93359375" style="186" customWidth="1"/>
    <col min="8706" max="8706" width="12.9453125" style="186" customWidth="1"/>
    <col min="8707" max="8707" width="23.59765625" style="186" customWidth="1"/>
    <col min="8708" max="8708" width="9.84375" style="186" customWidth="1"/>
    <col min="8709" max="8709" width="7.4140625" style="186" customWidth="1"/>
    <col min="8710" max="8710" width="9.70703125" style="186" customWidth="1"/>
    <col min="8711" max="8711" width="12.13671875" style="186" customWidth="1"/>
    <col min="8712" max="8712" width="7.28125" style="186" customWidth="1"/>
    <col min="8713" max="8713" width="9.9765625" style="186" customWidth="1"/>
    <col min="8714" max="8714" width="11.4609375" style="186" customWidth="1"/>
    <col min="8715" max="8716" width="14.5625" style="186" customWidth="1"/>
    <col min="8717" max="8717" width="11.32421875" style="186" customWidth="1"/>
    <col min="8718" max="8718" width="10.24609375" style="186" customWidth="1"/>
    <col min="8719" max="8719" width="11.4609375" style="186" customWidth="1"/>
    <col min="8720" max="8960" width="9.16796875" style="186"/>
    <col min="8961" max="8961" width="5.93359375" style="186" customWidth="1"/>
    <col min="8962" max="8962" width="12.9453125" style="186" customWidth="1"/>
    <col min="8963" max="8963" width="23.59765625" style="186" customWidth="1"/>
    <col min="8964" max="8964" width="9.84375" style="186" customWidth="1"/>
    <col min="8965" max="8965" width="7.4140625" style="186" customWidth="1"/>
    <col min="8966" max="8966" width="9.70703125" style="186" customWidth="1"/>
    <col min="8967" max="8967" width="12.13671875" style="186" customWidth="1"/>
    <col min="8968" max="8968" width="7.28125" style="186" customWidth="1"/>
    <col min="8969" max="8969" width="9.9765625" style="186" customWidth="1"/>
    <col min="8970" max="8970" width="11.4609375" style="186" customWidth="1"/>
    <col min="8971" max="8972" width="14.5625" style="186" customWidth="1"/>
    <col min="8973" max="8973" width="11.32421875" style="186" customWidth="1"/>
    <col min="8974" max="8974" width="10.24609375" style="186" customWidth="1"/>
    <col min="8975" max="8975" width="11.4609375" style="186" customWidth="1"/>
    <col min="8976" max="9216" width="9.16796875" style="186"/>
    <col min="9217" max="9217" width="5.93359375" style="186" customWidth="1"/>
    <col min="9218" max="9218" width="12.9453125" style="186" customWidth="1"/>
    <col min="9219" max="9219" width="23.59765625" style="186" customWidth="1"/>
    <col min="9220" max="9220" width="9.84375" style="186" customWidth="1"/>
    <col min="9221" max="9221" width="7.4140625" style="186" customWidth="1"/>
    <col min="9222" max="9222" width="9.70703125" style="186" customWidth="1"/>
    <col min="9223" max="9223" width="12.13671875" style="186" customWidth="1"/>
    <col min="9224" max="9224" width="7.28125" style="186" customWidth="1"/>
    <col min="9225" max="9225" width="9.9765625" style="186" customWidth="1"/>
    <col min="9226" max="9226" width="11.4609375" style="186" customWidth="1"/>
    <col min="9227" max="9228" width="14.5625" style="186" customWidth="1"/>
    <col min="9229" max="9229" width="11.32421875" style="186" customWidth="1"/>
    <col min="9230" max="9230" width="10.24609375" style="186" customWidth="1"/>
    <col min="9231" max="9231" width="11.4609375" style="186" customWidth="1"/>
    <col min="9232" max="9472" width="9.16796875" style="186"/>
    <col min="9473" max="9473" width="5.93359375" style="186" customWidth="1"/>
    <col min="9474" max="9474" width="12.9453125" style="186" customWidth="1"/>
    <col min="9475" max="9475" width="23.59765625" style="186" customWidth="1"/>
    <col min="9476" max="9476" width="9.84375" style="186" customWidth="1"/>
    <col min="9477" max="9477" width="7.4140625" style="186" customWidth="1"/>
    <col min="9478" max="9478" width="9.70703125" style="186" customWidth="1"/>
    <col min="9479" max="9479" width="12.13671875" style="186" customWidth="1"/>
    <col min="9480" max="9480" width="7.28125" style="186" customWidth="1"/>
    <col min="9481" max="9481" width="9.9765625" style="186" customWidth="1"/>
    <col min="9482" max="9482" width="11.4609375" style="186" customWidth="1"/>
    <col min="9483" max="9484" width="14.5625" style="186" customWidth="1"/>
    <col min="9485" max="9485" width="11.32421875" style="186" customWidth="1"/>
    <col min="9486" max="9486" width="10.24609375" style="186" customWidth="1"/>
    <col min="9487" max="9487" width="11.4609375" style="186" customWidth="1"/>
    <col min="9488" max="9728" width="9.16796875" style="186"/>
    <col min="9729" max="9729" width="5.93359375" style="186" customWidth="1"/>
    <col min="9730" max="9730" width="12.9453125" style="186" customWidth="1"/>
    <col min="9731" max="9731" width="23.59765625" style="186" customWidth="1"/>
    <col min="9732" max="9732" width="9.84375" style="186" customWidth="1"/>
    <col min="9733" max="9733" width="7.4140625" style="186" customWidth="1"/>
    <col min="9734" max="9734" width="9.70703125" style="186" customWidth="1"/>
    <col min="9735" max="9735" width="12.13671875" style="186" customWidth="1"/>
    <col min="9736" max="9736" width="7.28125" style="186" customWidth="1"/>
    <col min="9737" max="9737" width="9.9765625" style="186" customWidth="1"/>
    <col min="9738" max="9738" width="11.4609375" style="186" customWidth="1"/>
    <col min="9739" max="9740" width="14.5625" style="186" customWidth="1"/>
    <col min="9741" max="9741" width="11.32421875" style="186" customWidth="1"/>
    <col min="9742" max="9742" width="10.24609375" style="186" customWidth="1"/>
    <col min="9743" max="9743" width="11.4609375" style="186" customWidth="1"/>
    <col min="9744" max="9984" width="9.16796875" style="186"/>
    <col min="9985" max="9985" width="5.93359375" style="186" customWidth="1"/>
    <col min="9986" max="9986" width="12.9453125" style="186" customWidth="1"/>
    <col min="9987" max="9987" width="23.59765625" style="186" customWidth="1"/>
    <col min="9988" max="9988" width="9.84375" style="186" customWidth="1"/>
    <col min="9989" max="9989" width="7.4140625" style="186" customWidth="1"/>
    <col min="9990" max="9990" width="9.70703125" style="186" customWidth="1"/>
    <col min="9991" max="9991" width="12.13671875" style="186" customWidth="1"/>
    <col min="9992" max="9992" width="7.28125" style="186" customWidth="1"/>
    <col min="9993" max="9993" width="9.9765625" style="186" customWidth="1"/>
    <col min="9994" max="9994" width="11.4609375" style="186" customWidth="1"/>
    <col min="9995" max="9996" width="14.5625" style="186" customWidth="1"/>
    <col min="9997" max="9997" width="11.32421875" style="186" customWidth="1"/>
    <col min="9998" max="9998" width="10.24609375" style="186" customWidth="1"/>
    <col min="9999" max="9999" width="11.4609375" style="186" customWidth="1"/>
    <col min="10000" max="10240" width="9.16796875" style="186"/>
    <col min="10241" max="10241" width="5.93359375" style="186" customWidth="1"/>
    <col min="10242" max="10242" width="12.9453125" style="186" customWidth="1"/>
    <col min="10243" max="10243" width="23.59765625" style="186" customWidth="1"/>
    <col min="10244" max="10244" width="9.84375" style="186" customWidth="1"/>
    <col min="10245" max="10245" width="7.4140625" style="186" customWidth="1"/>
    <col min="10246" max="10246" width="9.70703125" style="186" customWidth="1"/>
    <col min="10247" max="10247" width="12.13671875" style="186" customWidth="1"/>
    <col min="10248" max="10248" width="7.28125" style="186" customWidth="1"/>
    <col min="10249" max="10249" width="9.9765625" style="186" customWidth="1"/>
    <col min="10250" max="10250" width="11.4609375" style="186" customWidth="1"/>
    <col min="10251" max="10252" width="14.5625" style="186" customWidth="1"/>
    <col min="10253" max="10253" width="11.32421875" style="186" customWidth="1"/>
    <col min="10254" max="10254" width="10.24609375" style="186" customWidth="1"/>
    <col min="10255" max="10255" width="11.4609375" style="186" customWidth="1"/>
    <col min="10256" max="10496" width="9.16796875" style="186"/>
    <col min="10497" max="10497" width="5.93359375" style="186" customWidth="1"/>
    <col min="10498" max="10498" width="12.9453125" style="186" customWidth="1"/>
    <col min="10499" max="10499" width="23.59765625" style="186" customWidth="1"/>
    <col min="10500" max="10500" width="9.84375" style="186" customWidth="1"/>
    <col min="10501" max="10501" width="7.4140625" style="186" customWidth="1"/>
    <col min="10502" max="10502" width="9.70703125" style="186" customWidth="1"/>
    <col min="10503" max="10503" width="12.13671875" style="186" customWidth="1"/>
    <col min="10504" max="10504" width="7.28125" style="186" customWidth="1"/>
    <col min="10505" max="10505" width="9.9765625" style="186" customWidth="1"/>
    <col min="10506" max="10506" width="11.4609375" style="186" customWidth="1"/>
    <col min="10507" max="10508" width="14.5625" style="186" customWidth="1"/>
    <col min="10509" max="10509" width="11.32421875" style="186" customWidth="1"/>
    <col min="10510" max="10510" width="10.24609375" style="186" customWidth="1"/>
    <col min="10511" max="10511" width="11.4609375" style="186" customWidth="1"/>
    <col min="10512" max="10752" width="9.16796875" style="186"/>
    <col min="10753" max="10753" width="5.93359375" style="186" customWidth="1"/>
    <col min="10754" max="10754" width="12.9453125" style="186" customWidth="1"/>
    <col min="10755" max="10755" width="23.59765625" style="186" customWidth="1"/>
    <col min="10756" max="10756" width="9.84375" style="186" customWidth="1"/>
    <col min="10757" max="10757" width="7.4140625" style="186" customWidth="1"/>
    <col min="10758" max="10758" width="9.70703125" style="186" customWidth="1"/>
    <col min="10759" max="10759" width="12.13671875" style="186" customWidth="1"/>
    <col min="10760" max="10760" width="7.28125" style="186" customWidth="1"/>
    <col min="10761" max="10761" width="9.9765625" style="186" customWidth="1"/>
    <col min="10762" max="10762" width="11.4609375" style="186" customWidth="1"/>
    <col min="10763" max="10764" width="14.5625" style="186" customWidth="1"/>
    <col min="10765" max="10765" width="11.32421875" style="186" customWidth="1"/>
    <col min="10766" max="10766" width="10.24609375" style="186" customWidth="1"/>
    <col min="10767" max="10767" width="11.4609375" style="186" customWidth="1"/>
    <col min="10768" max="11008" width="9.16796875" style="186"/>
    <col min="11009" max="11009" width="5.93359375" style="186" customWidth="1"/>
    <col min="11010" max="11010" width="12.9453125" style="186" customWidth="1"/>
    <col min="11011" max="11011" width="23.59765625" style="186" customWidth="1"/>
    <col min="11012" max="11012" width="9.84375" style="186" customWidth="1"/>
    <col min="11013" max="11013" width="7.4140625" style="186" customWidth="1"/>
    <col min="11014" max="11014" width="9.70703125" style="186" customWidth="1"/>
    <col min="11015" max="11015" width="12.13671875" style="186" customWidth="1"/>
    <col min="11016" max="11016" width="7.28125" style="186" customWidth="1"/>
    <col min="11017" max="11017" width="9.9765625" style="186" customWidth="1"/>
    <col min="11018" max="11018" width="11.4609375" style="186" customWidth="1"/>
    <col min="11019" max="11020" width="14.5625" style="186" customWidth="1"/>
    <col min="11021" max="11021" width="11.32421875" style="186" customWidth="1"/>
    <col min="11022" max="11022" width="10.24609375" style="186" customWidth="1"/>
    <col min="11023" max="11023" width="11.4609375" style="186" customWidth="1"/>
    <col min="11024" max="11264" width="9.16796875" style="186"/>
    <col min="11265" max="11265" width="5.93359375" style="186" customWidth="1"/>
    <col min="11266" max="11266" width="12.9453125" style="186" customWidth="1"/>
    <col min="11267" max="11267" width="23.59765625" style="186" customWidth="1"/>
    <col min="11268" max="11268" width="9.84375" style="186" customWidth="1"/>
    <col min="11269" max="11269" width="7.4140625" style="186" customWidth="1"/>
    <col min="11270" max="11270" width="9.70703125" style="186" customWidth="1"/>
    <col min="11271" max="11271" width="12.13671875" style="186" customWidth="1"/>
    <col min="11272" max="11272" width="7.28125" style="186" customWidth="1"/>
    <col min="11273" max="11273" width="9.9765625" style="186" customWidth="1"/>
    <col min="11274" max="11274" width="11.4609375" style="186" customWidth="1"/>
    <col min="11275" max="11276" width="14.5625" style="186" customWidth="1"/>
    <col min="11277" max="11277" width="11.32421875" style="186" customWidth="1"/>
    <col min="11278" max="11278" width="10.24609375" style="186" customWidth="1"/>
    <col min="11279" max="11279" width="11.4609375" style="186" customWidth="1"/>
    <col min="11280" max="11520" width="9.16796875" style="186"/>
    <col min="11521" max="11521" width="5.93359375" style="186" customWidth="1"/>
    <col min="11522" max="11522" width="12.9453125" style="186" customWidth="1"/>
    <col min="11523" max="11523" width="23.59765625" style="186" customWidth="1"/>
    <col min="11524" max="11524" width="9.84375" style="186" customWidth="1"/>
    <col min="11525" max="11525" width="7.4140625" style="186" customWidth="1"/>
    <col min="11526" max="11526" width="9.70703125" style="186" customWidth="1"/>
    <col min="11527" max="11527" width="12.13671875" style="186" customWidth="1"/>
    <col min="11528" max="11528" width="7.28125" style="186" customWidth="1"/>
    <col min="11529" max="11529" width="9.9765625" style="186" customWidth="1"/>
    <col min="11530" max="11530" width="11.4609375" style="186" customWidth="1"/>
    <col min="11531" max="11532" width="14.5625" style="186" customWidth="1"/>
    <col min="11533" max="11533" width="11.32421875" style="186" customWidth="1"/>
    <col min="11534" max="11534" width="10.24609375" style="186" customWidth="1"/>
    <col min="11535" max="11535" width="11.4609375" style="186" customWidth="1"/>
    <col min="11536" max="11776" width="9.16796875" style="186"/>
    <col min="11777" max="11777" width="5.93359375" style="186" customWidth="1"/>
    <col min="11778" max="11778" width="12.9453125" style="186" customWidth="1"/>
    <col min="11779" max="11779" width="23.59765625" style="186" customWidth="1"/>
    <col min="11780" max="11780" width="9.84375" style="186" customWidth="1"/>
    <col min="11781" max="11781" width="7.4140625" style="186" customWidth="1"/>
    <col min="11782" max="11782" width="9.70703125" style="186" customWidth="1"/>
    <col min="11783" max="11783" width="12.13671875" style="186" customWidth="1"/>
    <col min="11784" max="11784" width="7.28125" style="186" customWidth="1"/>
    <col min="11785" max="11785" width="9.9765625" style="186" customWidth="1"/>
    <col min="11786" max="11786" width="11.4609375" style="186" customWidth="1"/>
    <col min="11787" max="11788" width="14.5625" style="186" customWidth="1"/>
    <col min="11789" max="11789" width="11.32421875" style="186" customWidth="1"/>
    <col min="11790" max="11790" width="10.24609375" style="186" customWidth="1"/>
    <col min="11791" max="11791" width="11.4609375" style="186" customWidth="1"/>
    <col min="11792" max="12032" width="9.16796875" style="186"/>
    <col min="12033" max="12033" width="5.93359375" style="186" customWidth="1"/>
    <col min="12034" max="12034" width="12.9453125" style="186" customWidth="1"/>
    <col min="12035" max="12035" width="23.59765625" style="186" customWidth="1"/>
    <col min="12036" max="12036" width="9.84375" style="186" customWidth="1"/>
    <col min="12037" max="12037" width="7.4140625" style="186" customWidth="1"/>
    <col min="12038" max="12038" width="9.70703125" style="186" customWidth="1"/>
    <col min="12039" max="12039" width="12.13671875" style="186" customWidth="1"/>
    <col min="12040" max="12040" width="7.28125" style="186" customWidth="1"/>
    <col min="12041" max="12041" width="9.9765625" style="186" customWidth="1"/>
    <col min="12042" max="12042" width="11.4609375" style="186" customWidth="1"/>
    <col min="12043" max="12044" width="14.5625" style="186" customWidth="1"/>
    <col min="12045" max="12045" width="11.32421875" style="186" customWidth="1"/>
    <col min="12046" max="12046" width="10.24609375" style="186" customWidth="1"/>
    <col min="12047" max="12047" width="11.4609375" style="186" customWidth="1"/>
    <col min="12048" max="12288" width="9.16796875" style="186"/>
    <col min="12289" max="12289" width="5.93359375" style="186" customWidth="1"/>
    <col min="12290" max="12290" width="12.9453125" style="186" customWidth="1"/>
    <col min="12291" max="12291" width="23.59765625" style="186" customWidth="1"/>
    <col min="12292" max="12292" width="9.84375" style="186" customWidth="1"/>
    <col min="12293" max="12293" width="7.4140625" style="186" customWidth="1"/>
    <col min="12294" max="12294" width="9.70703125" style="186" customWidth="1"/>
    <col min="12295" max="12295" width="12.13671875" style="186" customWidth="1"/>
    <col min="12296" max="12296" width="7.28125" style="186" customWidth="1"/>
    <col min="12297" max="12297" width="9.9765625" style="186" customWidth="1"/>
    <col min="12298" max="12298" width="11.4609375" style="186" customWidth="1"/>
    <col min="12299" max="12300" width="14.5625" style="186" customWidth="1"/>
    <col min="12301" max="12301" width="11.32421875" style="186" customWidth="1"/>
    <col min="12302" max="12302" width="10.24609375" style="186" customWidth="1"/>
    <col min="12303" max="12303" width="11.4609375" style="186" customWidth="1"/>
    <col min="12304" max="12544" width="9.16796875" style="186"/>
    <col min="12545" max="12545" width="5.93359375" style="186" customWidth="1"/>
    <col min="12546" max="12546" width="12.9453125" style="186" customWidth="1"/>
    <col min="12547" max="12547" width="23.59765625" style="186" customWidth="1"/>
    <col min="12548" max="12548" width="9.84375" style="186" customWidth="1"/>
    <col min="12549" max="12549" width="7.4140625" style="186" customWidth="1"/>
    <col min="12550" max="12550" width="9.70703125" style="186" customWidth="1"/>
    <col min="12551" max="12551" width="12.13671875" style="186" customWidth="1"/>
    <col min="12552" max="12552" width="7.28125" style="186" customWidth="1"/>
    <col min="12553" max="12553" width="9.9765625" style="186" customWidth="1"/>
    <col min="12554" max="12554" width="11.4609375" style="186" customWidth="1"/>
    <col min="12555" max="12556" width="14.5625" style="186" customWidth="1"/>
    <col min="12557" max="12557" width="11.32421875" style="186" customWidth="1"/>
    <col min="12558" max="12558" width="10.24609375" style="186" customWidth="1"/>
    <col min="12559" max="12559" width="11.4609375" style="186" customWidth="1"/>
    <col min="12560" max="12800" width="9.16796875" style="186"/>
    <col min="12801" max="12801" width="5.93359375" style="186" customWidth="1"/>
    <col min="12802" max="12802" width="12.9453125" style="186" customWidth="1"/>
    <col min="12803" max="12803" width="23.59765625" style="186" customWidth="1"/>
    <col min="12804" max="12804" width="9.84375" style="186" customWidth="1"/>
    <col min="12805" max="12805" width="7.4140625" style="186" customWidth="1"/>
    <col min="12806" max="12806" width="9.70703125" style="186" customWidth="1"/>
    <col min="12807" max="12807" width="12.13671875" style="186" customWidth="1"/>
    <col min="12808" max="12808" width="7.28125" style="186" customWidth="1"/>
    <col min="12809" max="12809" width="9.9765625" style="186" customWidth="1"/>
    <col min="12810" max="12810" width="11.4609375" style="186" customWidth="1"/>
    <col min="12811" max="12812" width="14.5625" style="186" customWidth="1"/>
    <col min="12813" max="12813" width="11.32421875" style="186" customWidth="1"/>
    <col min="12814" max="12814" width="10.24609375" style="186" customWidth="1"/>
    <col min="12815" max="12815" width="11.4609375" style="186" customWidth="1"/>
    <col min="12816" max="13056" width="9.16796875" style="186"/>
    <col min="13057" max="13057" width="5.93359375" style="186" customWidth="1"/>
    <col min="13058" max="13058" width="12.9453125" style="186" customWidth="1"/>
    <col min="13059" max="13059" width="23.59765625" style="186" customWidth="1"/>
    <col min="13060" max="13060" width="9.84375" style="186" customWidth="1"/>
    <col min="13061" max="13061" width="7.4140625" style="186" customWidth="1"/>
    <col min="13062" max="13062" width="9.70703125" style="186" customWidth="1"/>
    <col min="13063" max="13063" width="12.13671875" style="186" customWidth="1"/>
    <col min="13064" max="13064" width="7.28125" style="186" customWidth="1"/>
    <col min="13065" max="13065" width="9.9765625" style="186" customWidth="1"/>
    <col min="13066" max="13066" width="11.4609375" style="186" customWidth="1"/>
    <col min="13067" max="13068" width="14.5625" style="186" customWidth="1"/>
    <col min="13069" max="13069" width="11.32421875" style="186" customWidth="1"/>
    <col min="13070" max="13070" width="10.24609375" style="186" customWidth="1"/>
    <col min="13071" max="13071" width="11.4609375" style="186" customWidth="1"/>
    <col min="13072" max="13312" width="9.16796875" style="186"/>
    <col min="13313" max="13313" width="5.93359375" style="186" customWidth="1"/>
    <col min="13314" max="13314" width="12.9453125" style="186" customWidth="1"/>
    <col min="13315" max="13315" width="23.59765625" style="186" customWidth="1"/>
    <col min="13316" max="13316" width="9.84375" style="186" customWidth="1"/>
    <col min="13317" max="13317" width="7.4140625" style="186" customWidth="1"/>
    <col min="13318" max="13318" width="9.70703125" style="186" customWidth="1"/>
    <col min="13319" max="13319" width="12.13671875" style="186" customWidth="1"/>
    <col min="13320" max="13320" width="7.28125" style="186" customWidth="1"/>
    <col min="13321" max="13321" width="9.9765625" style="186" customWidth="1"/>
    <col min="13322" max="13322" width="11.4609375" style="186" customWidth="1"/>
    <col min="13323" max="13324" width="14.5625" style="186" customWidth="1"/>
    <col min="13325" max="13325" width="11.32421875" style="186" customWidth="1"/>
    <col min="13326" max="13326" width="10.24609375" style="186" customWidth="1"/>
    <col min="13327" max="13327" width="11.4609375" style="186" customWidth="1"/>
    <col min="13328" max="13568" width="9.16796875" style="186"/>
    <col min="13569" max="13569" width="5.93359375" style="186" customWidth="1"/>
    <col min="13570" max="13570" width="12.9453125" style="186" customWidth="1"/>
    <col min="13571" max="13571" width="23.59765625" style="186" customWidth="1"/>
    <col min="13572" max="13572" width="9.84375" style="186" customWidth="1"/>
    <col min="13573" max="13573" width="7.4140625" style="186" customWidth="1"/>
    <col min="13574" max="13574" width="9.70703125" style="186" customWidth="1"/>
    <col min="13575" max="13575" width="12.13671875" style="186" customWidth="1"/>
    <col min="13576" max="13576" width="7.28125" style="186" customWidth="1"/>
    <col min="13577" max="13577" width="9.9765625" style="186" customWidth="1"/>
    <col min="13578" max="13578" width="11.4609375" style="186" customWidth="1"/>
    <col min="13579" max="13580" width="14.5625" style="186" customWidth="1"/>
    <col min="13581" max="13581" width="11.32421875" style="186" customWidth="1"/>
    <col min="13582" max="13582" width="10.24609375" style="186" customWidth="1"/>
    <col min="13583" max="13583" width="11.4609375" style="186" customWidth="1"/>
    <col min="13584" max="13824" width="9.16796875" style="186"/>
    <col min="13825" max="13825" width="5.93359375" style="186" customWidth="1"/>
    <col min="13826" max="13826" width="12.9453125" style="186" customWidth="1"/>
    <col min="13827" max="13827" width="23.59765625" style="186" customWidth="1"/>
    <col min="13828" max="13828" width="9.84375" style="186" customWidth="1"/>
    <col min="13829" max="13829" width="7.4140625" style="186" customWidth="1"/>
    <col min="13830" max="13830" width="9.70703125" style="186" customWidth="1"/>
    <col min="13831" max="13831" width="12.13671875" style="186" customWidth="1"/>
    <col min="13832" max="13832" width="7.28125" style="186" customWidth="1"/>
    <col min="13833" max="13833" width="9.9765625" style="186" customWidth="1"/>
    <col min="13834" max="13834" width="11.4609375" style="186" customWidth="1"/>
    <col min="13835" max="13836" width="14.5625" style="186" customWidth="1"/>
    <col min="13837" max="13837" width="11.32421875" style="186" customWidth="1"/>
    <col min="13838" max="13838" width="10.24609375" style="186" customWidth="1"/>
    <col min="13839" max="13839" width="11.4609375" style="186" customWidth="1"/>
    <col min="13840" max="14080" width="9.16796875" style="186"/>
    <col min="14081" max="14081" width="5.93359375" style="186" customWidth="1"/>
    <col min="14082" max="14082" width="12.9453125" style="186" customWidth="1"/>
    <col min="14083" max="14083" width="23.59765625" style="186" customWidth="1"/>
    <col min="14084" max="14084" width="9.84375" style="186" customWidth="1"/>
    <col min="14085" max="14085" width="7.4140625" style="186" customWidth="1"/>
    <col min="14086" max="14086" width="9.70703125" style="186" customWidth="1"/>
    <col min="14087" max="14087" width="12.13671875" style="186" customWidth="1"/>
    <col min="14088" max="14088" width="7.28125" style="186" customWidth="1"/>
    <col min="14089" max="14089" width="9.9765625" style="186" customWidth="1"/>
    <col min="14090" max="14090" width="11.4609375" style="186" customWidth="1"/>
    <col min="14091" max="14092" width="14.5625" style="186" customWidth="1"/>
    <col min="14093" max="14093" width="11.32421875" style="186" customWidth="1"/>
    <col min="14094" max="14094" width="10.24609375" style="186" customWidth="1"/>
    <col min="14095" max="14095" width="11.4609375" style="186" customWidth="1"/>
    <col min="14096" max="14336" width="9.16796875" style="186"/>
    <col min="14337" max="14337" width="5.93359375" style="186" customWidth="1"/>
    <col min="14338" max="14338" width="12.9453125" style="186" customWidth="1"/>
    <col min="14339" max="14339" width="23.59765625" style="186" customWidth="1"/>
    <col min="14340" max="14340" width="9.84375" style="186" customWidth="1"/>
    <col min="14341" max="14341" width="7.4140625" style="186" customWidth="1"/>
    <col min="14342" max="14342" width="9.70703125" style="186" customWidth="1"/>
    <col min="14343" max="14343" width="12.13671875" style="186" customWidth="1"/>
    <col min="14344" max="14344" width="7.28125" style="186" customWidth="1"/>
    <col min="14345" max="14345" width="9.9765625" style="186" customWidth="1"/>
    <col min="14346" max="14346" width="11.4609375" style="186" customWidth="1"/>
    <col min="14347" max="14348" width="14.5625" style="186" customWidth="1"/>
    <col min="14349" max="14349" width="11.32421875" style="186" customWidth="1"/>
    <col min="14350" max="14350" width="10.24609375" style="186" customWidth="1"/>
    <col min="14351" max="14351" width="11.4609375" style="186" customWidth="1"/>
    <col min="14352" max="14592" width="9.16796875" style="186"/>
    <col min="14593" max="14593" width="5.93359375" style="186" customWidth="1"/>
    <col min="14594" max="14594" width="12.9453125" style="186" customWidth="1"/>
    <col min="14595" max="14595" width="23.59765625" style="186" customWidth="1"/>
    <col min="14596" max="14596" width="9.84375" style="186" customWidth="1"/>
    <col min="14597" max="14597" width="7.4140625" style="186" customWidth="1"/>
    <col min="14598" max="14598" width="9.70703125" style="186" customWidth="1"/>
    <col min="14599" max="14599" width="12.13671875" style="186" customWidth="1"/>
    <col min="14600" max="14600" width="7.28125" style="186" customWidth="1"/>
    <col min="14601" max="14601" width="9.9765625" style="186" customWidth="1"/>
    <col min="14602" max="14602" width="11.4609375" style="186" customWidth="1"/>
    <col min="14603" max="14604" width="14.5625" style="186" customWidth="1"/>
    <col min="14605" max="14605" width="11.32421875" style="186" customWidth="1"/>
    <col min="14606" max="14606" width="10.24609375" style="186" customWidth="1"/>
    <col min="14607" max="14607" width="11.4609375" style="186" customWidth="1"/>
    <col min="14608" max="14848" width="9.16796875" style="186"/>
    <col min="14849" max="14849" width="5.93359375" style="186" customWidth="1"/>
    <col min="14850" max="14850" width="12.9453125" style="186" customWidth="1"/>
    <col min="14851" max="14851" width="23.59765625" style="186" customWidth="1"/>
    <col min="14852" max="14852" width="9.84375" style="186" customWidth="1"/>
    <col min="14853" max="14853" width="7.4140625" style="186" customWidth="1"/>
    <col min="14854" max="14854" width="9.70703125" style="186" customWidth="1"/>
    <col min="14855" max="14855" width="12.13671875" style="186" customWidth="1"/>
    <col min="14856" max="14856" width="7.28125" style="186" customWidth="1"/>
    <col min="14857" max="14857" width="9.9765625" style="186" customWidth="1"/>
    <col min="14858" max="14858" width="11.4609375" style="186" customWidth="1"/>
    <col min="14859" max="14860" width="14.5625" style="186" customWidth="1"/>
    <col min="14861" max="14861" width="11.32421875" style="186" customWidth="1"/>
    <col min="14862" max="14862" width="10.24609375" style="186" customWidth="1"/>
    <col min="14863" max="14863" width="11.4609375" style="186" customWidth="1"/>
    <col min="14864" max="15104" width="9.16796875" style="186"/>
    <col min="15105" max="15105" width="5.93359375" style="186" customWidth="1"/>
    <col min="15106" max="15106" width="12.9453125" style="186" customWidth="1"/>
    <col min="15107" max="15107" width="23.59765625" style="186" customWidth="1"/>
    <col min="15108" max="15108" width="9.84375" style="186" customWidth="1"/>
    <col min="15109" max="15109" width="7.4140625" style="186" customWidth="1"/>
    <col min="15110" max="15110" width="9.70703125" style="186" customWidth="1"/>
    <col min="15111" max="15111" width="12.13671875" style="186" customWidth="1"/>
    <col min="15112" max="15112" width="7.28125" style="186" customWidth="1"/>
    <col min="15113" max="15113" width="9.9765625" style="186" customWidth="1"/>
    <col min="15114" max="15114" width="11.4609375" style="186" customWidth="1"/>
    <col min="15115" max="15116" width="14.5625" style="186" customWidth="1"/>
    <col min="15117" max="15117" width="11.32421875" style="186" customWidth="1"/>
    <col min="15118" max="15118" width="10.24609375" style="186" customWidth="1"/>
    <col min="15119" max="15119" width="11.4609375" style="186" customWidth="1"/>
    <col min="15120" max="15360" width="9.16796875" style="186"/>
    <col min="15361" max="15361" width="5.93359375" style="186" customWidth="1"/>
    <col min="15362" max="15362" width="12.9453125" style="186" customWidth="1"/>
    <col min="15363" max="15363" width="23.59765625" style="186" customWidth="1"/>
    <col min="15364" max="15364" width="9.84375" style="186" customWidth="1"/>
    <col min="15365" max="15365" width="7.4140625" style="186" customWidth="1"/>
    <col min="15366" max="15366" width="9.70703125" style="186" customWidth="1"/>
    <col min="15367" max="15367" width="12.13671875" style="186" customWidth="1"/>
    <col min="15368" max="15368" width="7.28125" style="186" customWidth="1"/>
    <col min="15369" max="15369" width="9.9765625" style="186" customWidth="1"/>
    <col min="15370" max="15370" width="11.4609375" style="186" customWidth="1"/>
    <col min="15371" max="15372" width="14.5625" style="186" customWidth="1"/>
    <col min="15373" max="15373" width="11.32421875" style="186" customWidth="1"/>
    <col min="15374" max="15374" width="10.24609375" style="186" customWidth="1"/>
    <col min="15375" max="15375" width="11.4609375" style="186" customWidth="1"/>
    <col min="15376" max="15616" width="9.16796875" style="186"/>
    <col min="15617" max="15617" width="5.93359375" style="186" customWidth="1"/>
    <col min="15618" max="15618" width="12.9453125" style="186" customWidth="1"/>
    <col min="15619" max="15619" width="23.59765625" style="186" customWidth="1"/>
    <col min="15620" max="15620" width="9.84375" style="186" customWidth="1"/>
    <col min="15621" max="15621" width="7.4140625" style="186" customWidth="1"/>
    <col min="15622" max="15622" width="9.70703125" style="186" customWidth="1"/>
    <col min="15623" max="15623" width="12.13671875" style="186" customWidth="1"/>
    <col min="15624" max="15624" width="7.28125" style="186" customWidth="1"/>
    <col min="15625" max="15625" width="9.9765625" style="186" customWidth="1"/>
    <col min="15626" max="15626" width="11.4609375" style="186" customWidth="1"/>
    <col min="15627" max="15628" width="14.5625" style="186" customWidth="1"/>
    <col min="15629" max="15629" width="11.32421875" style="186" customWidth="1"/>
    <col min="15630" max="15630" width="10.24609375" style="186" customWidth="1"/>
    <col min="15631" max="15631" width="11.4609375" style="186" customWidth="1"/>
    <col min="15632" max="15872" width="9.16796875" style="186"/>
    <col min="15873" max="15873" width="5.93359375" style="186" customWidth="1"/>
    <col min="15874" max="15874" width="12.9453125" style="186" customWidth="1"/>
    <col min="15875" max="15875" width="23.59765625" style="186" customWidth="1"/>
    <col min="15876" max="15876" width="9.84375" style="186" customWidth="1"/>
    <col min="15877" max="15877" width="7.4140625" style="186" customWidth="1"/>
    <col min="15878" max="15878" width="9.70703125" style="186" customWidth="1"/>
    <col min="15879" max="15879" width="12.13671875" style="186" customWidth="1"/>
    <col min="15880" max="15880" width="7.28125" style="186" customWidth="1"/>
    <col min="15881" max="15881" width="9.9765625" style="186" customWidth="1"/>
    <col min="15882" max="15882" width="11.4609375" style="186" customWidth="1"/>
    <col min="15883" max="15884" width="14.5625" style="186" customWidth="1"/>
    <col min="15885" max="15885" width="11.32421875" style="186" customWidth="1"/>
    <col min="15886" max="15886" width="10.24609375" style="186" customWidth="1"/>
    <col min="15887" max="15887" width="11.4609375" style="186" customWidth="1"/>
    <col min="15888" max="16128" width="9.16796875" style="186"/>
    <col min="16129" max="16129" width="5.93359375" style="186" customWidth="1"/>
    <col min="16130" max="16130" width="12.9453125" style="186" customWidth="1"/>
    <col min="16131" max="16131" width="23.59765625" style="186" customWidth="1"/>
    <col min="16132" max="16132" width="9.84375" style="186" customWidth="1"/>
    <col min="16133" max="16133" width="7.4140625" style="186" customWidth="1"/>
    <col min="16134" max="16134" width="9.70703125" style="186" customWidth="1"/>
    <col min="16135" max="16135" width="12.13671875" style="186" customWidth="1"/>
    <col min="16136" max="16136" width="7.28125" style="186" customWidth="1"/>
    <col min="16137" max="16137" width="9.9765625" style="186" customWidth="1"/>
    <col min="16138" max="16138" width="11.4609375" style="186" customWidth="1"/>
    <col min="16139" max="16140" width="14.5625" style="186" customWidth="1"/>
    <col min="16141" max="16141" width="11.32421875" style="186" customWidth="1"/>
    <col min="16142" max="16142" width="10.24609375" style="186" customWidth="1"/>
    <col min="16143" max="16143" width="11.4609375" style="186" customWidth="1"/>
    <col min="16144" max="16384" width="9.16796875" style="186"/>
  </cols>
  <sheetData>
    <row r="1" spans="1:15" ht="20.25" x14ac:dyDescent="0.25">
      <c r="A1" s="707" t="s">
        <v>189</v>
      </c>
      <c r="B1" s="708"/>
      <c r="C1" s="708"/>
      <c r="D1" s="708"/>
      <c r="E1" s="708"/>
      <c r="F1" s="708"/>
      <c r="G1" s="708"/>
      <c r="H1" s="708"/>
      <c r="I1" s="708"/>
      <c r="J1" s="708"/>
      <c r="K1" s="708"/>
      <c r="L1" s="708"/>
      <c r="M1" s="708"/>
      <c r="N1" s="708"/>
      <c r="O1" s="709"/>
    </row>
    <row r="2" spans="1:15" ht="42" x14ac:dyDescent="0.15">
      <c r="A2" s="189" t="s">
        <v>190</v>
      </c>
      <c r="B2" s="112" t="s">
        <v>191</v>
      </c>
      <c r="C2" s="113" t="s">
        <v>172</v>
      </c>
      <c r="D2" s="114" t="s">
        <v>171</v>
      </c>
      <c r="E2" s="114" t="s">
        <v>192</v>
      </c>
      <c r="F2" s="190" t="s">
        <v>193</v>
      </c>
      <c r="G2" s="112" t="s">
        <v>194</v>
      </c>
      <c r="H2" s="119"/>
      <c r="I2" s="112" t="s">
        <v>195</v>
      </c>
      <c r="J2" s="112" t="s">
        <v>196</v>
      </c>
      <c r="K2" s="113" t="s">
        <v>11</v>
      </c>
      <c r="L2" s="190" t="s">
        <v>197</v>
      </c>
      <c r="M2" s="112" t="s">
        <v>198</v>
      </c>
      <c r="N2" s="112" t="s">
        <v>199</v>
      </c>
      <c r="O2" s="112" t="s">
        <v>200</v>
      </c>
    </row>
    <row r="3" spans="1:15" ht="17.25" x14ac:dyDescent="0.15">
      <c r="A3" s="115">
        <v>1</v>
      </c>
      <c r="B3" s="710">
        <f>DATA!D37</f>
        <v>28133390103</v>
      </c>
      <c r="C3" s="711" t="str">
        <f>DATA!D36</f>
        <v>GVMC PRIMARY SCHOOL, GANDHINAGARAM</v>
      </c>
      <c r="D3" s="712">
        <f>DATA!A4</f>
        <v>45383</v>
      </c>
      <c r="E3" s="116" t="s">
        <v>201</v>
      </c>
      <c r="F3" s="117">
        <f>SUM(DATA!B15+DATA!C15)</f>
        <v>129</v>
      </c>
      <c r="G3" s="118">
        <f>F3*5</f>
        <v>645</v>
      </c>
      <c r="H3" s="115">
        <f>DATA!C1</f>
        <v>312</v>
      </c>
      <c r="I3" s="344" cm="1">
        <f t="array" ref="I3">IFERROR(INDEX(_xlfn._xlws.FILTER(DATA!I4:I34,ROW(DATA!I4:I34)=SMALL(IF(NOT(DATA!I4:I34=NOT(ISBLANK(DATA!I4:I34))),ROW(DATA!I4:I34),""),1)),0,1),"")</f>
        <v>440</v>
      </c>
      <c r="J3" s="204" t="str" cm="1">
        <f t="array" ref="J3">IFERROR(INDEX(_xlfn._xlws.FILTER(DATA!J4:J34,ROW(DATA!J4:J34)=SMALL(IF(NOT(DATA!J4:J34=NOT(ISBLANK(DATA!J4:J34))),ROW(DATA!J4:J34),""),1)),0,1),"")</f>
        <v>PINK</v>
      </c>
      <c r="K3" s="119" cm="1">
        <f t="array" ref="K3">IFERROR(INDEX(_xlfn._xlws.FILTER(DATA!H3:I33,ROW(DATA!I3:I33)=SMALL(IF(NOT(DATA!I3:I33=NOT(ISBLANK(DATA!I3:I33))),ROW(DATA!I3:I33),""),1)),0,1),"")</f>
        <v>45393</v>
      </c>
      <c r="L3" s="115">
        <f>SUM(H3:I3)</f>
        <v>752</v>
      </c>
      <c r="M3" s="116">
        <f>SUM(EGG!F4:F10)</f>
        <v>323</v>
      </c>
      <c r="N3" s="115">
        <f>SUM(EGG!H4:H10)</f>
        <v>0</v>
      </c>
      <c r="O3" s="120">
        <f>L3-M3-N3</f>
        <v>429</v>
      </c>
    </row>
    <row r="4" spans="1:15" ht="17.25" x14ac:dyDescent="0.15">
      <c r="A4" s="115">
        <v>2</v>
      </c>
      <c r="B4" s="710"/>
      <c r="C4" s="711"/>
      <c r="D4" s="712"/>
      <c r="E4" s="116" t="s">
        <v>202</v>
      </c>
      <c r="F4" s="117">
        <f>SUM(DATA!B11:C11)</f>
        <v>129</v>
      </c>
      <c r="G4" s="118">
        <f t="shared" ref="G4:G7" si="0">F4*5</f>
        <v>645</v>
      </c>
      <c r="H4" s="115">
        <f>O3</f>
        <v>429</v>
      </c>
      <c r="I4" s="115" cm="1">
        <f t="array" ref="I4">IFERROR(INDEX(_xlfn._xlws.FILTER(DATA!I4:I34,ROW(DATA!I4:I34)=SMALL(IF(NOT(DATA!I4:I34=NOT(ISBLANK(DATA!I4:I34))),ROW(DATA!I4:I34),""),2)),0,1),"")</f>
        <v>330</v>
      </c>
      <c r="J4" s="115" t="str" cm="1">
        <f t="array" ref="J4">IFERROR(INDEX(_xlfn._xlws.FILTER(DATA!J4:J34,ROW(DATA!J4:J34)=SMALL(IF(NOT(DATA!J4:J34=NOT(ISBLANK(DATA!J4:J34))),ROW(DATA!J4:J34),""),2)),0,1),"")</f>
        <v xml:space="preserve">GREEN </v>
      </c>
      <c r="K4" s="119" cm="1">
        <f t="array" ref="K4">IFERROR(INDEX(_xlfn._xlws.FILTER(DATA!H4:I34,ROW(DATA!I4:I34)=SMALL(IF(NOT(DATA!I4:I34=NOT(ISBLANK(DATA!I4:I34))),ROW(DATA!I4:I34),""),2)),0,1),"")</f>
        <v>45398</v>
      </c>
      <c r="L4" s="115">
        <f>SUM(H4:I4)</f>
        <v>759</v>
      </c>
      <c r="M4" s="121">
        <f>SUM(EGG!F11:F17)</f>
        <v>205</v>
      </c>
      <c r="N4" s="115">
        <f>SUM(EGG!H11:H17)</f>
        <v>0</v>
      </c>
      <c r="O4" s="120">
        <f>L4-M4-N4</f>
        <v>554</v>
      </c>
    </row>
    <row r="5" spans="1:15" ht="17.25" x14ac:dyDescent="0.15">
      <c r="A5" s="115">
        <v>3</v>
      </c>
      <c r="B5" s="710"/>
      <c r="C5" s="711"/>
      <c r="D5" s="712"/>
      <c r="E5" s="116" t="s">
        <v>203</v>
      </c>
      <c r="F5" s="117">
        <f>SUM(DATA!B18:C18)</f>
        <v>129</v>
      </c>
      <c r="G5" s="118">
        <f t="shared" si="0"/>
        <v>645</v>
      </c>
      <c r="H5" s="115">
        <f>O4</f>
        <v>554</v>
      </c>
      <c r="I5" s="115" t="str" cm="1">
        <f t="array" ref="I5">IFERROR(INDEX(_xlfn._xlws.FILTER(DATA!I4:I34,ROW(DATA!I4:I34)=SMALL(IF(NOT(DATA!I4:I34=NOT(ISBLANK(DATA!I4:I34))),ROW(DATA!I4:I34),""),3)),0,1),"")</f>
        <v/>
      </c>
      <c r="J5" s="115" t="str" cm="1">
        <f t="array" ref="J5">IFERROR(INDEX(_xlfn._xlws.FILTER(DATA!J4:J34,ROW(DATA!J4:J34)=SMALL(IF(NOT(DATA!J4:J34=NOT(ISBLANK(DATA!J4:J34))),ROW(DATA!J4:J34),""),3)),0,1),"")</f>
        <v/>
      </c>
      <c r="K5" s="119" t="str" cm="1">
        <f t="array" ref="K5">IFERROR(INDEX(_xlfn._xlws.FILTER(DATA!H4:I34,ROW(DATA!I4:I34)=SMALL(IF(NOT(DATA!I4:I34=NOT(ISBLANK(DATA!I4:I34))),ROW(DATA!I4:I34),""),3)),0,1),"")</f>
        <v/>
      </c>
      <c r="L5" s="115">
        <f>SUM(H5:I5)</f>
        <v>554</v>
      </c>
      <c r="M5" s="121">
        <f>SUM(EGG!F18:F24)</f>
        <v>394</v>
      </c>
      <c r="N5" s="115">
        <f>SUM(EGG!H18:H24)</f>
        <v>0</v>
      </c>
      <c r="O5" s="120">
        <f t="shared" ref="O5:O7" si="1">L5-M5-N5</f>
        <v>160</v>
      </c>
    </row>
    <row r="6" spans="1:15" ht="17.25" x14ac:dyDescent="0.15">
      <c r="A6" s="115">
        <v>4</v>
      </c>
      <c r="B6" s="710"/>
      <c r="C6" s="711"/>
      <c r="D6" s="712"/>
      <c r="E6" s="122" t="s">
        <v>204</v>
      </c>
      <c r="F6" s="117">
        <f>SUM(DATA!B25:C25)</f>
        <v>129</v>
      </c>
      <c r="G6" s="118">
        <f t="shared" si="0"/>
        <v>645</v>
      </c>
      <c r="H6" s="115">
        <f>O5</f>
        <v>160</v>
      </c>
      <c r="I6" s="115" t="str" cm="1">
        <f t="array" ref="I6">IFERROR(INDEX(_xlfn._xlws.FILTER(DATA!I4:I34,ROW(DATA!I4:I34)=SMALL(IF(NOT(DATA!I4:I34=NOT(ISBLANK(DATA!I4:I34))),ROW(DATA!I4:I34),""),4)),0,1),"")</f>
        <v/>
      </c>
      <c r="J6" s="115" t="str" cm="1">
        <f t="array" ref="J6">IFERROR(INDEX(_xlfn._xlws.FILTER(DATA!J4:J34,ROW(DATA!J4:J34)=SMALL(IF(NOT(DATA!J4:J34=NOT(ISBLANK(DATA!J4:J34))),ROW(DATA!J4:J34),""),4)),0,1),"")</f>
        <v/>
      </c>
      <c r="K6" s="119" t="str" cm="1">
        <f t="array" ref="K6">IFERROR(INDEX(_xlfn._xlws.FILTER(DATA!H4:I34,ROW(DATA!I4:I34)=SMALL(IF(NOT(DATA!I4:I34=NOT(ISBLANK(DATA!I4:I34))),ROW(DATA!I4:I34),""),4)),0,1),"")</f>
        <v/>
      </c>
      <c r="L6" s="115">
        <f>SUM(H6:I6)</f>
        <v>160</v>
      </c>
      <c r="M6" s="121">
        <f>SUM(EGG!F25:F31)</f>
        <v>185</v>
      </c>
      <c r="N6" s="115">
        <f>SUM(EGG!H25:H31)</f>
        <v>0</v>
      </c>
      <c r="O6" s="188">
        <f t="shared" si="1"/>
        <v>-25</v>
      </c>
    </row>
    <row r="7" spans="1:15" ht="17.25" x14ac:dyDescent="0.15">
      <c r="A7" s="115">
        <v>5</v>
      </c>
      <c r="B7" s="710"/>
      <c r="C7" s="711"/>
      <c r="D7" s="712"/>
      <c r="E7" s="116" t="s">
        <v>205</v>
      </c>
      <c r="F7" s="117">
        <f>SUM(DATA!B33:C33)</f>
        <v>129</v>
      </c>
      <c r="G7" s="118">
        <f t="shared" si="0"/>
        <v>645</v>
      </c>
      <c r="H7" s="115">
        <f>O6</f>
        <v>-25</v>
      </c>
      <c r="I7" s="115" t="str" cm="1">
        <f t="array" ref="I7">IFERROR(INDEX(_xlfn._xlws.FILTER(DATA!I4:I34,ROW(DATA!I4:I34)=SMALL(IF(NOT(DATA!I4:I34=NOT(ISBLANK(DATA!I4:I34))),ROW(DATA!I4:I34),""),5)),0,1),"")</f>
        <v/>
      </c>
      <c r="J7" s="115" t="str" cm="1">
        <f t="array" ref="J7">IFERROR(INDEX(_xlfn._xlws.FILTER(DATA!J4:J34,ROW(DATA!J4:J34)=SMALL(IF(NOT(DATA!J4:J34=NOT(ISBLANK(DATA!J4:J34))),ROW(DATA!J4:J34),""),5)),0,1),"")</f>
        <v/>
      </c>
      <c r="K7" s="119" t="str">
        <f>IFERROR(INDEX(_xlfn._xlws.FILTER(DATA!H4:I34,ROW(DATA!I4:I34)=SMALL(IF(NOT(DATA!I4:I34=NOT(ISBLANK(DATA!I4:I34))),ROW(DATA!I4:I34),""),5)),0,1),"")</f>
        <v/>
      </c>
      <c r="L7" s="115">
        <f>SUM(H7:I7)</f>
        <v>-25</v>
      </c>
      <c r="M7" s="121">
        <f>SUM(EGG!F32:F34)</f>
        <v>0</v>
      </c>
      <c r="N7" s="115">
        <f>SUM(EGG!H32:H34)</f>
        <v>0</v>
      </c>
      <c r="O7" s="120">
        <f t="shared" si="1"/>
        <v>-25</v>
      </c>
    </row>
    <row r="8" spans="1:15" ht="14.25" x14ac:dyDescent="0.15">
      <c r="A8" s="115">
        <v>6</v>
      </c>
      <c r="B8" s="710"/>
      <c r="C8" s="711"/>
      <c r="D8" s="712"/>
      <c r="E8" s="123" t="s">
        <v>18</v>
      </c>
      <c r="F8" s="117"/>
      <c r="G8" s="115"/>
      <c r="H8" s="115"/>
      <c r="I8" s="124">
        <f>SUM(I3:I7)</f>
        <v>770</v>
      </c>
      <c r="J8" s="115"/>
      <c r="K8" s="115"/>
      <c r="L8" s="115"/>
      <c r="M8" s="121"/>
      <c r="N8" s="115"/>
      <c r="O8" s="120"/>
    </row>
    <row r="13" spans="1:15" x14ac:dyDescent="0.15">
      <c r="K13" s="713" t="s">
        <v>206</v>
      </c>
      <c r="L13" s="713"/>
      <c r="M13" s="713"/>
      <c r="N13" s="713"/>
    </row>
  </sheetData>
  <sheetProtection algorithmName="SHA-512" hashValue="tDH0immdTFWQCvnQd5MFtD//JKT+TuKyplsqhrsdul+P1SDsRk8TwomQLzS327O5yqtD4eGSFoVqyH7GLGoJMA==" saltValue="OuTeNKCfJKFDReu2sitOLA==" spinCount="100000" sheet="1" objects="1" scenarios="1"/>
  <mergeCells count="5">
    <mergeCell ref="A1:O1"/>
    <mergeCell ref="B3:B8"/>
    <mergeCell ref="C3:C8"/>
    <mergeCell ref="D3:D8"/>
    <mergeCell ref="K13:N13"/>
  </mergeCells>
  <conditionalFormatting sqref="N3:N7 F7:G7 M7">
    <cfRule type="cellIs" dxfId="14" priority="1" operator="equal">
      <formula>0</formula>
    </cfRule>
  </conditionalFormatting>
  <pageMargins left="0.7" right="0.7" top="0.75" bottom="0.75" header="0.3" footer="0.3"/>
  <pageSetup paperSize="9" orientation="landscape" horizontalDpi="0" verticalDpi="0" r:id="rId1"/>
  <ignoredErrors>
    <ignoredError sqref="F4:F7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35"/>
  <sheetViews>
    <sheetView topLeftCell="D25" workbookViewId="0">
      <selection activeCell="I35" sqref="I35"/>
    </sheetView>
  </sheetViews>
  <sheetFormatPr defaultColWidth="14.42578125" defaultRowHeight="15" customHeight="1" x14ac:dyDescent="0.15"/>
  <cols>
    <col min="1" max="1" width="10.24609375" customWidth="1"/>
    <col min="2" max="2" width="10.65234375" customWidth="1"/>
    <col min="3" max="3" width="7.953125" customWidth="1"/>
    <col min="4" max="4" width="9.03515625" customWidth="1"/>
    <col min="5" max="6" width="10.65234375" customWidth="1"/>
    <col min="7" max="7" width="9.57421875" customWidth="1"/>
    <col min="8" max="8" width="8.62890625" customWidth="1"/>
    <col min="9" max="9" width="8.08984375" customWidth="1"/>
    <col min="10" max="10" width="6.3359375" customWidth="1"/>
    <col min="11" max="11" width="6.47265625" customWidth="1"/>
  </cols>
  <sheetData>
    <row r="1" spans="1:11" ht="15.75" customHeight="1" x14ac:dyDescent="0.25">
      <c r="A1" s="166" t="s">
        <v>98</v>
      </c>
      <c r="B1" s="167"/>
      <c r="C1" s="719" t="str">
        <f>DATA!D36</f>
        <v>GVMC PRIMARY SCHOOL, GANDHINAGARAM</v>
      </c>
      <c r="D1" s="715"/>
      <c r="E1" s="715"/>
      <c r="F1" s="715"/>
      <c r="G1" s="715"/>
      <c r="H1" s="715"/>
      <c r="I1" s="716" t="s">
        <v>47</v>
      </c>
      <c r="J1" s="716" t="s">
        <v>99</v>
      </c>
      <c r="K1" s="717"/>
    </row>
    <row r="2" spans="1:11" ht="15.75" customHeight="1" x14ac:dyDescent="0.15">
      <c r="A2" s="714" t="s">
        <v>100</v>
      </c>
      <c r="B2" s="714" t="s">
        <v>8</v>
      </c>
      <c r="C2" s="714" t="s">
        <v>101</v>
      </c>
      <c r="D2" s="714" t="s">
        <v>102</v>
      </c>
      <c r="E2" s="722" t="s">
        <v>103</v>
      </c>
      <c r="F2" s="721" t="s">
        <v>104</v>
      </c>
      <c r="G2" s="714" t="s">
        <v>105</v>
      </c>
      <c r="H2" s="720" t="s">
        <v>60</v>
      </c>
      <c r="I2" s="715"/>
      <c r="J2" s="715"/>
      <c r="K2" s="718"/>
    </row>
    <row r="3" spans="1:11" ht="30.75" customHeight="1" x14ac:dyDescent="0.15">
      <c r="A3" s="715"/>
      <c r="B3" s="715"/>
      <c r="C3" s="715"/>
      <c r="D3" s="715"/>
      <c r="E3" s="715"/>
      <c r="F3" s="715"/>
      <c r="G3" s="715"/>
      <c r="H3" s="715"/>
      <c r="I3" s="715"/>
      <c r="J3" s="715"/>
      <c r="K3" s="718"/>
    </row>
    <row r="4" spans="1:11" ht="15.75" customHeight="1" x14ac:dyDescent="0.2">
      <c r="A4" s="177">
        <f>MASTER!S15</f>
        <v>45383</v>
      </c>
      <c r="B4" s="179">
        <f>MASTER!T15</f>
        <v>0</v>
      </c>
      <c r="C4" s="180">
        <f>MASTER!R5</f>
        <v>312</v>
      </c>
      <c r="D4" s="181">
        <f t="shared" ref="D4:D34" si="0">SUM(B4:C4)</f>
        <v>312</v>
      </c>
      <c r="E4" s="171">
        <f>EXP!B8</f>
        <v>45383</v>
      </c>
      <c r="F4" s="169">
        <f>MASTER!O15</f>
        <v>103</v>
      </c>
      <c r="G4" s="170">
        <f t="shared" ref="G4:G34" si="1">IF(ISNONTEXT(E4),G3-F4-H4+D4,)</f>
        <v>209</v>
      </c>
      <c r="H4" s="170">
        <f>MASTER!W15</f>
        <v>0</v>
      </c>
      <c r="I4" s="182">
        <f>DATA!O4</f>
        <v>103</v>
      </c>
      <c r="J4" s="175">
        <f>EXP!K8</f>
        <v>103</v>
      </c>
      <c r="K4" s="164"/>
    </row>
    <row r="5" spans="1:11" ht="15.75" customHeight="1" x14ac:dyDescent="0.2">
      <c r="A5" s="177">
        <f>MASTER!S16</f>
        <v>45384</v>
      </c>
      <c r="B5" s="179">
        <f>MASTER!T16</f>
        <v>0</v>
      </c>
      <c r="C5" s="180"/>
      <c r="D5" s="181">
        <f t="shared" si="0"/>
        <v>0</v>
      </c>
      <c r="E5" s="171">
        <f>EXP!B9</f>
        <v>45384</v>
      </c>
      <c r="F5" s="169">
        <f>MASTER!O16</f>
        <v>111</v>
      </c>
      <c r="G5" s="170">
        <f t="shared" si="1"/>
        <v>98</v>
      </c>
      <c r="H5" s="170">
        <f>MASTER!W16</f>
        <v>0</v>
      </c>
      <c r="I5" s="182">
        <f>DATA!O5</f>
        <v>112</v>
      </c>
      <c r="J5" s="175">
        <f>EXP!K9</f>
        <v>112</v>
      </c>
      <c r="K5" s="164"/>
    </row>
    <row r="6" spans="1:11" ht="15.75" customHeight="1" x14ac:dyDescent="0.2">
      <c r="A6" s="177">
        <f>MASTER!S17</f>
        <v>45385</v>
      </c>
      <c r="B6" s="179">
        <f>MASTER!T17</f>
        <v>0</v>
      </c>
      <c r="C6" s="180"/>
      <c r="D6" s="181">
        <f t="shared" si="0"/>
        <v>0</v>
      </c>
      <c r="E6" s="171">
        <f>EXP!B10</f>
        <v>45385</v>
      </c>
      <c r="F6" s="169">
        <f>MASTER!O17</f>
        <v>109</v>
      </c>
      <c r="G6" s="170">
        <f t="shared" si="1"/>
        <v>-11</v>
      </c>
      <c r="H6" s="170">
        <f>MASTER!W17</f>
        <v>0</v>
      </c>
      <c r="I6" s="182">
        <f>DATA!O6</f>
        <v>109</v>
      </c>
      <c r="J6" s="175">
        <f>EXP!K10</f>
        <v>109</v>
      </c>
      <c r="K6" s="164"/>
    </row>
    <row r="7" spans="1:11" ht="15.75" customHeight="1" x14ac:dyDescent="0.2">
      <c r="A7" s="177">
        <f>MASTER!S18</f>
        <v>45386</v>
      </c>
      <c r="B7" s="179">
        <f>MASTER!T18</f>
        <v>0</v>
      </c>
      <c r="C7" s="180"/>
      <c r="D7" s="181">
        <f t="shared" si="0"/>
        <v>0</v>
      </c>
      <c r="E7" s="171">
        <f>EXP!B11</f>
        <v>45386</v>
      </c>
      <c r="F7" s="169">
        <f>MASTER!O18</f>
        <v>0</v>
      </c>
      <c r="G7" s="170">
        <f t="shared" si="1"/>
        <v>-11</v>
      </c>
      <c r="H7" s="170">
        <f>MASTER!W18</f>
        <v>0</v>
      </c>
      <c r="I7" s="182">
        <f>DATA!O7</f>
        <v>112</v>
      </c>
      <c r="J7" s="175">
        <f>EXP!K11</f>
        <v>112</v>
      </c>
      <c r="K7" s="164"/>
    </row>
    <row r="8" spans="1:11" ht="15.75" customHeight="1" x14ac:dyDescent="0.2">
      <c r="A8" s="177">
        <f>MASTER!S19</f>
        <v>45387</v>
      </c>
      <c r="B8" s="179">
        <f>MASTER!T19</f>
        <v>0</v>
      </c>
      <c r="C8" s="180"/>
      <c r="D8" s="181">
        <f t="shared" si="0"/>
        <v>0</v>
      </c>
      <c r="E8" s="171">
        <f>EXP!B12</f>
        <v>45387</v>
      </c>
      <c r="F8" s="169">
        <f>MASTER!O19</f>
        <v>0</v>
      </c>
      <c r="G8" s="170">
        <f t="shared" si="1"/>
        <v>-11</v>
      </c>
      <c r="H8" s="170">
        <f>MASTER!W19</f>
        <v>0</v>
      </c>
      <c r="I8" s="182">
        <f>DATA!O8</f>
        <v>71</v>
      </c>
      <c r="J8" s="175">
        <f>EXP!K12</f>
        <v>71</v>
      </c>
      <c r="K8" s="164"/>
    </row>
    <row r="9" spans="1:11" ht="15.75" customHeight="1" x14ac:dyDescent="0.2">
      <c r="A9" s="177">
        <f>MASTER!S20</f>
        <v>45388</v>
      </c>
      <c r="B9" s="179">
        <f>MASTER!T20</f>
        <v>0</v>
      </c>
      <c r="C9" s="180"/>
      <c r="D9" s="181">
        <f t="shared" si="0"/>
        <v>0</v>
      </c>
      <c r="E9" s="171">
        <f>EXP!B13</f>
        <v>45388</v>
      </c>
      <c r="F9" s="169">
        <f>MASTER!O20</f>
        <v>0</v>
      </c>
      <c r="G9" s="170">
        <f t="shared" si="1"/>
        <v>-11</v>
      </c>
      <c r="H9" s="170">
        <f>MASTER!W20</f>
        <v>0</v>
      </c>
      <c r="I9" s="182">
        <f>DATA!O9</f>
        <v>124</v>
      </c>
      <c r="J9" s="175">
        <f>EXP!K13</f>
        <v>124</v>
      </c>
      <c r="K9" s="164"/>
    </row>
    <row r="10" spans="1:11" ht="15.75" customHeight="1" x14ac:dyDescent="0.2">
      <c r="A10" s="177">
        <f>MASTER!S21</f>
        <v>45389</v>
      </c>
      <c r="B10" s="179">
        <f>MASTER!T21</f>
        <v>0</v>
      </c>
      <c r="C10" s="180"/>
      <c r="D10" s="181">
        <f t="shared" si="0"/>
        <v>0</v>
      </c>
      <c r="E10" s="171">
        <f>EXP!B14</f>
        <v>45389</v>
      </c>
      <c r="F10" s="169">
        <f>MASTER!O21</f>
        <v>0</v>
      </c>
      <c r="G10" s="170">
        <f t="shared" si="1"/>
        <v>-11</v>
      </c>
      <c r="H10" s="170">
        <f>MASTER!W21</f>
        <v>0</v>
      </c>
      <c r="I10" s="182">
        <f>DATA!O10</f>
        <v>57</v>
      </c>
      <c r="J10" s="175">
        <f>EXP!K14</f>
        <v>57</v>
      </c>
      <c r="K10" s="164"/>
    </row>
    <row r="11" spans="1:11" ht="15.75" customHeight="1" x14ac:dyDescent="0.2">
      <c r="A11" s="177">
        <f>MASTER!S22</f>
        <v>45390</v>
      </c>
      <c r="B11" s="179">
        <f>MASTER!T22</f>
        <v>0</v>
      </c>
      <c r="C11" s="180"/>
      <c r="D11" s="181">
        <f t="shared" si="0"/>
        <v>0</v>
      </c>
      <c r="E11" s="171">
        <f>EXP!B15</f>
        <v>45390</v>
      </c>
      <c r="F11" s="169">
        <f>MASTER!O22</f>
        <v>0</v>
      </c>
      <c r="G11" s="170">
        <f t="shared" si="1"/>
        <v>-11</v>
      </c>
      <c r="H11" s="170">
        <f>MASTER!W22</f>
        <v>0</v>
      </c>
      <c r="I11" s="182">
        <f>DATA!O11</f>
        <v>123</v>
      </c>
      <c r="J11" s="175">
        <f>EXP!K15</f>
        <v>123</v>
      </c>
      <c r="K11" s="164"/>
    </row>
    <row r="12" spans="1:11" ht="15.75" customHeight="1" x14ac:dyDescent="0.2">
      <c r="A12" s="177">
        <f>MASTER!S23</f>
        <v>45391</v>
      </c>
      <c r="B12" s="179">
        <f>MASTER!T23</f>
        <v>0</v>
      </c>
      <c r="C12" s="180"/>
      <c r="D12" s="181">
        <f t="shared" si="0"/>
        <v>0</v>
      </c>
      <c r="E12" s="171">
        <f>EXP!B16</f>
        <v>45391</v>
      </c>
      <c r="F12" s="169">
        <f>MASTER!O23</f>
        <v>0</v>
      </c>
      <c r="G12" s="170">
        <f t="shared" si="1"/>
        <v>-11</v>
      </c>
      <c r="H12" s="170">
        <f>MASTER!W23</f>
        <v>0</v>
      </c>
      <c r="I12" s="182" t="str">
        <f>DATA!O12</f>
        <v/>
      </c>
      <c r="J12" s="175">
        <f>EXP!K16</f>
        <v>0</v>
      </c>
      <c r="K12" s="164"/>
    </row>
    <row r="13" spans="1:11" ht="15.75" customHeight="1" x14ac:dyDescent="0.2">
      <c r="A13" s="177">
        <f>MASTER!S24</f>
        <v>45392</v>
      </c>
      <c r="B13" s="179">
        <f>MASTER!T24</f>
        <v>0</v>
      </c>
      <c r="C13" s="180"/>
      <c r="D13" s="181">
        <f t="shared" si="0"/>
        <v>0</v>
      </c>
      <c r="E13" s="171">
        <f>EXP!B17</f>
        <v>45392</v>
      </c>
      <c r="F13" s="169">
        <f>MASTER!O24</f>
        <v>0</v>
      </c>
      <c r="G13" s="170">
        <f t="shared" si="1"/>
        <v>-11</v>
      </c>
      <c r="H13" s="170">
        <f>MASTER!W24</f>
        <v>0</v>
      </c>
      <c r="I13" s="182">
        <f>DATA!O13</f>
        <v>127</v>
      </c>
      <c r="J13" s="175">
        <f>EXP!K17</f>
        <v>127</v>
      </c>
      <c r="K13" s="164"/>
    </row>
    <row r="14" spans="1:11" ht="15.75" customHeight="1" x14ac:dyDescent="0.2">
      <c r="A14" s="177">
        <f>MASTER!S25</f>
        <v>45393</v>
      </c>
      <c r="B14" s="179">
        <f>MASTER!T25</f>
        <v>440</v>
      </c>
      <c r="C14" s="180"/>
      <c r="D14" s="181">
        <f t="shared" si="0"/>
        <v>440</v>
      </c>
      <c r="E14" s="171">
        <f>EXP!B18</f>
        <v>45393</v>
      </c>
      <c r="F14" s="169">
        <f>MASTER!O25</f>
        <v>0</v>
      </c>
      <c r="G14" s="170">
        <f t="shared" si="1"/>
        <v>429</v>
      </c>
      <c r="H14" s="170">
        <f>MASTER!W25</f>
        <v>0</v>
      </c>
      <c r="I14" s="182" t="str">
        <f>DATA!O14</f>
        <v/>
      </c>
      <c r="J14" s="175">
        <f>EXP!K18</f>
        <v>0</v>
      </c>
      <c r="K14" s="164"/>
    </row>
    <row r="15" spans="1:11" ht="15.75" customHeight="1" x14ac:dyDescent="0.2">
      <c r="A15" s="177">
        <f>MASTER!S26</f>
        <v>45394</v>
      </c>
      <c r="B15" s="179">
        <f>MASTER!T26</f>
        <v>0</v>
      </c>
      <c r="C15" s="180"/>
      <c r="D15" s="181">
        <f t="shared" si="0"/>
        <v>0</v>
      </c>
      <c r="E15" s="171">
        <f>EXP!B19</f>
        <v>45394</v>
      </c>
      <c r="F15" s="169">
        <f>MASTER!O26</f>
        <v>125</v>
      </c>
      <c r="G15" s="170">
        <f t="shared" si="1"/>
        <v>304</v>
      </c>
      <c r="H15" s="170">
        <f>MASTER!W26</f>
        <v>0</v>
      </c>
      <c r="I15" s="182">
        <f>DATA!O15</f>
        <v>125</v>
      </c>
      <c r="J15" s="175">
        <f>EXP!K19</f>
        <v>125</v>
      </c>
      <c r="K15" s="164"/>
    </row>
    <row r="16" spans="1:11" ht="15.75" customHeight="1" x14ac:dyDescent="0.2">
      <c r="A16" s="177">
        <f>MASTER!S27</f>
        <v>45395</v>
      </c>
      <c r="B16" s="179">
        <f>MASTER!T27</f>
        <v>0</v>
      </c>
      <c r="C16" s="180"/>
      <c r="D16" s="181">
        <f t="shared" si="0"/>
        <v>0</v>
      </c>
      <c r="E16" s="171">
        <f>EXP!B20</f>
        <v>45395</v>
      </c>
      <c r="F16" s="169">
        <f>MASTER!O27</f>
        <v>0</v>
      </c>
      <c r="G16" s="170">
        <f t="shared" si="1"/>
        <v>304</v>
      </c>
      <c r="H16" s="170">
        <f>MASTER!W27</f>
        <v>0</v>
      </c>
      <c r="I16" s="182">
        <f>DATA!O16</f>
        <v>117</v>
      </c>
      <c r="J16" s="175">
        <f>EXP!K20</f>
        <v>117</v>
      </c>
      <c r="K16" s="164"/>
    </row>
    <row r="17" spans="1:11" ht="15.75" customHeight="1" x14ac:dyDescent="0.2">
      <c r="A17" s="177">
        <f>MASTER!S28</f>
        <v>45396</v>
      </c>
      <c r="B17" s="179">
        <f>MASTER!T28</f>
        <v>0</v>
      </c>
      <c r="C17" s="180"/>
      <c r="D17" s="181">
        <f t="shared" si="0"/>
        <v>0</v>
      </c>
      <c r="E17" s="171">
        <f>EXP!B21</f>
        <v>45396</v>
      </c>
      <c r="F17" s="169">
        <f>MASTER!O28</f>
        <v>80</v>
      </c>
      <c r="G17" s="170">
        <f t="shared" si="1"/>
        <v>224</v>
      </c>
      <c r="H17" s="170">
        <f>MASTER!W28</f>
        <v>0</v>
      </c>
      <c r="I17" s="182">
        <f>DATA!O17</f>
        <v>80</v>
      </c>
      <c r="J17" s="175">
        <f>EXP!K21</f>
        <v>80</v>
      </c>
      <c r="K17" s="164"/>
    </row>
    <row r="18" spans="1:11" ht="15.75" customHeight="1" x14ac:dyDescent="0.2">
      <c r="A18" s="177">
        <f>MASTER!S29</f>
        <v>45397</v>
      </c>
      <c r="B18" s="179">
        <f>MASTER!T29</f>
        <v>0</v>
      </c>
      <c r="C18" s="180"/>
      <c r="D18" s="181">
        <f t="shared" si="0"/>
        <v>0</v>
      </c>
      <c r="E18" s="171">
        <f>EXP!B22</f>
        <v>45397</v>
      </c>
      <c r="F18" s="169">
        <f>MASTER!O29</f>
        <v>97</v>
      </c>
      <c r="G18" s="170">
        <f t="shared" si="1"/>
        <v>127</v>
      </c>
      <c r="H18" s="170">
        <f>MASTER!W29</f>
        <v>0</v>
      </c>
      <c r="I18" s="182">
        <f>DATA!O18</f>
        <v>97</v>
      </c>
      <c r="J18" s="175">
        <f>EXP!K22</f>
        <v>97</v>
      </c>
      <c r="K18" s="164"/>
    </row>
    <row r="19" spans="1:11" ht="15.75" customHeight="1" x14ac:dyDescent="0.2">
      <c r="A19" s="177">
        <f>MASTER!S30</f>
        <v>45398</v>
      </c>
      <c r="B19" s="179">
        <f>MASTER!T30</f>
        <v>330</v>
      </c>
      <c r="C19" s="180"/>
      <c r="D19" s="181">
        <f t="shared" si="0"/>
        <v>330</v>
      </c>
      <c r="E19" s="171">
        <f>EXP!B23</f>
        <v>45398</v>
      </c>
      <c r="F19" s="169">
        <f>MASTER!O30</f>
        <v>102</v>
      </c>
      <c r="G19" s="170">
        <f t="shared" si="1"/>
        <v>355</v>
      </c>
      <c r="H19" s="170">
        <f>MASTER!W30</f>
        <v>0</v>
      </c>
      <c r="I19" s="182">
        <f>DATA!O19</f>
        <v>102</v>
      </c>
      <c r="J19" s="175">
        <f>EXP!K23</f>
        <v>102</v>
      </c>
      <c r="K19" s="164"/>
    </row>
    <row r="20" spans="1:11" ht="15.75" customHeight="1" x14ac:dyDescent="0.2">
      <c r="A20" s="177">
        <f>MASTER!S31</f>
        <v>45399</v>
      </c>
      <c r="B20" s="179">
        <f>MASTER!T31</f>
        <v>0</v>
      </c>
      <c r="C20" s="180"/>
      <c r="D20" s="181">
        <f t="shared" si="0"/>
        <v>0</v>
      </c>
      <c r="E20" s="171">
        <f>EXP!B24</f>
        <v>45399</v>
      </c>
      <c r="F20" s="169">
        <f>MASTER!O31</f>
        <v>0</v>
      </c>
      <c r="G20" s="170">
        <f t="shared" si="1"/>
        <v>355</v>
      </c>
      <c r="H20" s="170">
        <f>MASTER!W31</f>
        <v>0</v>
      </c>
      <c r="I20" s="182" t="str">
        <f>DATA!O20</f>
        <v/>
      </c>
      <c r="J20" s="175">
        <f>EXP!K24</f>
        <v>0</v>
      </c>
      <c r="K20" s="164"/>
    </row>
    <row r="21" spans="1:11" ht="15.75" customHeight="1" x14ac:dyDescent="0.2">
      <c r="A21" s="177">
        <f>MASTER!S32</f>
        <v>45400</v>
      </c>
      <c r="B21" s="179">
        <f>MASTER!T32</f>
        <v>0</v>
      </c>
      <c r="C21" s="180"/>
      <c r="D21" s="181">
        <f t="shared" si="0"/>
        <v>0</v>
      </c>
      <c r="E21" s="171">
        <f>EXP!B25</f>
        <v>45400</v>
      </c>
      <c r="F21" s="169">
        <f>MASTER!O32</f>
        <v>90</v>
      </c>
      <c r="G21" s="170">
        <f t="shared" si="1"/>
        <v>265</v>
      </c>
      <c r="H21" s="170">
        <f>MASTER!W32</f>
        <v>0</v>
      </c>
      <c r="I21" s="182">
        <f>DATA!O21</f>
        <v>90</v>
      </c>
      <c r="J21" s="175">
        <f>EXP!K25</f>
        <v>90</v>
      </c>
      <c r="K21" s="164"/>
    </row>
    <row r="22" spans="1:11" ht="15.75" customHeight="1" x14ac:dyDescent="0.2">
      <c r="A22" s="177">
        <f>MASTER!S33</f>
        <v>45401</v>
      </c>
      <c r="B22" s="179">
        <f>MASTER!T33</f>
        <v>0</v>
      </c>
      <c r="C22" s="180"/>
      <c r="D22" s="181">
        <f t="shared" si="0"/>
        <v>0</v>
      </c>
      <c r="E22" s="171">
        <f>EXP!B26</f>
        <v>45401</v>
      </c>
      <c r="F22" s="169">
        <f>MASTER!O33</f>
        <v>105</v>
      </c>
      <c r="G22" s="170">
        <f t="shared" si="1"/>
        <v>160</v>
      </c>
      <c r="H22" s="170">
        <f>MASTER!W33</f>
        <v>0</v>
      </c>
      <c r="I22" s="182">
        <f>DATA!O22</f>
        <v>105</v>
      </c>
      <c r="J22" s="175">
        <f>EXP!K26</f>
        <v>105</v>
      </c>
      <c r="K22" s="164"/>
    </row>
    <row r="23" spans="1:11" ht="15.75" customHeight="1" x14ac:dyDescent="0.2">
      <c r="A23" s="177">
        <f>MASTER!S34</f>
        <v>45402</v>
      </c>
      <c r="B23" s="179">
        <f>MASTER!T34</f>
        <v>0</v>
      </c>
      <c r="C23" s="180"/>
      <c r="D23" s="181">
        <f t="shared" si="0"/>
        <v>0</v>
      </c>
      <c r="E23" s="171">
        <f>EXP!B27</f>
        <v>45402</v>
      </c>
      <c r="F23" s="169">
        <f>MASTER!O34</f>
        <v>0</v>
      </c>
      <c r="G23" s="170">
        <f t="shared" si="1"/>
        <v>160</v>
      </c>
      <c r="H23" s="170">
        <f>MASTER!W34</f>
        <v>0</v>
      </c>
      <c r="I23" s="182">
        <f>DATA!O23</f>
        <v>88</v>
      </c>
      <c r="J23" s="175">
        <f>EXP!K27</f>
        <v>88</v>
      </c>
      <c r="K23" s="164"/>
    </row>
    <row r="24" spans="1:11" ht="15.75" customHeight="1" x14ac:dyDescent="0.2">
      <c r="A24" s="177">
        <f>MASTER!S35</f>
        <v>45403</v>
      </c>
      <c r="B24" s="179">
        <f>MASTER!T35</f>
        <v>0</v>
      </c>
      <c r="C24" s="180"/>
      <c r="D24" s="181">
        <f t="shared" si="0"/>
        <v>0</v>
      </c>
      <c r="E24" s="171">
        <f>EXP!B28</f>
        <v>45403</v>
      </c>
      <c r="F24" s="169">
        <f>MASTER!O35</f>
        <v>0</v>
      </c>
      <c r="G24" s="170">
        <f t="shared" si="1"/>
        <v>160</v>
      </c>
      <c r="H24" s="170">
        <f>MASTER!W35</f>
        <v>0</v>
      </c>
      <c r="I24" s="182">
        <f>DATA!O24</f>
        <v>106</v>
      </c>
      <c r="J24" s="175">
        <f>EXP!K28</f>
        <v>106</v>
      </c>
      <c r="K24" s="164"/>
    </row>
    <row r="25" spans="1:11" ht="15.75" customHeight="1" x14ac:dyDescent="0.2">
      <c r="A25" s="177">
        <f>MASTER!S36</f>
        <v>45404</v>
      </c>
      <c r="B25" s="179">
        <f>MASTER!T36</f>
        <v>0</v>
      </c>
      <c r="C25" s="180"/>
      <c r="D25" s="181">
        <f t="shared" si="0"/>
        <v>0</v>
      </c>
      <c r="E25" s="171">
        <f>EXP!B29</f>
        <v>45404</v>
      </c>
      <c r="F25" s="169">
        <f>MASTER!O36</f>
        <v>108</v>
      </c>
      <c r="G25" s="170">
        <f t="shared" si="1"/>
        <v>52</v>
      </c>
      <c r="H25" s="170">
        <f>MASTER!W36</f>
        <v>0</v>
      </c>
      <c r="I25" s="182">
        <f>DATA!O25</f>
        <v>108</v>
      </c>
      <c r="J25" s="175">
        <f>EXP!K29</f>
        <v>108</v>
      </c>
      <c r="K25" s="164"/>
    </row>
    <row r="26" spans="1:11" ht="15.75" customHeight="1" x14ac:dyDescent="0.2">
      <c r="A26" s="177">
        <f>MASTER!S37</f>
        <v>45405</v>
      </c>
      <c r="B26" s="179">
        <f>MASTER!T37</f>
        <v>0</v>
      </c>
      <c r="C26" s="180"/>
      <c r="D26" s="181">
        <f t="shared" si="0"/>
        <v>0</v>
      </c>
      <c r="E26" s="171">
        <f>EXP!B30</f>
        <v>45405</v>
      </c>
      <c r="F26" s="169">
        <f>MASTER!O37</f>
        <v>77</v>
      </c>
      <c r="G26" s="170">
        <f t="shared" si="1"/>
        <v>-25</v>
      </c>
      <c r="H26" s="170">
        <f>MASTER!W37</f>
        <v>0</v>
      </c>
      <c r="I26" s="182">
        <f>DATA!O26</f>
        <v>77</v>
      </c>
      <c r="J26" s="175">
        <f>EXP!K30</f>
        <v>77</v>
      </c>
      <c r="K26" s="164"/>
    </row>
    <row r="27" spans="1:11" ht="15.75" customHeight="1" x14ac:dyDescent="0.2">
      <c r="A27" s="177">
        <f>MASTER!S38</f>
        <v>45406</v>
      </c>
      <c r="B27" s="179">
        <f>MASTER!T38</f>
        <v>0</v>
      </c>
      <c r="C27" s="180"/>
      <c r="D27" s="181">
        <f t="shared" si="0"/>
        <v>0</v>
      </c>
      <c r="E27" s="171">
        <f>EXP!B31</f>
        <v>45406</v>
      </c>
      <c r="F27" s="169">
        <f>MASTER!O38</f>
        <v>0</v>
      </c>
      <c r="G27" s="170">
        <f t="shared" si="1"/>
        <v>-25</v>
      </c>
      <c r="H27" s="170">
        <f>MASTER!W38</f>
        <v>0</v>
      </c>
      <c r="I27" s="182" t="str">
        <f>DATA!O27</f>
        <v/>
      </c>
      <c r="J27" s="175">
        <f>EXP!K31</f>
        <v>0</v>
      </c>
      <c r="K27" s="164"/>
    </row>
    <row r="28" spans="1:11" ht="15.75" customHeight="1" x14ac:dyDescent="0.2">
      <c r="A28" s="177">
        <f>MASTER!S39</f>
        <v>45407</v>
      </c>
      <c r="B28" s="179">
        <f>MASTER!T39</f>
        <v>0</v>
      </c>
      <c r="C28" s="180"/>
      <c r="D28" s="181">
        <f t="shared" si="0"/>
        <v>0</v>
      </c>
      <c r="E28" s="171">
        <f>EXP!B32</f>
        <v>45407</v>
      </c>
      <c r="F28" s="169">
        <f>MASTER!O39</f>
        <v>0</v>
      </c>
      <c r="G28" s="170">
        <f t="shared" si="1"/>
        <v>-25</v>
      </c>
      <c r="H28" s="170">
        <f>MASTER!W39</f>
        <v>0</v>
      </c>
      <c r="I28" s="182" t="str">
        <f>DATA!O28</f>
        <v/>
      </c>
      <c r="J28" s="175">
        <f>EXP!K32</f>
        <v>0</v>
      </c>
      <c r="K28" s="164"/>
    </row>
    <row r="29" spans="1:11" ht="15.75" customHeight="1" x14ac:dyDescent="0.2">
      <c r="A29" s="177">
        <f>MASTER!S40</f>
        <v>45408</v>
      </c>
      <c r="B29" s="179">
        <f>MASTER!T40</f>
        <v>0</v>
      </c>
      <c r="C29" s="180"/>
      <c r="D29" s="181">
        <f t="shared" si="0"/>
        <v>0</v>
      </c>
      <c r="E29" s="171">
        <f>EXP!B33</f>
        <v>45408</v>
      </c>
      <c r="F29" s="169">
        <f>MASTER!O40</f>
        <v>0</v>
      </c>
      <c r="G29" s="170">
        <f t="shared" si="1"/>
        <v>-25</v>
      </c>
      <c r="H29" s="170">
        <f>MASTER!W40</f>
        <v>0</v>
      </c>
      <c r="I29" s="182" t="str">
        <f>DATA!O29</f>
        <v/>
      </c>
      <c r="J29" s="175">
        <f>EXP!K33</f>
        <v>0</v>
      </c>
      <c r="K29" s="164"/>
    </row>
    <row r="30" spans="1:11" ht="15.75" customHeight="1" x14ac:dyDescent="0.2">
      <c r="A30" s="177">
        <f>MASTER!S41</f>
        <v>45409</v>
      </c>
      <c r="B30" s="179">
        <f>MASTER!T41</f>
        <v>0</v>
      </c>
      <c r="C30" s="180"/>
      <c r="D30" s="181">
        <f t="shared" si="0"/>
        <v>0</v>
      </c>
      <c r="E30" s="171">
        <f>EXP!B34</f>
        <v>45409</v>
      </c>
      <c r="F30" s="169">
        <f>MASTER!O41</f>
        <v>0</v>
      </c>
      <c r="G30" s="170">
        <f t="shared" si="1"/>
        <v>-25</v>
      </c>
      <c r="H30" s="170">
        <f>MASTER!W41</f>
        <v>0</v>
      </c>
      <c r="I30" s="182" t="str">
        <f>DATA!O30</f>
        <v/>
      </c>
      <c r="J30" s="175">
        <f>EXP!K34</f>
        <v>0</v>
      </c>
      <c r="K30" s="164"/>
    </row>
    <row r="31" spans="1:11" ht="15.75" customHeight="1" x14ac:dyDescent="0.2">
      <c r="A31" s="177">
        <f>MASTER!S42</f>
        <v>45410</v>
      </c>
      <c r="B31" s="179">
        <f>MASTER!T42</f>
        <v>0</v>
      </c>
      <c r="C31" s="180"/>
      <c r="D31" s="181">
        <f t="shared" si="0"/>
        <v>0</v>
      </c>
      <c r="E31" s="171">
        <f>EXP!B35</f>
        <v>45410</v>
      </c>
      <c r="F31" s="169">
        <f>MASTER!O42</f>
        <v>0</v>
      </c>
      <c r="G31" s="170">
        <f t="shared" si="1"/>
        <v>-25</v>
      </c>
      <c r="H31" s="170">
        <f>MASTER!W42</f>
        <v>0</v>
      </c>
      <c r="I31" s="182" t="str">
        <f>DATA!O31</f>
        <v/>
      </c>
      <c r="J31" s="175">
        <f>EXP!K35</f>
        <v>0</v>
      </c>
      <c r="K31" s="164"/>
    </row>
    <row r="32" spans="1:11" ht="15.75" customHeight="1" x14ac:dyDescent="0.2">
      <c r="A32" s="177">
        <f>MASTER!S43</f>
        <v>45411</v>
      </c>
      <c r="B32" s="179">
        <f>MASTER!T43</f>
        <v>0</v>
      </c>
      <c r="C32" s="180"/>
      <c r="D32" s="181">
        <f t="shared" si="0"/>
        <v>0</v>
      </c>
      <c r="E32" s="171">
        <f>EXP!B36</f>
        <v>45411</v>
      </c>
      <c r="F32" s="169">
        <f>MASTER!O43</f>
        <v>0</v>
      </c>
      <c r="G32" s="170">
        <f>IF(ISNONTEXT(E32),G31-F32-H32+D32,)</f>
        <v>-25</v>
      </c>
      <c r="H32" s="170">
        <f>MASTER!W43</f>
        <v>0</v>
      </c>
      <c r="I32" s="182" t="str">
        <f>DATA!O32</f>
        <v/>
      </c>
      <c r="J32" s="175">
        <f>EXP!K36</f>
        <v>0</v>
      </c>
      <c r="K32" s="164"/>
    </row>
    <row r="33" spans="1:11" ht="15.75" customHeight="1" x14ac:dyDescent="0.2">
      <c r="A33" s="177">
        <f>MASTER!S44</f>
        <v>45412</v>
      </c>
      <c r="B33" s="179">
        <f>MASTER!T44</f>
        <v>0</v>
      </c>
      <c r="C33" s="180"/>
      <c r="D33" s="181">
        <f t="shared" si="0"/>
        <v>0</v>
      </c>
      <c r="E33" s="171">
        <f>EXP!B37</f>
        <v>45412</v>
      </c>
      <c r="F33" s="169">
        <f>MASTER!O44</f>
        <v>0</v>
      </c>
      <c r="G33" s="170">
        <f t="shared" si="1"/>
        <v>-25</v>
      </c>
      <c r="H33" s="170">
        <f>MASTER!W44</f>
        <v>0</v>
      </c>
      <c r="I33" s="182" t="str">
        <f>DATA!O33</f>
        <v/>
      </c>
      <c r="J33" s="175">
        <f>EXP!K37</f>
        <v>0</v>
      </c>
      <c r="K33" s="164"/>
    </row>
    <row r="34" spans="1:11" ht="15.75" customHeight="1" x14ac:dyDescent="0.2">
      <c r="A34" s="177" t="str">
        <f>MASTER!S45</f>
        <v/>
      </c>
      <c r="B34" s="179">
        <f>MASTER!T45</f>
        <v>0</v>
      </c>
      <c r="C34" s="180"/>
      <c r="D34" s="181">
        <f t="shared" si="0"/>
        <v>0</v>
      </c>
      <c r="E34" s="171" t="str">
        <f>EXP!B38</f>
        <v/>
      </c>
      <c r="F34" s="169">
        <f>MASTER!O45</f>
        <v>0</v>
      </c>
      <c r="G34" s="170">
        <f t="shared" si="1"/>
        <v>0</v>
      </c>
      <c r="H34" s="170">
        <f>MASTER!W45</f>
        <v>0</v>
      </c>
      <c r="I34" s="182" t="str">
        <f>DATA!O34</f>
        <v/>
      </c>
      <c r="J34" s="175">
        <f>EXP!K38</f>
        <v>0</v>
      </c>
      <c r="K34" s="164"/>
    </row>
    <row r="35" spans="1:11" ht="15.75" customHeight="1" x14ac:dyDescent="0.2">
      <c r="A35" s="169" t="s">
        <v>18</v>
      </c>
      <c r="B35" s="176">
        <f t="shared" ref="B35:D35" si="2">SUM(B4:B34)</f>
        <v>770</v>
      </c>
      <c r="C35" s="183">
        <f t="shared" si="2"/>
        <v>312</v>
      </c>
      <c r="D35" s="176">
        <f t="shared" si="2"/>
        <v>1082</v>
      </c>
      <c r="E35" s="177"/>
      <c r="F35" s="184">
        <f>SUM(F4:F34)</f>
        <v>1107</v>
      </c>
      <c r="G35" s="184"/>
      <c r="H35" s="184">
        <f t="shared" ref="H35:J35" si="3">SUM(H4:H34)</f>
        <v>0</v>
      </c>
      <c r="I35" s="184">
        <f t="shared" si="3"/>
        <v>2033</v>
      </c>
      <c r="J35" s="184">
        <f t="shared" si="3"/>
        <v>2033</v>
      </c>
      <c r="K35" s="164"/>
    </row>
    <row r="36" spans="1:11" ht="15.75" customHeight="1" x14ac:dyDescent="0.2">
      <c r="A36" s="15"/>
      <c r="B36" s="15"/>
      <c r="C36" s="15"/>
      <c r="D36" s="15"/>
      <c r="E36" s="16"/>
      <c r="F36" s="17"/>
      <c r="G36" s="15"/>
      <c r="H36" s="15"/>
      <c r="I36" s="18"/>
      <c r="J36" s="19"/>
      <c r="K36" s="19"/>
    </row>
    <row r="37" spans="1:11" ht="15.75" customHeight="1" x14ac:dyDescent="0.2">
      <c r="A37" s="15"/>
      <c r="B37" s="15"/>
      <c r="C37" s="15"/>
      <c r="D37" s="15"/>
      <c r="E37" s="16"/>
      <c r="F37" s="17"/>
      <c r="G37" s="15"/>
      <c r="H37" s="15"/>
      <c r="I37" s="18"/>
      <c r="J37" s="19"/>
      <c r="K37" s="19"/>
    </row>
    <row r="38" spans="1:11" ht="15.75" customHeight="1" x14ac:dyDescent="0.2">
      <c r="A38" s="15"/>
      <c r="B38" s="15"/>
      <c r="C38" s="15"/>
      <c r="D38" s="15"/>
      <c r="E38" s="16"/>
      <c r="F38" s="17"/>
      <c r="G38" s="15"/>
      <c r="H38" s="15"/>
      <c r="I38" s="18"/>
      <c r="J38" s="19"/>
      <c r="K38" s="19"/>
    </row>
    <row r="39" spans="1:11" ht="15.75" customHeight="1" x14ac:dyDescent="0.2">
      <c r="A39" s="15"/>
      <c r="B39" s="15"/>
      <c r="C39" s="15"/>
      <c r="D39" s="15"/>
      <c r="E39" s="16"/>
      <c r="F39" s="17"/>
      <c r="G39" s="15"/>
      <c r="H39" s="15"/>
      <c r="I39" s="18"/>
      <c r="J39" s="19"/>
      <c r="K39" s="19"/>
    </row>
    <row r="40" spans="1:11" ht="15.75" customHeight="1" x14ac:dyDescent="0.15">
      <c r="E40" s="2"/>
      <c r="F40" s="7"/>
      <c r="I40" s="18"/>
      <c r="J40" s="19"/>
      <c r="K40" s="19"/>
    </row>
    <row r="41" spans="1:11" ht="15.75" customHeight="1" x14ac:dyDescent="0.15">
      <c r="E41" s="2"/>
      <c r="F41" s="7"/>
      <c r="I41" s="18"/>
      <c r="J41" s="19"/>
      <c r="K41" s="19"/>
    </row>
    <row r="42" spans="1:11" ht="15.75" customHeight="1" x14ac:dyDescent="0.15">
      <c r="E42" s="2"/>
      <c r="F42" s="7"/>
      <c r="I42" s="18"/>
      <c r="J42" s="19"/>
      <c r="K42" s="19"/>
    </row>
    <row r="43" spans="1:11" ht="15.75" customHeight="1" x14ac:dyDescent="0.15">
      <c r="E43" s="2"/>
      <c r="F43" s="7"/>
      <c r="I43" s="18"/>
      <c r="J43" s="19"/>
      <c r="K43" s="19"/>
    </row>
    <row r="44" spans="1:11" ht="15.75" customHeight="1" x14ac:dyDescent="0.15">
      <c r="E44" s="2"/>
      <c r="F44" s="7"/>
      <c r="I44" s="18"/>
      <c r="J44" s="19"/>
      <c r="K44" s="19"/>
    </row>
    <row r="45" spans="1:11" ht="15.75" customHeight="1" x14ac:dyDescent="0.15">
      <c r="E45" s="2"/>
      <c r="F45" s="7"/>
      <c r="I45" s="18"/>
      <c r="J45" s="19"/>
      <c r="K45" s="19"/>
    </row>
    <row r="46" spans="1:11" ht="15.75" customHeight="1" x14ac:dyDescent="0.15">
      <c r="E46" s="2"/>
      <c r="F46" s="7"/>
      <c r="I46" s="18"/>
      <c r="J46" s="19"/>
      <c r="K46" s="19"/>
    </row>
    <row r="47" spans="1:11" ht="15.75" customHeight="1" x14ac:dyDescent="0.15">
      <c r="E47" s="2"/>
      <c r="F47" s="7"/>
      <c r="I47" s="18"/>
      <c r="J47" s="19"/>
      <c r="K47" s="19"/>
    </row>
    <row r="48" spans="1:11" ht="15.75" customHeight="1" x14ac:dyDescent="0.15">
      <c r="E48" s="2"/>
      <c r="F48" s="7"/>
      <c r="I48" s="18"/>
      <c r="J48" s="19"/>
      <c r="K48" s="19"/>
    </row>
    <row r="49" spans="5:11" ht="15.75" customHeight="1" x14ac:dyDescent="0.15">
      <c r="E49" s="2"/>
      <c r="F49" s="7"/>
      <c r="I49" s="18"/>
      <c r="J49" s="19"/>
      <c r="K49" s="19"/>
    </row>
    <row r="50" spans="5:11" ht="15.75" customHeight="1" x14ac:dyDescent="0.15">
      <c r="E50" s="2"/>
      <c r="F50" s="7"/>
      <c r="I50" s="18"/>
      <c r="J50" s="19"/>
      <c r="K50" s="19"/>
    </row>
    <row r="51" spans="5:11" ht="15.75" customHeight="1" x14ac:dyDescent="0.15">
      <c r="E51" s="2"/>
      <c r="F51" s="7"/>
      <c r="I51" s="18"/>
      <c r="J51" s="19"/>
      <c r="K51" s="19"/>
    </row>
    <row r="52" spans="5:11" ht="15.75" customHeight="1" x14ac:dyDescent="0.15">
      <c r="E52" s="2"/>
      <c r="F52" s="7"/>
      <c r="I52" s="18"/>
      <c r="J52" s="19"/>
      <c r="K52" s="19"/>
    </row>
    <row r="53" spans="5:11" ht="15.75" customHeight="1" x14ac:dyDescent="0.15">
      <c r="E53" s="2"/>
      <c r="F53" s="7"/>
      <c r="I53" s="18"/>
      <c r="J53" s="19"/>
      <c r="K53" s="19"/>
    </row>
    <row r="54" spans="5:11" ht="15.75" customHeight="1" x14ac:dyDescent="0.15">
      <c r="E54" s="2"/>
      <c r="F54" s="7"/>
      <c r="I54" s="18"/>
      <c r="J54" s="19"/>
      <c r="K54" s="19"/>
    </row>
    <row r="55" spans="5:11" ht="15.75" customHeight="1" x14ac:dyDescent="0.15">
      <c r="E55" s="2"/>
      <c r="F55" s="7"/>
      <c r="I55" s="18"/>
      <c r="J55" s="19"/>
      <c r="K55" s="19"/>
    </row>
    <row r="56" spans="5:11" ht="15.75" customHeight="1" x14ac:dyDescent="0.15">
      <c r="E56" s="2"/>
      <c r="F56" s="7"/>
      <c r="I56" s="18"/>
      <c r="J56" s="19"/>
      <c r="K56" s="19"/>
    </row>
    <row r="57" spans="5:11" ht="15.75" customHeight="1" x14ac:dyDescent="0.15">
      <c r="E57" s="2"/>
      <c r="F57" s="7"/>
      <c r="I57" s="18"/>
      <c r="J57" s="19"/>
      <c r="K57" s="19"/>
    </row>
    <row r="58" spans="5:11" ht="15.75" customHeight="1" x14ac:dyDescent="0.15">
      <c r="E58" s="2"/>
      <c r="F58" s="7"/>
      <c r="I58" s="18"/>
      <c r="J58" s="19"/>
      <c r="K58" s="19"/>
    </row>
    <row r="59" spans="5:11" ht="15.75" customHeight="1" x14ac:dyDescent="0.15">
      <c r="E59" s="2"/>
      <c r="F59" s="7"/>
      <c r="I59" s="18"/>
      <c r="J59" s="19"/>
      <c r="K59" s="19"/>
    </row>
    <row r="60" spans="5:11" ht="15.75" customHeight="1" x14ac:dyDescent="0.15">
      <c r="E60" s="2"/>
      <c r="F60" s="7"/>
      <c r="I60" s="18"/>
      <c r="J60" s="19"/>
      <c r="K60" s="19"/>
    </row>
    <row r="61" spans="5:11" ht="15.75" customHeight="1" x14ac:dyDescent="0.15">
      <c r="E61" s="2"/>
      <c r="F61" s="7"/>
      <c r="I61" s="18"/>
      <c r="J61" s="19"/>
      <c r="K61" s="19"/>
    </row>
    <row r="62" spans="5:11" ht="15.75" customHeight="1" x14ac:dyDescent="0.15">
      <c r="E62" s="2"/>
      <c r="F62" s="7"/>
      <c r="I62" s="18"/>
      <c r="J62" s="19"/>
      <c r="K62" s="19"/>
    </row>
    <row r="63" spans="5:11" ht="15.75" customHeight="1" x14ac:dyDescent="0.15">
      <c r="E63" s="2"/>
      <c r="F63" s="7"/>
      <c r="I63" s="18"/>
      <c r="J63" s="19"/>
      <c r="K63" s="19"/>
    </row>
    <row r="64" spans="5:11" ht="15.75" customHeight="1" x14ac:dyDescent="0.15">
      <c r="E64" s="2"/>
      <c r="F64" s="7"/>
      <c r="I64" s="18"/>
      <c r="J64" s="19"/>
      <c r="K64" s="19"/>
    </row>
    <row r="65" spans="5:11" ht="15.75" customHeight="1" x14ac:dyDescent="0.15">
      <c r="E65" s="2"/>
      <c r="F65" s="7"/>
      <c r="I65" s="18"/>
      <c r="J65" s="19"/>
      <c r="K65" s="19"/>
    </row>
    <row r="66" spans="5:11" ht="15.75" customHeight="1" x14ac:dyDescent="0.15">
      <c r="E66" s="2"/>
      <c r="F66" s="7"/>
      <c r="I66" s="18"/>
      <c r="J66" s="19"/>
      <c r="K66" s="19"/>
    </row>
    <row r="67" spans="5:11" ht="15.75" customHeight="1" x14ac:dyDescent="0.15">
      <c r="E67" s="2"/>
      <c r="F67" s="7"/>
      <c r="I67" s="18"/>
      <c r="J67" s="19"/>
      <c r="K67" s="19"/>
    </row>
    <row r="68" spans="5:11" ht="15.75" customHeight="1" x14ac:dyDescent="0.15">
      <c r="E68" s="2"/>
      <c r="F68" s="7"/>
      <c r="I68" s="18"/>
      <c r="J68" s="19"/>
      <c r="K68" s="19"/>
    </row>
    <row r="69" spans="5:11" ht="15.75" customHeight="1" x14ac:dyDescent="0.15">
      <c r="E69" s="2"/>
      <c r="F69" s="7"/>
      <c r="I69" s="18"/>
      <c r="J69" s="19"/>
      <c r="K69" s="19"/>
    </row>
    <row r="70" spans="5:11" ht="15.75" customHeight="1" x14ac:dyDescent="0.15">
      <c r="E70" s="2"/>
      <c r="F70" s="7"/>
      <c r="I70" s="18"/>
      <c r="J70" s="19"/>
      <c r="K70" s="19"/>
    </row>
    <row r="71" spans="5:11" ht="15.75" customHeight="1" x14ac:dyDescent="0.15">
      <c r="E71" s="2"/>
      <c r="F71" s="7"/>
      <c r="I71" s="18"/>
      <c r="J71" s="19"/>
      <c r="K71" s="19"/>
    </row>
    <row r="72" spans="5:11" ht="15.75" customHeight="1" x14ac:dyDescent="0.15">
      <c r="E72" s="2"/>
      <c r="F72" s="7"/>
      <c r="I72" s="18"/>
      <c r="J72" s="19"/>
      <c r="K72" s="19"/>
    </row>
    <row r="73" spans="5:11" ht="15.75" customHeight="1" x14ac:dyDescent="0.15">
      <c r="E73" s="2"/>
      <c r="F73" s="7"/>
      <c r="I73" s="18"/>
      <c r="J73" s="19"/>
      <c r="K73" s="19"/>
    </row>
    <row r="74" spans="5:11" ht="15.75" customHeight="1" x14ac:dyDescent="0.15">
      <c r="E74" s="2"/>
      <c r="F74" s="7"/>
      <c r="I74" s="18"/>
      <c r="J74" s="19"/>
      <c r="K74" s="19"/>
    </row>
    <row r="75" spans="5:11" ht="15.75" customHeight="1" x14ac:dyDescent="0.15">
      <c r="E75" s="2"/>
      <c r="F75" s="7"/>
      <c r="I75" s="18"/>
      <c r="J75" s="19"/>
      <c r="K75" s="19"/>
    </row>
    <row r="76" spans="5:11" ht="15.75" customHeight="1" x14ac:dyDescent="0.15">
      <c r="E76" s="2"/>
      <c r="F76" s="7"/>
      <c r="I76" s="18"/>
      <c r="J76" s="19"/>
      <c r="K76" s="19"/>
    </row>
    <row r="77" spans="5:11" ht="15.75" customHeight="1" x14ac:dyDescent="0.15">
      <c r="E77" s="2"/>
      <c r="F77" s="7"/>
      <c r="I77" s="18"/>
      <c r="J77" s="19"/>
      <c r="K77" s="19"/>
    </row>
    <row r="78" spans="5:11" ht="15.75" customHeight="1" x14ac:dyDescent="0.15">
      <c r="E78" s="2"/>
      <c r="F78" s="7"/>
      <c r="I78" s="18"/>
      <c r="J78" s="19"/>
      <c r="K78" s="19"/>
    </row>
    <row r="79" spans="5:11" ht="15.75" customHeight="1" x14ac:dyDescent="0.15">
      <c r="E79" s="2"/>
      <c r="F79" s="7"/>
      <c r="I79" s="18"/>
      <c r="J79" s="19"/>
      <c r="K79" s="19"/>
    </row>
    <row r="80" spans="5:11" ht="15.75" customHeight="1" x14ac:dyDescent="0.15">
      <c r="E80" s="2"/>
      <c r="F80" s="7"/>
      <c r="I80" s="18"/>
      <c r="J80" s="19"/>
      <c r="K80" s="19"/>
    </row>
    <row r="81" spans="5:11" ht="15.75" customHeight="1" x14ac:dyDescent="0.15">
      <c r="E81" s="2"/>
      <c r="F81" s="7"/>
      <c r="I81" s="18"/>
      <c r="J81" s="19"/>
      <c r="K81" s="19"/>
    </row>
    <row r="82" spans="5:11" ht="15.75" customHeight="1" x14ac:dyDescent="0.15">
      <c r="E82" s="2"/>
      <c r="F82" s="7"/>
      <c r="I82" s="18"/>
      <c r="J82" s="19"/>
      <c r="K82" s="19"/>
    </row>
    <row r="83" spans="5:11" ht="15.75" customHeight="1" x14ac:dyDescent="0.15">
      <c r="E83" s="2"/>
      <c r="F83" s="7"/>
      <c r="I83" s="18"/>
      <c r="J83" s="19"/>
      <c r="K83" s="19"/>
    </row>
    <row r="84" spans="5:11" ht="15.75" customHeight="1" x14ac:dyDescent="0.15">
      <c r="E84" s="2"/>
      <c r="F84" s="7"/>
      <c r="I84" s="18"/>
      <c r="J84" s="19"/>
      <c r="K84" s="19"/>
    </row>
    <row r="85" spans="5:11" ht="15.75" customHeight="1" x14ac:dyDescent="0.15">
      <c r="E85" s="2"/>
      <c r="F85" s="7"/>
      <c r="I85" s="18"/>
      <c r="J85" s="19"/>
      <c r="K85" s="19"/>
    </row>
    <row r="86" spans="5:11" ht="15.75" customHeight="1" x14ac:dyDescent="0.15">
      <c r="E86" s="2"/>
      <c r="F86" s="7"/>
      <c r="I86" s="18"/>
      <c r="J86" s="19"/>
      <c r="K86" s="19"/>
    </row>
    <row r="87" spans="5:11" ht="15.75" customHeight="1" x14ac:dyDescent="0.15">
      <c r="E87" s="2"/>
      <c r="F87" s="7"/>
      <c r="I87" s="18"/>
      <c r="J87" s="19"/>
      <c r="K87" s="19"/>
    </row>
    <row r="88" spans="5:11" ht="15.75" customHeight="1" x14ac:dyDescent="0.15">
      <c r="E88" s="2"/>
      <c r="F88" s="7"/>
      <c r="I88" s="18"/>
      <c r="J88" s="19"/>
      <c r="K88" s="19"/>
    </row>
    <row r="89" spans="5:11" ht="15.75" customHeight="1" x14ac:dyDescent="0.15">
      <c r="E89" s="2"/>
      <c r="F89" s="7"/>
      <c r="I89" s="18"/>
      <c r="J89" s="19"/>
      <c r="K89" s="19"/>
    </row>
    <row r="90" spans="5:11" ht="15.75" customHeight="1" x14ac:dyDescent="0.15">
      <c r="E90" s="2"/>
      <c r="F90" s="7"/>
      <c r="I90" s="18"/>
      <c r="J90" s="19"/>
      <c r="K90" s="19"/>
    </row>
    <row r="91" spans="5:11" ht="15.75" customHeight="1" x14ac:dyDescent="0.15">
      <c r="E91" s="2"/>
      <c r="F91" s="7"/>
      <c r="I91" s="18"/>
      <c r="J91" s="19"/>
      <c r="K91" s="19"/>
    </row>
    <row r="92" spans="5:11" ht="15.75" customHeight="1" x14ac:dyDescent="0.15">
      <c r="E92" s="2"/>
      <c r="F92" s="7"/>
      <c r="I92" s="18"/>
      <c r="J92" s="19"/>
      <c r="K92" s="19"/>
    </row>
    <row r="93" spans="5:11" ht="15.75" customHeight="1" x14ac:dyDescent="0.15">
      <c r="E93" s="2"/>
      <c r="F93" s="7"/>
      <c r="I93" s="18"/>
      <c r="J93" s="19"/>
      <c r="K93" s="19"/>
    </row>
    <row r="94" spans="5:11" ht="15.75" customHeight="1" x14ac:dyDescent="0.15">
      <c r="E94" s="2"/>
      <c r="F94" s="7"/>
      <c r="I94" s="18"/>
      <c r="J94" s="19"/>
      <c r="K94" s="19"/>
    </row>
    <row r="95" spans="5:11" ht="15.75" customHeight="1" x14ac:dyDescent="0.15">
      <c r="E95" s="2"/>
      <c r="F95" s="7"/>
      <c r="I95" s="18"/>
      <c r="J95" s="19"/>
      <c r="K95" s="19"/>
    </row>
    <row r="96" spans="5:11" ht="15.75" customHeight="1" x14ac:dyDescent="0.15">
      <c r="E96" s="2"/>
      <c r="F96" s="7"/>
      <c r="I96" s="18"/>
      <c r="J96" s="19"/>
      <c r="K96" s="19"/>
    </row>
    <row r="97" spans="5:11" ht="15.75" customHeight="1" x14ac:dyDescent="0.15">
      <c r="E97" s="2"/>
      <c r="F97" s="7"/>
      <c r="I97" s="18"/>
      <c r="J97" s="19"/>
      <c r="K97" s="19"/>
    </row>
    <row r="98" spans="5:11" ht="15.75" customHeight="1" x14ac:dyDescent="0.15">
      <c r="E98" s="2"/>
      <c r="F98" s="7"/>
      <c r="I98" s="18"/>
      <c r="J98" s="19"/>
      <c r="K98" s="19"/>
    </row>
    <row r="99" spans="5:11" ht="15.75" customHeight="1" x14ac:dyDescent="0.15">
      <c r="E99" s="2"/>
      <c r="F99" s="7"/>
      <c r="I99" s="18"/>
      <c r="J99" s="19"/>
      <c r="K99" s="19"/>
    </row>
    <row r="100" spans="5:11" ht="15.75" customHeight="1" x14ac:dyDescent="0.15">
      <c r="E100" s="2"/>
      <c r="F100" s="7"/>
      <c r="I100" s="18"/>
      <c r="J100" s="19"/>
      <c r="K100" s="19"/>
    </row>
    <row r="101" spans="5:11" ht="15.75" customHeight="1" x14ac:dyDescent="0.15">
      <c r="E101" s="2"/>
      <c r="F101" s="7"/>
      <c r="I101" s="18"/>
      <c r="J101" s="19"/>
      <c r="K101" s="19"/>
    </row>
    <row r="102" spans="5:11" ht="15.75" customHeight="1" x14ac:dyDescent="0.15">
      <c r="E102" s="2"/>
      <c r="F102" s="7"/>
      <c r="I102" s="18"/>
      <c r="J102" s="19"/>
      <c r="K102" s="19"/>
    </row>
    <row r="103" spans="5:11" ht="15.75" customHeight="1" x14ac:dyDescent="0.15">
      <c r="E103" s="2"/>
      <c r="F103" s="7"/>
      <c r="I103" s="18"/>
      <c r="J103" s="19"/>
      <c r="K103" s="19"/>
    </row>
    <row r="104" spans="5:11" ht="15.75" customHeight="1" x14ac:dyDescent="0.15">
      <c r="E104" s="2"/>
      <c r="F104" s="7"/>
      <c r="I104" s="18"/>
      <c r="J104" s="19"/>
      <c r="K104" s="19"/>
    </row>
    <row r="105" spans="5:11" ht="15.75" customHeight="1" x14ac:dyDescent="0.15">
      <c r="E105" s="2"/>
      <c r="F105" s="7"/>
      <c r="I105" s="18"/>
      <c r="J105" s="19"/>
      <c r="K105" s="19"/>
    </row>
    <row r="106" spans="5:11" ht="15.75" customHeight="1" x14ac:dyDescent="0.15">
      <c r="E106" s="2"/>
      <c r="F106" s="7"/>
      <c r="I106" s="18"/>
      <c r="J106" s="19"/>
      <c r="K106" s="19"/>
    </row>
    <row r="107" spans="5:11" ht="15.75" customHeight="1" x14ac:dyDescent="0.15">
      <c r="E107" s="2"/>
      <c r="F107" s="7"/>
      <c r="I107" s="18"/>
      <c r="J107" s="19"/>
      <c r="K107" s="19"/>
    </row>
    <row r="108" spans="5:11" ht="15.75" customHeight="1" x14ac:dyDescent="0.15">
      <c r="E108" s="2"/>
      <c r="F108" s="7"/>
      <c r="I108" s="18"/>
      <c r="J108" s="19"/>
      <c r="K108" s="19"/>
    </row>
    <row r="109" spans="5:11" ht="15.75" customHeight="1" x14ac:dyDescent="0.15">
      <c r="E109" s="2"/>
      <c r="F109" s="7"/>
      <c r="I109" s="18"/>
      <c r="J109" s="19"/>
      <c r="K109" s="19"/>
    </row>
    <row r="110" spans="5:11" ht="15.75" customHeight="1" x14ac:dyDescent="0.15">
      <c r="E110" s="2"/>
      <c r="F110" s="7"/>
      <c r="I110" s="18"/>
      <c r="J110" s="19"/>
      <c r="K110" s="19"/>
    </row>
    <row r="111" spans="5:11" ht="15.75" customHeight="1" x14ac:dyDescent="0.15">
      <c r="E111" s="2"/>
      <c r="F111" s="7"/>
      <c r="I111" s="18"/>
      <c r="J111" s="19"/>
      <c r="K111" s="19"/>
    </row>
    <row r="112" spans="5:11" ht="15.75" customHeight="1" x14ac:dyDescent="0.15">
      <c r="E112" s="2"/>
      <c r="F112" s="7"/>
      <c r="I112" s="18"/>
      <c r="J112" s="19"/>
      <c r="K112" s="19"/>
    </row>
    <row r="113" spans="5:11" ht="15.75" customHeight="1" x14ac:dyDescent="0.15">
      <c r="E113" s="2"/>
      <c r="F113" s="7"/>
      <c r="I113" s="18"/>
      <c r="J113" s="19"/>
      <c r="K113" s="19"/>
    </row>
    <row r="114" spans="5:11" ht="15.75" customHeight="1" x14ac:dyDescent="0.15">
      <c r="E114" s="2"/>
      <c r="F114" s="7"/>
      <c r="I114" s="18"/>
      <c r="J114" s="19"/>
      <c r="K114" s="19"/>
    </row>
    <row r="115" spans="5:11" ht="15.75" customHeight="1" x14ac:dyDescent="0.15">
      <c r="E115" s="2"/>
      <c r="F115" s="7"/>
      <c r="I115" s="18"/>
      <c r="J115" s="19"/>
      <c r="K115" s="19"/>
    </row>
    <row r="116" spans="5:11" ht="15.75" customHeight="1" x14ac:dyDescent="0.15">
      <c r="E116" s="2"/>
      <c r="F116" s="7"/>
      <c r="I116" s="18"/>
      <c r="J116" s="19"/>
      <c r="K116" s="19"/>
    </row>
    <row r="117" spans="5:11" ht="15.75" customHeight="1" x14ac:dyDescent="0.15">
      <c r="E117" s="2"/>
      <c r="F117" s="7"/>
      <c r="I117" s="18"/>
      <c r="J117" s="19"/>
      <c r="K117" s="19"/>
    </row>
    <row r="118" spans="5:11" ht="15.75" customHeight="1" x14ac:dyDescent="0.15">
      <c r="E118" s="2"/>
      <c r="F118" s="7"/>
      <c r="I118" s="18"/>
      <c r="J118" s="19"/>
      <c r="K118" s="19"/>
    </row>
    <row r="119" spans="5:11" ht="15.75" customHeight="1" x14ac:dyDescent="0.15">
      <c r="E119" s="2"/>
      <c r="F119" s="7"/>
      <c r="I119" s="18"/>
      <c r="J119" s="19"/>
      <c r="K119" s="19"/>
    </row>
    <row r="120" spans="5:11" ht="15.75" customHeight="1" x14ac:dyDescent="0.15">
      <c r="E120" s="2"/>
      <c r="F120" s="7"/>
      <c r="I120" s="18"/>
      <c r="J120" s="19"/>
      <c r="K120" s="19"/>
    </row>
    <row r="121" spans="5:11" ht="15.75" customHeight="1" x14ac:dyDescent="0.15">
      <c r="E121" s="2"/>
      <c r="F121" s="7"/>
      <c r="I121" s="18"/>
      <c r="J121" s="19"/>
      <c r="K121" s="19"/>
    </row>
    <row r="122" spans="5:11" ht="15.75" customHeight="1" x14ac:dyDescent="0.15">
      <c r="E122" s="2"/>
      <c r="F122" s="7"/>
      <c r="I122" s="18"/>
      <c r="J122" s="19"/>
      <c r="K122" s="19"/>
    </row>
    <row r="123" spans="5:11" ht="15.75" customHeight="1" x14ac:dyDescent="0.15">
      <c r="E123" s="2"/>
      <c r="F123" s="7"/>
      <c r="I123" s="18"/>
      <c r="J123" s="19"/>
      <c r="K123" s="19"/>
    </row>
    <row r="124" spans="5:11" ht="15.75" customHeight="1" x14ac:dyDescent="0.15">
      <c r="E124" s="2"/>
      <c r="F124" s="7"/>
      <c r="I124" s="18"/>
      <c r="J124" s="19"/>
      <c r="K124" s="19"/>
    </row>
    <row r="125" spans="5:11" ht="15.75" customHeight="1" x14ac:dyDescent="0.15">
      <c r="E125" s="2"/>
      <c r="F125" s="7"/>
      <c r="I125" s="18"/>
      <c r="J125" s="19"/>
      <c r="K125" s="19"/>
    </row>
    <row r="126" spans="5:11" ht="15.75" customHeight="1" x14ac:dyDescent="0.15">
      <c r="E126" s="2"/>
      <c r="F126" s="7"/>
      <c r="I126" s="18"/>
      <c r="J126" s="19"/>
      <c r="K126" s="19"/>
    </row>
    <row r="127" spans="5:11" ht="15.75" customHeight="1" x14ac:dyDescent="0.15">
      <c r="E127" s="2"/>
      <c r="F127" s="7"/>
      <c r="I127" s="18"/>
      <c r="J127" s="19"/>
      <c r="K127" s="19"/>
    </row>
    <row r="128" spans="5:11" ht="15.75" customHeight="1" x14ac:dyDescent="0.15">
      <c r="E128" s="2"/>
      <c r="F128" s="7"/>
      <c r="I128" s="18"/>
      <c r="J128" s="19"/>
      <c r="K128" s="19"/>
    </row>
    <row r="129" spans="5:11" ht="15.75" customHeight="1" x14ac:dyDescent="0.15">
      <c r="E129" s="2"/>
      <c r="F129" s="7"/>
      <c r="I129" s="18"/>
      <c r="J129" s="19"/>
      <c r="K129" s="19"/>
    </row>
    <row r="130" spans="5:11" ht="15.75" customHeight="1" x14ac:dyDescent="0.15">
      <c r="E130" s="2"/>
      <c r="F130" s="7"/>
      <c r="I130" s="18"/>
      <c r="J130" s="19"/>
      <c r="K130" s="19"/>
    </row>
    <row r="131" spans="5:11" ht="15.75" customHeight="1" x14ac:dyDescent="0.15">
      <c r="E131" s="2"/>
      <c r="F131" s="7"/>
      <c r="I131" s="18"/>
      <c r="J131" s="19"/>
      <c r="K131" s="19"/>
    </row>
    <row r="132" spans="5:11" ht="15.75" customHeight="1" x14ac:dyDescent="0.15">
      <c r="E132" s="2"/>
      <c r="F132" s="7"/>
      <c r="I132" s="18"/>
      <c r="J132" s="19"/>
      <c r="K132" s="19"/>
    </row>
    <row r="133" spans="5:11" ht="15.75" customHeight="1" x14ac:dyDescent="0.15">
      <c r="E133" s="2"/>
      <c r="F133" s="7"/>
      <c r="I133" s="18"/>
      <c r="J133" s="19"/>
      <c r="K133" s="19"/>
    </row>
    <row r="134" spans="5:11" ht="15.75" customHeight="1" x14ac:dyDescent="0.15">
      <c r="E134" s="2"/>
      <c r="F134" s="7"/>
      <c r="I134" s="18"/>
      <c r="J134" s="19"/>
      <c r="K134" s="19"/>
    </row>
    <row r="135" spans="5:11" ht="15.75" customHeight="1" x14ac:dyDescent="0.15">
      <c r="E135" s="2"/>
      <c r="F135" s="7"/>
      <c r="I135" s="18"/>
      <c r="J135" s="19"/>
      <c r="K135" s="19"/>
    </row>
    <row r="136" spans="5:11" ht="15.75" customHeight="1" x14ac:dyDescent="0.15">
      <c r="E136" s="2"/>
      <c r="F136" s="7"/>
      <c r="I136" s="18"/>
      <c r="J136" s="19"/>
      <c r="K136" s="19"/>
    </row>
    <row r="137" spans="5:11" ht="15.75" customHeight="1" x14ac:dyDescent="0.15">
      <c r="E137" s="2"/>
      <c r="F137" s="7"/>
      <c r="I137" s="18"/>
      <c r="J137" s="19"/>
      <c r="K137" s="19"/>
    </row>
    <row r="138" spans="5:11" ht="15.75" customHeight="1" x14ac:dyDescent="0.15">
      <c r="E138" s="2"/>
      <c r="F138" s="7"/>
      <c r="I138" s="18"/>
      <c r="J138" s="19"/>
      <c r="K138" s="19"/>
    </row>
    <row r="139" spans="5:11" ht="15.75" customHeight="1" x14ac:dyDescent="0.15">
      <c r="E139" s="2"/>
      <c r="F139" s="7"/>
      <c r="I139" s="18"/>
      <c r="J139" s="19"/>
      <c r="K139" s="19"/>
    </row>
    <row r="140" spans="5:11" ht="15.75" customHeight="1" x14ac:dyDescent="0.15">
      <c r="E140" s="2"/>
      <c r="F140" s="7"/>
      <c r="I140" s="18"/>
      <c r="J140" s="19"/>
      <c r="K140" s="19"/>
    </row>
    <row r="141" spans="5:11" ht="15.75" customHeight="1" x14ac:dyDescent="0.15">
      <c r="E141" s="2"/>
      <c r="F141" s="7"/>
      <c r="I141" s="18"/>
      <c r="J141" s="19"/>
      <c r="K141" s="19"/>
    </row>
    <row r="142" spans="5:11" ht="15.75" customHeight="1" x14ac:dyDescent="0.15">
      <c r="E142" s="2"/>
      <c r="F142" s="7"/>
      <c r="I142" s="18"/>
      <c r="J142" s="19"/>
      <c r="K142" s="19"/>
    </row>
    <row r="143" spans="5:11" ht="15.75" customHeight="1" x14ac:dyDescent="0.15">
      <c r="E143" s="2"/>
      <c r="F143" s="7"/>
      <c r="I143" s="18"/>
      <c r="J143" s="19"/>
      <c r="K143" s="19"/>
    </row>
    <row r="144" spans="5:11" ht="15.75" customHeight="1" x14ac:dyDescent="0.15">
      <c r="E144" s="2"/>
      <c r="F144" s="7"/>
      <c r="I144" s="18"/>
      <c r="J144" s="19"/>
      <c r="K144" s="19"/>
    </row>
    <row r="145" spans="5:11" ht="15.75" customHeight="1" x14ac:dyDescent="0.15">
      <c r="E145" s="2"/>
      <c r="F145" s="7"/>
      <c r="I145" s="18"/>
      <c r="J145" s="19"/>
      <c r="K145" s="19"/>
    </row>
    <row r="146" spans="5:11" ht="15.75" customHeight="1" x14ac:dyDescent="0.15">
      <c r="E146" s="2"/>
      <c r="F146" s="7"/>
      <c r="I146" s="18"/>
      <c r="J146" s="19"/>
      <c r="K146" s="19"/>
    </row>
    <row r="147" spans="5:11" ht="15.75" customHeight="1" x14ac:dyDescent="0.15">
      <c r="E147" s="2"/>
      <c r="F147" s="7"/>
      <c r="I147" s="18"/>
      <c r="J147" s="19"/>
      <c r="K147" s="19"/>
    </row>
    <row r="148" spans="5:11" ht="15.75" customHeight="1" x14ac:dyDescent="0.15">
      <c r="E148" s="2"/>
      <c r="F148" s="7"/>
      <c r="I148" s="18"/>
      <c r="J148" s="19"/>
      <c r="K148" s="19"/>
    </row>
    <row r="149" spans="5:11" ht="15.75" customHeight="1" x14ac:dyDescent="0.15">
      <c r="E149" s="2"/>
      <c r="F149" s="7"/>
      <c r="I149" s="18"/>
      <c r="J149" s="19"/>
      <c r="K149" s="19"/>
    </row>
    <row r="150" spans="5:11" ht="15.75" customHeight="1" x14ac:dyDescent="0.15">
      <c r="E150" s="2"/>
      <c r="F150" s="7"/>
      <c r="I150" s="18"/>
      <c r="J150" s="19"/>
      <c r="K150" s="19"/>
    </row>
    <row r="151" spans="5:11" ht="15.75" customHeight="1" x14ac:dyDescent="0.15">
      <c r="E151" s="2"/>
      <c r="F151" s="7"/>
      <c r="I151" s="18"/>
      <c r="J151" s="19"/>
      <c r="K151" s="19"/>
    </row>
    <row r="152" spans="5:11" ht="15.75" customHeight="1" x14ac:dyDescent="0.15">
      <c r="E152" s="2"/>
      <c r="F152" s="7"/>
      <c r="I152" s="18"/>
      <c r="J152" s="19"/>
      <c r="K152" s="19"/>
    </row>
    <row r="153" spans="5:11" ht="15.75" customHeight="1" x14ac:dyDescent="0.15">
      <c r="E153" s="2"/>
      <c r="F153" s="7"/>
      <c r="I153" s="18"/>
      <c r="J153" s="19"/>
      <c r="K153" s="19"/>
    </row>
    <row r="154" spans="5:11" ht="15.75" customHeight="1" x14ac:dyDescent="0.15">
      <c r="E154" s="2"/>
      <c r="F154" s="7"/>
      <c r="I154" s="18"/>
      <c r="J154" s="19"/>
      <c r="K154" s="19"/>
    </row>
    <row r="155" spans="5:11" ht="15.75" customHeight="1" x14ac:dyDescent="0.15">
      <c r="E155" s="2"/>
      <c r="F155" s="7"/>
      <c r="I155" s="18"/>
      <c r="J155" s="19"/>
      <c r="K155" s="19"/>
    </row>
    <row r="156" spans="5:11" ht="15.75" customHeight="1" x14ac:dyDescent="0.15">
      <c r="E156" s="2"/>
      <c r="F156" s="7"/>
      <c r="I156" s="18"/>
      <c r="J156" s="19"/>
      <c r="K156" s="19"/>
    </row>
    <row r="157" spans="5:11" ht="15.75" customHeight="1" x14ac:dyDescent="0.15">
      <c r="E157" s="2"/>
      <c r="F157" s="7"/>
      <c r="I157" s="18"/>
      <c r="J157" s="19"/>
      <c r="K157" s="19"/>
    </row>
    <row r="158" spans="5:11" ht="15.75" customHeight="1" x14ac:dyDescent="0.15">
      <c r="E158" s="2"/>
      <c r="F158" s="7"/>
      <c r="I158" s="18"/>
      <c r="J158" s="19"/>
      <c r="K158" s="19"/>
    </row>
    <row r="159" spans="5:11" ht="15.75" customHeight="1" x14ac:dyDescent="0.15">
      <c r="E159" s="2"/>
      <c r="F159" s="7"/>
      <c r="I159" s="18"/>
      <c r="J159" s="19"/>
      <c r="K159" s="19"/>
    </row>
    <row r="160" spans="5:11" ht="15.75" customHeight="1" x14ac:dyDescent="0.15">
      <c r="E160" s="2"/>
      <c r="F160" s="7"/>
      <c r="I160" s="18"/>
      <c r="J160" s="19"/>
      <c r="K160" s="19"/>
    </row>
    <row r="161" spans="5:11" ht="15.75" customHeight="1" x14ac:dyDescent="0.15">
      <c r="E161" s="2"/>
      <c r="F161" s="7"/>
      <c r="I161" s="18"/>
      <c r="J161" s="19"/>
      <c r="K161" s="19"/>
    </row>
    <row r="162" spans="5:11" ht="15.75" customHeight="1" x14ac:dyDescent="0.15">
      <c r="E162" s="2"/>
      <c r="F162" s="7"/>
      <c r="I162" s="18"/>
      <c r="J162" s="19"/>
      <c r="K162" s="19"/>
    </row>
    <row r="163" spans="5:11" ht="15.75" customHeight="1" x14ac:dyDescent="0.15">
      <c r="E163" s="2"/>
      <c r="F163" s="7"/>
      <c r="I163" s="18"/>
      <c r="J163" s="19"/>
      <c r="K163" s="19"/>
    </row>
    <row r="164" spans="5:11" ht="15.75" customHeight="1" x14ac:dyDescent="0.15">
      <c r="E164" s="2"/>
      <c r="F164" s="7"/>
      <c r="I164" s="18"/>
      <c r="J164" s="19"/>
      <c r="K164" s="19"/>
    </row>
    <row r="165" spans="5:11" ht="15.75" customHeight="1" x14ac:dyDescent="0.15">
      <c r="E165" s="2"/>
      <c r="F165" s="7"/>
      <c r="I165" s="18"/>
      <c r="J165" s="19"/>
      <c r="K165" s="19"/>
    </row>
    <row r="166" spans="5:11" ht="15.75" customHeight="1" x14ac:dyDescent="0.15">
      <c r="E166" s="2"/>
      <c r="F166" s="7"/>
      <c r="I166" s="18"/>
      <c r="J166" s="19"/>
      <c r="K166" s="19"/>
    </row>
    <row r="167" spans="5:11" ht="15.75" customHeight="1" x14ac:dyDescent="0.15">
      <c r="E167" s="2"/>
      <c r="F167" s="7"/>
      <c r="I167" s="18"/>
      <c r="J167" s="19"/>
      <c r="K167" s="19"/>
    </row>
    <row r="168" spans="5:11" ht="15.75" customHeight="1" x14ac:dyDescent="0.15">
      <c r="E168" s="2"/>
      <c r="F168" s="7"/>
      <c r="I168" s="18"/>
      <c r="J168" s="19"/>
      <c r="K168" s="19"/>
    </row>
    <row r="169" spans="5:11" ht="15.75" customHeight="1" x14ac:dyDescent="0.15">
      <c r="E169" s="2"/>
      <c r="F169" s="7"/>
      <c r="I169" s="18"/>
      <c r="J169" s="19"/>
      <c r="K169" s="19"/>
    </row>
    <row r="170" spans="5:11" ht="15.75" customHeight="1" x14ac:dyDescent="0.15">
      <c r="E170" s="2"/>
      <c r="F170" s="7"/>
      <c r="I170" s="18"/>
      <c r="J170" s="19"/>
      <c r="K170" s="19"/>
    </row>
    <row r="171" spans="5:11" ht="15.75" customHeight="1" x14ac:dyDescent="0.15">
      <c r="E171" s="2"/>
      <c r="F171" s="7"/>
      <c r="I171" s="18"/>
      <c r="J171" s="19"/>
      <c r="K171" s="19"/>
    </row>
    <row r="172" spans="5:11" ht="15.75" customHeight="1" x14ac:dyDescent="0.15">
      <c r="E172" s="2"/>
      <c r="F172" s="7"/>
      <c r="I172" s="18"/>
      <c r="J172" s="19"/>
      <c r="K172" s="19"/>
    </row>
    <row r="173" spans="5:11" ht="15.75" customHeight="1" x14ac:dyDescent="0.15">
      <c r="E173" s="2"/>
      <c r="F173" s="7"/>
      <c r="I173" s="18"/>
      <c r="J173" s="19"/>
      <c r="K173" s="19"/>
    </row>
    <row r="174" spans="5:11" ht="15.75" customHeight="1" x14ac:dyDescent="0.15">
      <c r="E174" s="2"/>
      <c r="F174" s="7"/>
      <c r="I174" s="18"/>
      <c r="J174" s="19"/>
      <c r="K174" s="19"/>
    </row>
    <row r="175" spans="5:11" ht="15.75" customHeight="1" x14ac:dyDescent="0.15">
      <c r="E175" s="2"/>
      <c r="F175" s="7"/>
      <c r="I175" s="18"/>
      <c r="J175" s="19"/>
      <c r="K175" s="19"/>
    </row>
    <row r="176" spans="5:11" ht="15.75" customHeight="1" x14ac:dyDescent="0.15">
      <c r="E176" s="2"/>
      <c r="F176" s="7"/>
      <c r="I176" s="18"/>
      <c r="J176" s="19"/>
      <c r="K176" s="19"/>
    </row>
    <row r="177" spans="5:11" ht="15.75" customHeight="1" x14ac:dyDescent="0.15">
      <c r="E177" s="2"/>
      <c r="F177" s="7"/>
      <c r="I177" s="18"/>
      <c r="J177" s="19"/>
      <c r="K177" s="19"/>
    </row>
    <row r="178" spans="5:11" ht="15.75" customHeight="1" x14ac:dyDescent="0.15">
      <c r="E178" s="2"/>
      <c r="F178" s="7"/>
      <c r="I178" s="18"/>
      <c r="J178" s="19"/>
      <c r="K178" s="19"/>
    </row>
    <row r="179" spans="5:11" ht="15.75" customHeight="1" x14ac:dyDescent="0.15">
      <c r="E179" s="2"/>
      <c r="F179" s="7"/>
      <c r="I179" s="18"/>
      <c r="J179" s="19"/>
      <c r="K179" s="19"/>
    </row>
    <row r="180" spans="5:11" ht="15.75" customHeight="1" x14ac:dyDescent="0.15">
      <c r="E180" s="2"/>
      <c r="F180" s="7"/>
      <c r="I180" s="18"/>
      <c r="J180" s="19"/>
      <c r="K180" s="19"/>
    </row>
    <row r="181" spans="5:11" ht="15.75" customHeight="1" x14ac:dyDescent="0.15">
      <c r="E181" s="2"/>
      <c r="F181" s="7"/>
      <c r="I181" s="18"/>
      <c r="J181" s="19"/>
      <c r="K181" s="19"/>
    </row>
    <row r="182" spans="5:11" ht="15.75" customHeight="1" x14ac:dyDescent="0.15">
      <c r="E182" s="2"/>
      <c r="F182" s="7"/>
      <c r="I182" s="18"/>
      <c r="J182" s="19"/>
      <c r="K182" s="19"/>
    </row>
    <row r="183" spans="5:11" ht="15.75" customHeight="1" x14ac:dyDescent="0.15">
      <c r="E183" s="2"/>
      <c r="F183" s="7"/>
      <c r="I183" s="18"/>
      <c r="J183" s="19"/>
      <c r="K183" s="19"/>
    </row>
    <row r="184" spans="5:11" ht="15.75" customHeight="1" x14ac:dyDescent="0.15">
      <c r="E184" s="2"/>
      <c r="F184" s="7"/>
      <c r="I184" s="18"/>
      <c r="J184" s="19"/>
      <c r="K184" s="19"/>
    </row>
    <row r="185" spans="5:11" ht="15.75" customHeight="1" x14ac:dyDescent="0.15">
      <c r="E185" s="2"/>
      <c r="F185" s="7"/>
      <c r="I185" s="18"/>
      <c r="J185" s="19"/>
      <c r="K185" s="19"/>
    </row>
    <row r="186" spans="5:11" ht="15.75" customHeight="1" x14ac:dyDescent="0.15">
      <c r="E186" s="2"/>
      <c r="F186" s="7"/>
      <c r="I186" s="18"/>
      <c r="J186" s="19"/>
      <c r="K186" s="19"/>
    </row>
    <row r="187" spans="5:11" ht="15.75" customHeight="1" x14ac:dyDescent="0.15">
      <c r="E187" s="2"/>
      <c r="F187" s="7"/>
      <c r="I187" s="18"/>
      <c r="J187" s="19"/>
      <c r="K187" s="19"/>
    </row>
    <row r="188" spans="5:11" ht="15.75" customHeight="1" x14ac:dyDescent="0.15">
      <c r="E188" s="2"/>
      <c r="F188" s="7"/>
      <c r="I188" s="18"/>
      <c r="J188" s="19"/>
      <c r="K188" s="19"/>
    </row>
    <row r="189" spans="5:11" ht="15.75" customHeight="1" x14ac:dyDescent="0.15">
      <c r="E189" s="2"/>
      <c r="F189" s="7"/>
      <c r="I189" s="18"/>
      <c r="J189" s="19"/>
      <c r="K189" s="19"/>
    </row>
    <row r="190" spans="5:11" ht="15.75" customHeight="1" x14ac:dyDescent="0.15">
      <c r="E190" s="2"/>
      <c r="F190" s="7"/>
      <c r="I190" s="18"/>
      <c r="J190" s="19"/>
      <c r="K190" s="19"/>
    </row>
    <row r="191" spans="5:11" ht="15.75" customHeight="1" x14ac:dyDescent="0.15">
      <c r="E191" s="2"/>
      <c r="F191" s="7"/>
      <c r="I191" s="18"/>
      <c r="J191" s="19"/>
      <c r="K191" s="19"/>
    </row>
    <row r="192" spans="5:11" ht="15.75" customHeight="1" x14ac:dyDescent="0.15">
      <c r="E192" s="2"/>
      <c r="F192" s="7"/>
      <c r="I192" s="18"/>
      <c r="J192" s="19"/>
      <c r="K192" s="19"/>
    </row>
    <row r="193" spans="5:11" ht="15.75" customHeight="1" x14ac:dyDescent="0.15">
      <c r="E193" s="2"/>
      <c r="F193" s="7"/>
      <c r="I193" s="18"/>
      <c r="J193" s="19"/>
      <c r="K193" s="19"/>
    </row>
    <row r="194" spans="5:11" ht="15.75" customHeight="1" x14ac:dyDescent="0.15">
      <c r="E194" s="2"/>
      <c r="F194" s="7"/>
      <c r="I194" s="18"/>
      <c r="J194" s="19"/>
      <c r="K194" s="19"/>
    </row>
    <row r="195" spans="5:11" ht="15.75" customHeight="1" x14ac:dyDescent="0.15">
      <c r="E195" s="2"/>
      <c r="F195" s="7"/>
      <c r="I195" s="18"/>
      <c r="J195" s="19"/>
      <c r="K195" s="19"/>
    </row>
    <row r="196" spans="5:11" ht="15.75" customHeight="1" x14ac:dyDescent="0.15">
      <c r="E196" s="2"/>
      <c r="F196" s="7"/>
      <c r="I196" s="18"/>
      <c r="J196" s="19"/>
      <c r="K196" s="19"/>
    </row>
    <row r="197" spans="5:11" ht="15.75" customHeight="1" x14ac:dyDescent="0.15">
      <c r="E197" s="2"/>
      <c r="F197" s="7"/>
      <c r="I197" s="18"/>
      <c r="J197" s="19"/>
      <c r="K197" s="19"/>
    </row>
    <row r="198" spans="5:11" ht="15.75" customHeight="1" x14ac:dyDescent="0.15">
      <c r="E198" s="2"/>
      <c r="F198" s="7"/>
      <c r="I198" s="18"/>
      <c r="J198" s="19"/>
      <c r="K198" s="19"/>
    </row>
    <row r="199" spans="5:11" ht="15.75" customHeight="1" x14ac:dyDescent="0.15">
      <c r="E199" s="2"/>
      <c r="F199" s="7"/>
      <c r="I199" s="18"/>
      <c r="J199" s="19"/>
      <c r="K199" s="19"/>
    </row>
    <row r="200" spans="5:11" ht="15.75" customHeight="1" x14ac:dyDescent="0.15">
      <c r="E200" s="2"/>
      <c r="F200" s="7"/>
      <c r="I200" s="18"/>
      <c r="J200" s="19"/>
      <c r="K200" s="19"/>
    </row>
    <row r="201" spans="5:11" ht="15.75" customHeight="1" x14ac:dyDescent="0.15">
      <c r="E201" s="2"/>
      <c r="F201" s="7"/>
      <c r="I201" s="18"/>
      <c r="J201" s="19"/>
      <c r="K201" s="19"/>
    </row>
    <row r="202" spans="5:11" ht="15.75" customHeight="1" x14ac:dyDescent="0.15">
      <c r="E202" s="2"/>
      <c r="F202" s="7"/>
      <c r="I202" s="18"/>
      <c r="J202" s="19"/>
      <c r="K202" s="19"/>
    </row>
    <row r="203" spans="5:11" ht="15.75" customHeight="1" x14ac:dyDescent="0.15">
      <c r="E203" s="2"/>
      <c r="F203" s="7"/>
      <c r="I203" s="18"/>
      <c r="J203" s="19"/>
      <c r="K203" s="19"/>
    </row>
    <row r="204" spans="5:11" ht="15.75" customHeight="1" x14ac:dyDescent="0.15">
      <c r="E204" s="2"/>
      <c r="F204" s="7"/>
      <c r="I204" s="18"/>
      <c r="J204" s="19"/>
      <c r="K204" s="19"/>
    </row>
    <row r="205" spans="5:11" ht="15.75" customHeight="1" x14ac:dyDescent="0.15">
      <c r="E205" s="2"/>
      <c r="F205" s="7"/>
      <c r="I205" s="18"/>
      <c r="J205" s="19"/>
      <c r="K205" s="19"/>
    </row>
    <row r="206" spans="5:11" ht="15.75" customHeight="1" x14ac:dyDescent="0.15">
      <c r="E206" s="2"/>
      <c r="F206" s="7"/>
      <c r="I206" s="18"/>
      <c r="J206" s="19"/>
      <c r="K206" s="19"/>
    </row>
    <row r="207" spans="5:11" ht="15.75" customHeight="1" x14ac:dyDescent="0.15">
      <c r="E207" s="2"/>
      <c r="F207" s="7"/>
      <c r="I207" s="18"/>
      <c r="J207" s="19"/>
      <c r="K207" s="19"/>
    </row>
    <row r="208" spans="5:11" ht="15.75" customHeight="1" x14ac:dyDescent="0.15">
      <c r="E208" s="2"/>
      <c r="F208" s="7"/>
      <c r="I208" s="18"/>
      <c r="J208" s="19"/>
      <c r="K208" s="19"/>
    </row>
    <row r="209" spans="5:11" ht="15.75" customHeight="1" x14ac:dyDescent="0.15">
      <c r="E209" s="2"/>
      <c r="F209" s="7"/>
      <c r="I209" s="18"/>
      <c r="J209" s="19"/>
      <c r="K209" s="19"/>
    </row>
    <row r="210" spans="5:11" ht="15.75" customHeight="1" x14ac:dyDescent="0.15">
      <c r="E210" s="2"/>
      <c r="F210" s="7"/>
      <c r="I210" s="18"/>
      <c r="J210" s="19"/>
      <c r="K210" s="19"/>
    </row>
    <row r="211" spans="5:11" ht="15.75" customHeight="1" x14ac:dyDescent="0.15">
      <c r="E211" s="2"/>
      <c r="F211" s="7"/>
      <c r="I211" s="18"/>
      <c r="J211" s="19"/>
      <c r="K211" s="19"/>
    </row>
    <row r="212" spans="5:11" ht="15.75" customHeight="1" x14ac:dyDescent="0.15">
      <c r="E212" s="2"/>
      <c r="F212" s="7"/>
      <c r="I212" s="18"/>
      <c r="J212" s="19"/>
      <c r="K212" s="19"/>
    </row>
    <row r="213" spans="5:11" ht="15.75" customHeight="1" x14ac:dyDescent="0.15">
      <c r="E213" s="2"/>
      <c r="F213" s="7"/>
      <c r="I213" s="18"/>
      <c r="J213" s="19"/>
      <c r="K213" s="19"/>
    </row>
    <row r="214" spans="5:11" ht="15.75" customHeight="1" x14ac:dyDescent="0.15">
      <c r="E214" s="2"/>
      <c r="F214" s="7"/>
      <c r="I214" s="18"/>
      <c r="J214" s="19"/>
      <c r="K214" s="19"/>
    </row>
    <row r="215" spans="5:11" ht="15.75" customHeight="1" x14ac:dyDescent="0.15">
      <c r="E215" s="2"/>
      <c r="F215" s="7"/>
      <c r="I215" s="18"/>
      <c r="J215" s="19"/>
      <c r="K215" s="19"/>
    </row>
    <row r="216" spans="5:11" ht="15.75" customHeight="1" x14ac:dyDescent="0.15">
      <c r="E216" s="2"/>
      <c r="F216" s="7"/>
      <c r="I216" s="18"/>
      <c r="J216" s="19"/>
      <c r="K216" s="19"/>
    </row>
    <row r="217" spans="5:11" ht="15.75" customHeight="1" x14ac:dyDescent="0.15">
      <c r="E217" s="2"/>
      <c r="F217" s="7"/>
      <c r="I217" s="18"/>
      <c r="J217" s="19"/>
      <c r="K217" s="19"/>
    </row>
    <row r="218" spans="5:11" ht="15.75" customHeight="1" x14ac:dyDescent="0.15">
      <c r="E218" s="2"/>
      <c r="F218" s="7"/>
      <c r="I218" s="18"/>
      <c r="J218" s="19"/>
      <c r="K218" s="19"/>
    </row>
    <row r="219" spans="5:11" ht="15.75" customHeight="1" x14ac:dyDescent="0.15">
      <c r="E219" s="2"/>
      <c r="F219" s="7"/>
      <c r="I219" s="18"/>
      <c r="J219" s="19"/>
      <c r="K219" s="19"/>
    </row>
    <row r="220" spans="5:11" ht="15.75" customHeight="1" x14ac:dyDescent="0.15">
      <c r="E220" s="2"/>
      <c r="F220" s="7"/>
      <c r="I220" s="18"/>
      <c r="J220" s="19"/>
      <c r="K220" s="19"/>
    </row>
    <row r="221" spans="5:11" ht="15.75" customHeight="1" x14ac:dyDescent="0.15">
      <c r="E221" s="2"/>
      <c r="F221" s="7"/>
      <c r="I221" s="18"/>
      <c r="J221" s="19"/>
      <c r="K221" s="19"/>
    </row>
    <row r="222" spans="5:11" ht="15.75" customHeight="1" x14ac:dyDescent="0.15">
      <c r="E222" s="2"/>
      <c r="F222" s="7"/>
      <c r="I222" s="18"/>
      <c r="J222" s="19"/>
      <c r="K222" s="19"/>
    </row>
    <row r="223" spans="5:11" ht="15.75" customHeight="1" x14ac:dyDescent="0.15">
      <c r="E223" s="2"/>
      <c r="F223" s="7"/>
      <c r="I223" s="18"/>
      <c r="J223" s="19"/>
      <c r="K223" s="19"/>
    </row>
    <row r="224" spans="5:11" ht="15.75" customHeight="1" x14ac:dyDescent="0.15">
      <c r="E224" s="2"/>
      <c r="F224" s="7"/>
      <c r="I224" s="18"/>
      <c r="J224" s="19"/>
      <c r="K224" s="19"/>
    </row>
    <row r="225" spans="5:11" ht="15.75" customHeight="1" x14ac:dyDescent="0.15">
      <c r="E225" s="2"/>
      <c r="F225" s="7"/>
      <c r="I225" s="18"/>
      <c r="J225" s="19"/>
      <c r="K225" s="19"/>
    </row>
    <row r="226" spans="5:11" ht="15.75" customHeight="1" x14ac:dyDescent="0.15">
      <c r="E226" s="2"/>
      <c r="F226" s="7"/>
      <c r="I226" s="18"/>
      <c r="J226" s="19"/>
      <c r="K226" s="19"/>
    </row>
    <row r="227" spans="5:11" ht="15.75" customHeight="1" x14ac:dyDescent="0.15">
      <c r="E227" s="2"/>
      <c r="F227" s="7"/>
      <c r="I227" s="18"/>
      <c r="J227" s="19"/>
      <c r="K227" s="19"/>
    </row>
    <row r="228" spans="5:11" ht="15.75" customHeight="1" x14ac:dyDescent="0.15">
      <c r="E228" s="2"/>
      <c r="F228" s="7"/>
      <c r="I228" s="18"/>
      <c r="J228" s="19"/>
      <c r="K228" s="19"/>
    </row>
    <row r="229" spans="5:11" ht="15.75" customHeight="1" x14ac:dyDescent="0.15">
      <c r="E229" s="2"/>
      <c r="F229" s="7"/>
      <c r="I229" s="18"/>
      <c r="J229" s="19"/>
      <c r="K229" s="19"/>
    </row>
    <row r="230" spans="5:11" ht="15.75" customHeight="1" x14ac:dyDescent="0.15">
      <c r="E230" s="2"/>
      <c r="F230" s="7"/>
      <c r="I230" s="18"/>
      <c r="J230" s="19"/>
      <c r="K230" s="19"/>
    </row>
    <row r="231" spans="5:11" ht="15.75" customHeight="1" x14ac:dyDescent="0.15">
      <c r="E231" s="2"/>
      <c r="F231" s="7"/>
      <c r="I231" s="18"/>
      <c r="J231" s="19"/>
      <c r="K231" s="19"/>
    </row>
    <row r="232" spans="5:11" ht="15.75" customHeight="1" x14ac:dyDescent="0.15">
      <c r="E232" s="2"/>
      <c r="F232" s="7"/>
      <c r="I232" s="18"/>
      <c r="J232" s="19"/>
      <c r="K232" s="19"/>
    </row>
    <row r="233" spans="5:11" ht="15.75" customHeight="1" x14ac:dyDescent="0.15">
      <c r="E233" s="2"/>
      <c r="F233" s="7"/>
      <c r="I233" s="18"/>
      <c r="J233" s="19"/>
      <c r="K233" s="19"/>
    </row>
    <row r="234" spans="5:11" ht="15.75" customHeight="1" x14ac:dyDescent="0.15">
      <c r="E234" s="2"/>
      <c r="F234" s="7"/>
      <c r="I234" s="18"/>
      <c r="J234" s="19"/>
      <c r="K234" s="19"/>
    </row>
    <row r="235" spans="5:11" ht="15.75" customHeight="1" x14ac:dyDescent="0.15">
      <c r="E235" s="2"/>
      <c r="F235" s="7"/>
      <c r="I235" s="18"/>
      <c r="J235" s="19"/>
      <c r="K235" s="19"/>
    </row>
  </sheetData>
  <sheetProtection algorithmName="SHA-512" hashValue="3gr8UWN1oEczi3R1Mu32cYhAJhkwsRF0eQa4U2wBJMNsFmU1x/W+oqGcVKH6h7zVXQ2EaTxWLg2O2rsaFzzXqA==" saltValue="K84M3+Lr+8BXLBp6kzDmcQ==" spinCount="100000" sheet="1" objects="1" scenarios="1"/>
  <mergeCells count="12">
    <mergeCell ref="J1:J3"/>
    <mergeCell ref="K1:K3"/>
    <mergeCell ref="C1:H1"/>
    <mergeCell ref="G2:G3"/>
    <mergeCell ref="H2:H3"/>
    <mergeCell ref="F2:F3"/>
    <mergeCell ref="E2:E3"/>
    <mergeCell ref="A2:A3"/>
    <mergeCell ref="B2:B3"/>
    <mergeCell ref="C2:C3"/>
    <mergeCell ref="D2:D3"/>
    <mergeCell ref="I1:I3"/>
  </mergeCells>
  <conditionalFormatting sqref="B1:B1048576 D1:D1048576 J1:J1048576">
    <cfRule type="cellIs" dxfId="13" priority="2" operator="equal">
      <formula>0</formula>
    </cfRule>
  </conditionalFormatting>
  <conditionalFormatting sqref="B5:B34 D5:D34 F4:F34 H4:H34">
    <cfRule type="cellIs" dxfId="12" priority="4" operator="equal">
      <formula>0</formula>
    </cfRule>
  </conditionalFormatting>
  <conditionalFormatting sqref="B4:D34">
    <cfRule type="cellIs" dxfId="11" priority="3" operator="between">
      <formula>1</formula>
      <formula>2000</formula>
    </cfRule>
  </conditionalFormatting>
  <conditionalFormatting sqref="F1:H1048576">
    <cfRule type="cellIs" dxfId="10" priority="1" operator="equal">
      <formula>0</formula>
    </cfRule>
  </conditionalFormatting>
  <printOptions horizontalCentered="1" verticalCentered="1"/>
  <pageMargins left="0.31496062992125984" right="0.31496062992125984" top="0.74803149606299213" bottom="0.74803149606299213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00"/>
  <sheetViews>
    <sheetView topLeftCell="A3" workbookViewId="0">
      <selection activeCell="H18" sqref="H18"/>
    </sheetView>
  </sheetViews>
  <sheetFormatPr defaultColWidth="14.42578125" defaultRowHeight="15" customHeight="1" x14ac:dyDescent="0.15"/>
  <cols>
    <col min="1" max="1" width="9.9765625" customWidth="1"/>
    <col min="2" max="2" width="10.65234375" customWidth="1"/>
    <col min="3" max="3" width="6.875" customWidth="1"/>
    <col min="4" max="6" width="10.65234375" customWidth="1"/>
    <col min="7" max="7" width="9.16796875" customWidth="1"/>
    <col min="8" max="8" width="7.953125" customWidth="1"/>
    <col min="9" max="9" width="6.875" customWidth="1"/>
    <col min="10" max="10" width="6.7421875" customWidth="1"/>
    <col min="11" max="11" width="5.796875" customWidth="1"/>
  </cols>
  <sheetData>
    <row r="1" spans="1:11" ht="15.75" customHeight="1" x14ac:dyDescent="0.25">
      <c r="A1" s="166" t="s">
        <v>106</v>
      </c>
      <c r="B1" s="167"/>
      <c r="C1" s="723" t="str">
        <f>DATA!D36</f>
        <v>GVMC PRIMARY SCHOOL, GANDHINAGARAM</v>
      </c>
      <c r="D1" s="715"/>
      <c r="E1" s="715"/>
      <c r="F1" s="715"/>
      <c r="G1" s="715"/>
      <c r="H1" s="715"/>
      <c r="I1" s="716" t="s">
        <v>47</v>
      </c>
      <c r="J1" s="716" t="s">
        <v>99</v>
      </c>
      <c r="K1" s="717"/>
    </row>
    <row r="2" spans="1:11" ht="15.75" customHeight="1" x14ac:dyDescent="0.15">
      <c r="A2" s="714" t="s">
        <v>100</v>
      </c>
      <c r="B2" s="714" t="s">
        <v>107</v>
      </c>
      <c r="C2" s="714" t="s">
        <v>101</v>
      </c>
      <c r="D2" s="714" t="s">
        <v>108</v>
      </c>
      <c r="E2" s="722" t="s">
        <v>103</v>
      </c>
      <c r="F2" s="724" t="s">
        <v>109</v>
      </c>
      <c r="G2" s="714" t="s">
        <v>110</v>
      </c>
      <c r="H2" s="714" t="s">
        <v>61</v>
      </c>
      <c r="I2" s="715"/>
      <c r="J2" s="715"/>
      <c r="K2" s="718"/>
    </row>
    <row r="3" spans="1:11" ht="30.75" customHeight="1" x14ac:dyDescent="0.15">
      <c r="A3" s="715"/>
      <c r="B3" s="715"/>
      <c r="C3" s="715"/>
      <c r="D3" s="715"/>
      <c r="E3" s="715"/>
      <c r="F3" s="715"/>
      <c r="G3" s="715"/>
      <c r="H3" s="715"/>
      <c r="I3" s="715"/>
      <c r="J3" s="715"/>
      <c r="K3" s="718"/>
    </row>
    <row r="4" spans="1:11" ht="15.75" customHeight="1" x14ac:dyDescent="0.2">
      <c r="A4" s="168">
        <f>MASTER!U15</f>
        <v>45383</v>
      </c>
      <c r="B4" s="169">
        <f>MASTER!V15</f>
        <v>0</v>
      </c>
      <c r="C4" s="170">
        <f>MASTER!S5</f>
        <v>443</v>
      </c>
      <c r="D4" s="170">
        <f t="shared" ref="D4:D34" si="0">SUM(B4:C4)</f>
        <v>443</v>
      </c>
      <c r="E4" s="171">
        <f>EXP!B8</f>
        <v>45383</v>
      </c>
      <c r="F4" s="172">
        <f>MASTER!P15</f>
        <v>103</v>
      </c>
      <c r="G4" s="173">
        <f t="shared" ref="G4:G34" si="1">IF(ISNONTEXT(E4),G3-F4+D4,)</f>
        <v>340</v>
      </c>
      <c r="H4" s="174">
        <f>DATA!T4</f>
        <v>45383</v>
      </c>
      <c r="I4" s="175">
        <f>EXP!H8</f>
        <v>103</v>
      </c>
      <c r="J4" s="175">
        <f>EXP!K8</f>
        <v>103</v>
      </c>
      <c r="K4" s="164"/>
    </row>
    <row r="5" spans="1:11" ht="15.75" customHeight="1" x14ac:dyDescent="0.2">
      <c r="A5" s="168">
        <f>MASTER!U16</f>
        <v>45384</v>
      </c>
      <c r="B5" s="169">
        <f>MASTER!V16</f>
        <v>0</v>
      </c>
      <c r="C5" s="170"/>
      <c r="D5" s="170">
        <f t="shared" si="0"/>
        <v>0</v>
      </c>
      <c r="E5" s="171">
        <f>EXP!B9</f>
        <v>45384</v>
      </c>
      <c r="F5" s="172">
        <f>MASTER!P16</f>
        <v>0</v>
      </c>
      <c r="G5" s="173">
        <f t="shared" si="1"/>
        <v>340</v>
      </c>
      <c r="H5" s="174">
        <f>DATA!T5</f>
        <v>45384</v>
      </c>
      <c r="I5" s="175">
        <f>EXP!H9</f>
        <v>112</v>
      </c>
      <c r="J5" s="175">
        <f>EXP!K9</f>
        <v>112</v>
      </c>
      <c r="K5" s="164"/>
    </row>
    <row r="6" spans="1:11" ht="15.75" customHeight="1" x14ac:dyDescent="0.2">
      <c r="A6" s="168">
        <f>MASTER!U17</f>
        <v>45385</v>
      </c>
      <c r="B6" s="169">
        <f>MASTER!V17</f>
        <v>0</v>
      </c>
      <c r="C6" s="170"/>
      <c r="D6" s="170">
        <f t="shared" si="0"/>
        <v>0</v>
      </c>
      <c r="E6" s="171">
        <f>EXP!B10</f>
        <v>45385</v>
      </c>
      <c r="F6" s="172">
        <f>MASTER!P17</f>
        <v>109</v>
      </c>
      <c r="G6" s="173">
        <f t="shared" si="1"/>
        <v>231</v>
      </c>
      <c r="H6" s="174">
        <f>DATA!T6</f>
        <v>45385</v>
      </c>
      <c r="I6" s="175">
        <f>EXP!H10</f>
        <v>109</v>
      </c>
      <c r="J6" s="175">
        <f>EXP!K10</f>
        <v>109</v>
      </c>
      <c r="K6" s="164"/>
    </row>
    <row r="7" spans="1:11" ht="15.75" customHeight="1" x14ac:dyDescent="0.2">
      <c r="A7" s="168">
        <f>MASTER!U18</f>
        <v>45386</v>
      </c>
      <c r="B7" s="169">
        <f>MASTER!V18</f>
        <v>0</v>
      </c>
      <c r="C7" s="170"/>
      <c r="D7" s="170">
        <f t="shared" si="0"/>
        <v>0</v>
      </c>
      <c r="E7" s="171">
        <f>EXP!B11</f>
        <v>45386</v>
      </c>
      <c r="F7" s="172">
        <f>MASTER!P18</f>
        <v>0</v>
      </c>
      <c r="G7" s="173">
        <f t="shared" si="1"/>
        <v>231</v>
      </c>
      <c r="H7" s="174">
        <f>DATA!T7</f>
        <v>45386</v>
      </c>
      <c r="I7" s="175">
        <f>EXP!H11</f>
        <v>112</v>
      </c>
      <c r="J7" s="175">
        <f>EXP!K11</f>
        <v>112</v>
      </c>
      <c r="K7" s="164"/>
    </row>
    <row r="8" spans="1:11" ht="15.75" customHeight="1" x14ac:dyDescent="0.2">
      <c r="A8" s="168">
        <f>MASTER!U19</f>
        <v>45387</v>
      </c>
      <c r="B8" s="169">
        <f>MASTER!V19</f>
        <v>0</v>
      </c>
      <c r="C8" s="170"/>
      <c r="D8" s="170">
        <f t="shared" si="0"/>
        <v>0</v>
      </c>
      <c r="E8" s="171">
        <f>EXP!B12</f>
        <v>45387</v>
      </c>
      <c r="F8" s="172">
        <f>MASTER!P19</f>
        <v>71</v>
      </c>
      <c r="G8" s="173">
        <f t="shared" si="1"/>
        <v>160</v>
      </c>
      <c r="H8" s="174">
        <f>DATA!T8</f>
        <v>45387</v>
      </c>
      <c r="I8" s="175">
        <f>EXP!H12</f>
        <v>71</v>
      </c>
      <c r="J8" s="175">
        <f>EXP!K12</f>
        <v>71</v>
      </c>
      <c r="K8" s="164"/>
    </row>
    <row r="9" spans="1:11" ht="15.75" customHeight="1" x14ac:dyDescent="0.2">
      <c r="A9" s="168">
        <f>MASTER!U20</f>
        <v>45388</v>
      </c>
      <c r="B9" s="169">
        <f>MASTER!V20</f>
        <v>0</v>
      </c>
      <c r="C9" s="170"/>
      <c r="D9" s="170">
        <f t="shared" si="0"/>
        <v>0</v>
      </c>
      <c r="E9" s="171">
        <f>EXP!B13</f>
        <v>45388</v>
      </c>
      <c r="F9" s="172">
        <f>MASTER!P20</f>
        <v>0</v>
      </c>
      <c r="G9" s="173">
        <f t="shared" si="1"/>
        <v>160</v>
      </c>
      <c r="H9" s="174">
        <f>DATA!T9</f>
        <v>45388</v>
      </c>
      <c r="I9" s="175">
        <f>EXP!H13</f>
        <v>124</v>
      </c>
      <c r="J9" s="175">
        <f>EXP!K13</f>
        <v>124</v>
      </c>
      <c r="K9" s="164"/>
    </row>
    <row r="10" spans="1:11" ht="15.75" customHeight="1" x14ac:dyDescent="0.2">
      <c r="A10" s="168">
        <f>MASTER!U21</f>
        <v>45389</v>
      </c>
      <c r="B10" s="169">
        <f>MASTER!V21</f>
        <v>0</v>
      </c>
      <c r="C10" s="170"/>
      <c r="D10" s="170">
        <f t="shared" si="0"/>
        <v>0</v>
      </c>
      <c r="E10" s="171">
        <f>EXP!B14</f>
        <v>45389</v>
      </c>
      <c r="F10" s="172">
        <f>MASTER!P21</f>
        <v>0</v>
      </c>
      <c r="G10" s="173">
        <f t="shared" si="1"/>
        <v>160</v>
      </c>
      <c r="H10" s="174">
        <f>DATA!T10</f>
        <v>45389</v>
      </c>
      <c r="I10" s="175">
        <f>EXP!H14</f>
        <v>57</v>
      </c>
      <c r="J10" s="175">
        <f>EXP!K14</f>
        <v>57</v>
      </c>
      <c r="K10" s="164"/>
    </row>
    <row r="11" spans="1:11" ht="15.75" customHeight="1" x14ac:dyDescent="0.2">
      <c r="A11" s="168">
        <f>MASTER!U22</f>
        <v>45390</v>
      </c>
      <c r="B11" s="169">
        <f>MASTER!V22</f>
        <v>0</v>
      </c>
      <c r="C11" s="170"/>
      <c r="D11" s="170">
        <f t="shared" si="0"/>
        <v>0</v>
      </c>
      <c r="E11" s="171">
        <f>EXP!B15</f>
        <v>45390</v>
      </c>
      <c r="F11" s="172">
        <f>MASTER!P22</f>
        <v>123</v>
      </c>
      <c r="G11" s="173">
        <f t="shared" si="1"/>
        <v>37</v>
      </c>
      <c r="H11" s="174">
        <f>DATA!T11</f>
        <v>45390</v>
      </c>
      <c r="I11" s="175">
        <f>EXP!H15</f>
        <v>123</v>
      </c>
      <c r="J11" s="175">
        <f>EXP!K15</f>
        <v>123</v>
      </c>
      <c r="K11" s="164"/>
    </row>
    <row r="12" spans="1:11" ht="15.75" customHeight="1" x14ac:dyDescent="0.2">
      <c r="A12" s="168">
        <f>MASTER!U23</f>
        <v>45391</v>
      </c>
      <c r="B12" s="169">
        <f>MASTER!V23</f>
        <v>0</v>
      </c>
      <c r="C12" s="170"/>
      <c r="D12" s="170">
        <f t="shared" si="0"/>
        <v>0</v>
      </c>
      <c r="E12" s="171">
        <f>EXP!B16</f>
        <v>45391</v>
      </c>
      <c r="F12" s="172">
        <f>MASTER!P23</f>
        <v>0</v>
      </c>
      <c r="G12" s="173">
        <f t="shared" si="1"/>
        <v>37</v>
      </c>
      <c r="H12" s="174">
        <f>DATA!T12</f>
        <v>45391</v>
      </c>
      <c r="I12" s="175" t="str">
        <f>EXP!H16</f>
        <v/>
      </c>
      <c r="J12" s="175">
        <f>EXP!K16</f>
        <v>0</v>
      </c>
      <c r="K12" s="164"/>
    </row>
    <row r="13" spans="1:11" ht="15.75" customHeight="1" x14ac:dyDescent="0.2">
      <c r="A13" s="168">
        <f>MASTER!U24</f>
        <v>45392</v>
      </c>
      <c r="B13" s="169">
        <f>MASTER!V24</f>
        <v>0</v>
      </c>
      <c r="C13" s="170"/>
      <c r="D13" s="170">
        <f t="shared" si="0"/>
        <v>0</v>
      </c>
      <c r="E13" s="171">
        <f>EXP!B17</f>
        <v>45392</v>
      </c>
      <c r="F13" s="172">
        <f>MASTER!P24</f>
        <v>127</v>
      </c>
      <c r="G13" s="173">
        <f t="shared" si="1"/>
        <v>-90</v>
      </c>
      <c r="H13" s="174">
        <f>DATA!T13</f>
        <v>45392</v>
      </c>
      <c r="I13" s="175">
        <f>EXP!H17</f>
        <v>127</v>
      </c>
      <c r="J13" s="175">
        <f>EXP!K17</f>
        <v>127</v>
      </c>
      <c r="K13" s="164"/>
    </row>
    <row r="14" spans="1:11" ht="15.75" customHeight="1" x14ac:dyDescent="0.2">
      <c r="A14" s="168">
        <f>MASTER!U25</f>
        <v>45393</v>
      </c>
      <c r="B14" s="169">
        <f>MASTER!V25</f>
        <v>0</v>
      </c>
      <c r="C14" s="170"/>
      <c r="D14" s="170">
        <f t="shared" si="0"/>
        <v>0</v>
      </c>
      <c r="E14" s="171">
        <f>EXP!B18</f>
        <v>45393</v>
      </c>
      <c r="F14" s="172">
        <f>MASTER!P25</f>
        <v>0</v>
      </c>
      <c r="G14" s="173">
        <f t="shared" si="1"/>
        <v>-90</v>
      </c>
      <c r="H14" s="174">
        <f>DATA!T14</f>
        <v>45393</v>
      </c>
      <c r="I14" s="175" t="str">
        <f>EXP!H18</f>
        <v/>
      </c>
      <c r="J14" s="175">
        <f>EXP!K18</f>
        <v>0</v>
      </c>
      <c r="K14" s="164"/>
    </row>
    <row r="15" spans="1:11" ht="15.75" customHeight="1" x14ac:dyDescent="0.2">
      <c r="A15" s="168">
        <f>MASTER!U26</f>
        <v>45394</v>
      </c>
      <c r="B15" s="169">
        <f>MASTER!V26</f>
        <v>0</v>
      </c>
      <c r="C15" s="170"/>
      <c r="D15" s="170">
        <f t="shared" si="0"/>
        <v>0</v>
      </c>
      <c r="E15" s="171">
        <f>EXP!B19</f>
        <v>45394</v>
      </c>
      <c r="F15" s="172">
        <f>MASTER!P26</f>
        <v>125</v>
      </c>
      <c r="G15" s="173">
        <f t="shared" si="1"/>
        <v>-215</v>
      </c>
      <c r="H15" s="174">
        <f>DATA!T15</f>
        <v>45394</v>
      </c>
      <c r="I15" s="175">
        <f>EXP!H19</f>
        <v>125</v>
      </c>
      <c r="J15" s="175">
        <f>EXP!K19</f>
        <v>125</v>
      </c>
      <c r="K15" s="164"/>
    </row>
    <row r="16" spans="1:11" ht="15.75" customHeight="1" x14ac:dyDescent="0.2">
      <c r="A16" s="168">
        <f>MASTER!U27</f>
        <v>45395</v>
      </c>
      <c r="B16" s="169">
        <f>MASTER!V27</f>
        <v>0</v>
      </c>
      <c r="C16" s="170"/>
      <c r="D16" s="170">
        <f t="shared" si="0"/>
        <v>0</v>
      </c>
      <c r="E16" s="171">
        <f>EXP!B20</f>
        <v>45395</v>
      </c>
      <c r="F16" s="172">
        <f>MASTER!P27</f>
        <v>0</v>
      </c>
      <c r="G16" s="173">
        <f t="shared" si="1"/>
        <v>-215</v>
      </c>
      <c r="H16" s="174">
        <f>DATA!T16</f>
        <v>45395</v>
      </c>
      <c r="I16" s="175">
        <f>EXP!H20</f>
        <v>117</v>
      </c>
      <c r="J16" s="175">
        <f>EXP!K20</f>
        <v>117</v>
      </c>
      <c r="K16" s="164"/>
    </row>
    <row r="17" spans="1:11" ht="15.75" customHeight="1" x14ac:dyDescent="0.2">
      <c r="A17" s="168">
        <f>MASTER!U28</f>
        <v>45396</v>
      </c>
      <c r="B17" s="169">
        <f>MASTER!V28</f>
        <v>0</v>
      </c>
      <c r="C17" s="170"/>
      <c r="D17" s="170">
        <f t="shared" si="0"/>
        <v>0</v>
      </c>
      <c r="E17" s="171">
        <f>EXP!B21</f>
        <v>45396</v>
      </c>
      <c r="F17" s="172">
        <f>MASTER!P28</f>
        <v>80</v>
      </c>
      <c r="G17" s="173">
        <f t="shared" si="1"/>
        <v>-295</v>
      </c>
      <c r="H17" s="174">
        <f>DATA!T17</f>
        <v>45396</v>
      </c>
      <c r="I17" s="175">
        <f>EXP!H21</f>
        <v>80</v>
      </c>
      <c r="J17" s="175">
        <f>EXP!K21</f>
        <v>80</v>
      </c>
      <c r="K17" s="164"/>
    </row>
    <row r="18" spans="1:11" ht="15.75" customHeight="1" x14ac:dyDescent="0.2">
      <c r="A18" s="168">
        <f>MASTER!U29</f>
        <v>45397</v>
      </c>
      <c r="B18" s="169">
        <f>MASTER!V29</f>
        <v>500</v>
      </c>
      <c r="C18" s="170"/>
      <c r="D18" s="170">
        <f t="shared" si="0"/>
        <v>500</v>
      </c>
      <c r="E18" s="171">
        <f>EXP!B22</f>
        <v>45397</v>
      </c>
      <c r="F18" s="172">
        <f>MASTER!P29</f>
        <v>97</v>
      </c>
      <c r="G18" s="173">
        <f t="shared" si="1"/>
        <v>108</v>
      </c>
      <c r="H18" s="174">
        <f>DATA!T18</f>
        <v>45397</v>
      </c>
      <c r="I18" s="175">
        <f>EXP!H22</f>
        <v>97</v>
      </c>
      <c r="J18" s="175">
        <f>EXP!K22</f>
        <v>97</v>
      </c>
      <c r="K18" s="164"/>
    </row>
    <row r="19" spans="1:11" ht="15.75" customHeight="1" x14ac:dyDescent="0.2">
      <c r="A19" s="168">
        <f>MASTER!U30</f>
        <v>45398</v>
      </c>
      <c r="B19" s="169">
        <f>MASTER!V30</f>
        <v>51</v>
      </c>
      <c r="C19" s="170"/>
      <c r="D19" s="170">
        <f t="shared" si="0"/>
        <v>51</v>
      </c>
      <c r="E19" s="171">
        <f>EXP!B23</f>
        <v>45398</v>
      </c>
      <c r="F19" s="172">
        <f>MASTER!P30</f>
        <v>0</v>
      </c>
      <c r="G19" s="173">
        <f t="shared" si="1"/>
        <v>159</v>
      </c>
      <c r="H19" s="174">
        <f>DATA!T19</f>
        <v>45398</v>
      </c>
      <c r="I19" s="175">
        <f>EXP!H23</f>
        <v>102</v>
      </c>
      <c r="J19" s="175">
        <f>EXP!K23</f>
        <v>102</v>
      </c>
      <c r="K19" s="164"/>
    </row>
    <row r="20" spans="1:11" ht="15.75" customHeight="1" x14ac:dyDescent="0.2">
      <c r="A20" s="168">
        <f>MASTER!U31</f>
        <v>45399</v>
      </c>
      <c r="B20" s="169">
        <f>MASTER!V31</f>
        <v>0</v>
      </c>
      <c r="C20" s="170"/>
      <c r="D20" s="170">
        <f t="shared" si="0"/>
        <v>0</v>
      </c>
      <c r="E20" s="171">
        <f>EXP!B24</f>
        <v>45399</v>
      </c>
      <c r="F20" s="172">
        <f>MASTER!P31</f>
        <v>0</v>
      </c>
      <c r="G20" s="173">
        <f t="shared" si="1"/>
        <v>159</v>
      </c>
      <c r="H20" s="174">
        <f>DATA!T20</f>
        <v>45399</v>
      </c>
      <c r="I20" s="175" t="str">
        <f>EXP!H24</f>
        <v/>
      </c>
      <c r="J20" s="175">
        <f>EXP!K24</f>
        <v>0</v>
      </c>
      <c r="K20" s="164"/>
    </row>
    <row r="21" spans="1:11" ht="15.75" customHeight="1" x14ac:dyDescent="0.2">
      <c r="A21" s="168">
        <f>MASTER!U32</f>
        <v>45400</v>
      </c>
      <c r="B21" s="169">
        <f>MASTER!V32</f>
        <v>0</v>
      </c>
      <c r="C21" s="170"/>
      <c r="D21" s="170">
        <f t="shared" si="0"/>
        <v>0</v>
      </c>
      <c r="E21" s="171">
        <f>EXP!B25</f>
        <v>45400</v>
      </c>
      <c r="F21" s="172">
        <f>MASTER!P32</f>
        <v>0</v>
      </c>
      <c r="G21" s="173">
        <f t="shared" si="1"/>
        <v>159</v>
      </c>
      <c r="H21" s="174">
        <f>DATA!T21</f>
        <v>45400</v>
      </c>
      <c r="I21" s="175">
        <f>EXP!H25</f>
        <v>90</v>
      </c>
      <c r="J21" s="175">
        <f>EXP!K25</f>
        <v>90</v>
      </c>
      <c r="K21" s="164"/>
    </row>
    <row r="22" spans="1:11" ht="15.75" customHeight="1" x14ac:dyDescent="0.2">
      <c r="A22" s="168">
        <f>MASTER!U33</f>
        <v>45401</v>
      </c>
      <c r="B22" s="169">
        <f>MASTER!V33</f>
        <v>0</v>
      </c>
      <c r="C22" s="170"/>
      <c r="D22" s="170">
        <f t="shared" si="0"/>
        <v>0</v>
      </c>
      <c r="E22" s="171">
        <f>EXP!B26</f>
        <v>45401</v>
      </c>
      <c r="F22" s="172">
        <f>MASTER!P33</f>
        <v>105</v>
      </c>
      <c r="G22" s="173">
        <f t="shared" si="1"/>
        <v>54</v>
      </c>
      <c r="H22" s="174">
        <f>DATA!T22</f>
        <v>45401</v>
      </c>
      <c r="I22" s="175">
        <f>EXP!H26</f>
        <v>105</v>
      </c>
      <c r="J22" s="175">
        <f>EXP!K26</f>
        <v>105</v>
      </c>
      <c r="K22" s="164"/>
    </row>
    <row r="23" spans="1:11" ht="15.75" customHeight="1" x14ac:dyDescent="0.2">
      <c r="A23" s="168">
        <f>MASTER!U34</f>
        <v>45402</v>
      </c>
      <c r="B23" s="169">
        <f>MASTER!V34</f>
        <v>0</v>
      </c>
      <c r="C23" s="170"/>
      <c r="D23" s="170">
        <f t="shared" si="0"/>
        <v>0</v>
      </c>
      <c r="E23" s="171">
        <f>EXP!B27</f>
        <v>45402</v>
      </c>
      <c r="F23" s="172">
        <f>MASTER!P34</f>
        <v>0</v>
      </c>
      <c r="G23" s="173">
        <f t="shared" si="1"/>
        <v>54</v>
      </c>
      <c r="H23" s="174">
        <f>DATA!T23</f>
        <v>45402</v>
      </c>
      <c r="I23" s="175">
        <f>EXP!H27</f>
        <v>88</v>
      </c>
      <c r="J23" s="175">
        <f>EXP!K27</f>
        <v>88</v>
      </c>
      <c r="K23" s="164"/>
    </row>
    <row r="24" spans="1:11" ht="15.75" customHeight="1" x14ac:dyDescent="0.2">
      <c r="A24" s="168">
        <f>MASTER!U35</f>
        <v>45403</v>
      </c>
      <c r="B24" s="169">
        <f>MASTER!V35</f>
        <v>0</v>
      </c>
      <c r="C24" s="170"/>
      <c r="D24" s="170">
        <f t="shared" si="0"/>
        <v>0</v>
      </c>
      <c r="E24" s="171">
        <f>EXP!B28</f>
        <v>45403</v>
      </c>
      <c r="F24" s="172">
        <f>MASTER!P35</f>
        <v>0</v>
      </c>
      <c r="G24" s="173">
        <f t="shared" si="1"/>
        <v>54</v>
      </c>
      <c r="H24" s="174">
        <f>DATA!T24</f>
        <v>45403</v>
      </c>
      <c r="I24" s="175">
        <f>EXP!H28</f>
        <v>106</v>
      </c>
      <c r="J24" s="175">
        <f>EXP!K28</f>
        <v>106</v>
      </c>
      <c r="K24" s="164"/>
    </row>
    <row r="25" spans="1:11" ht="15.75" customHeight="1" x14ac:dyDescent="0.2">
      <c r="A25" s="168">
        <f>MASTER!U36</f>
        <v>45404</v>
      </c>
      <c r="B25" s="169">
        <f>MASTER!V36</f>
        <v>0</v>
      </c>
      <c r="C25" s="170"/>
      <c r="D25" s="170">
        <f t="shared" si="0"/>
        <v>0</v>
      </c>
      <c r="E25" s="171">
        <f>EXP!B29</f>
        <v>45404</v>
      </c>
      <c r="F25" s="172">
        <f>MASTER!P36</f>
        <v>108</v>
      </c>
      <c r="G25" s="173">
        <f t="shared" si="1"/>
        <v>-54</v>
      </c>
      <c r="H25" s="174">
        <f>DATA!T25</f>
        <v>45404</v>
      </c>
      <c r="I25" s="175">
        <f>EXP!H29</f>
        <v>108</v>
      </c>
      <c r="J25" s="175">
        <f>EXP!K29</f>
        <v>108</v>
      </c>
      <c r="K25" s="164"/>
    </row>
    <row r="26" spans="1:11" ht="15.75" customHeight="1" x14ac:dyDescent="0.2">
      <c r="A26" s="168">
        <f>MASTER!U37</f>
        <v>45405</v>
      </c>
      <c r="B26" s="169">
        <f>MASTER!V37</f>
        <v>0</v>
      </c>
      <c r="C26" s="170"/>
      <c r="D26" s="170">
        <f t="shared" si="0"/>
        <v>0</v>
      </c>
      <c r="E26" s="171">
        <f>EXP!B30</f>
        <v>45405</v>
      </c>
      <c r="F26" s="172">
        <f>MASTER!P37</f>
        <v>0</v>
      </c>
      <c r="G26" s="173">
        <f t="shared" si="1"/>
        <v>-54</v>
      </c>
      <c r="H26" s="174">
        <f>DATA!T26</f>
        <v>45405</v>
      </c>
      <c r="I26" s="175">
        <f>EXP!H30</f>
        <v>77</v>
      </c>
      <c r="J26" s="175">
        <f>EXP!K30</f>
        <v>77</v>
      </c>
      <c r="K26" s="164"/>
    </row>
    <row r="27" spans="1:11" ht="15.75" customHeight="1" x14ac:dyDescent="0.2">
      <c r="A27" s="168">
        <f>MASTER!U38</f>
        <v>45406</v>
      </c>
      <c r="B27" s="169">
        <f>MASTER!V38</f>
        <v>0</v>
      </c>
      <c r="C27" s="170"/>
      <c r="D27" s="170">
        <f t="shared" si="0"/>
        <v>0</v>
      </c>
      <c r="E27" s="171">
        <f>EXP!B31</f>
        <v>45406</v>
      </c>
      <c r="F27" s="172">
        <f>MASTER!P38</f>
        <v>0</v>
      </c>
      <c r="G27" s="173">
        <f t="shared" si="1"/>
        <v>-54</v>
      </c>
      <c r="H27" s="174">
        <f>DATA!T27</f>
        <v>45406</v>
      </c>
      <c r="I27" s="175" t="str">
        <f>EXP!H31</f>
        <v/>
      </c>
      <c r="J27" s="175">
        <f>EXP!K31</f>
        <v>0</v>
      </c>
      <c r="K27" s="164"/>
    </row>
    <row r="28" spans="1:11" ht="15.75" customHeight="1" x14ac:dyDescent="0.2">
      <c r="A28" s="168">
        <f>MASTER!U39</f>
        <v>45407</v>
      </c>
      <c r="B28" s="169">
        <f>MASTER!V39</f>
        <v>0</v>
      </c>
      <c r="C28" s="170"/>
      <c r="D28" s="170">
        <f t="shared" si="0"/>
        <v>0</v>
      </c>
      <c r="E28" s="171">
        <f>EXP!B32</f>
        <v>45407</v>
      </c>
      <c r="F28" s="172">
        <f>MASTER!P39</f>
        <v>0</v>
      </c>
      <c r="G28" s="173">
        <f t="shared" si="1"/>
        <v>-54</v>
      </c>
      <c r="H28" s="174">
        <f>DATA!T28</f>
        <v>45407</v>
      </c>
      <c r="I28" s="175" t="str">
        <f>EXP!H32</f>
        <v/>
      </c>
      <c r="J28" s="175">
        <f>EXP!K32</f>
        <v>0</v>
      </c>
      <c r="K28" s="164"/>
    </row>
    <row r="29" spans="1:11" ht="15.75" customHeight="1" x14ac:dyDescent="0.2">
      <c r="A29" s="168">
        <f>MASTER!U40</f>
        <v>45408</v>
      </c>
      <c r="B29" s="169">
        <f>MASTER!V40</f>
        <v>0</v>
      </c>
      <c r="C29" s="170"/>
      <c r="D29" s="170">
        <f t="shared" si="0"/>
        <v>0</v>
      </c>
      <c r="E29" s="171">
        <f>EXP!B33</f>
        <v>45408</v>
      </c>
      <c r="F29" s="172">
        <f>MASTER!P40</f>
        <v>0</v>
      </c>
      <c r="G29" s="173">
        <f t="shared" si="1"/>
        <v>-54</v>
      </c>
      <c r="H29" s="174">
        <f>DATA!T29</f>
        <v>45408</v>
      </c>
      <c r="I29" s="175" t="str">
        <f>EXP!H33</f>
        <v/>
      </c>
      <c r="J29" s="175">
        <f>EXP!K33</f>
        <v>0</v>
      </c>
      <c r="K29" s="164"/>
    </row>
    <row r="30" spans="1:11" ht="15.75" customHeight="1" x14ac:dyDescent="0.2">
      <c r="A30" s="168">
        <f>MASTER!U41</f>
        <v>45409</v>
      </c>
      <c r="B30" s="169">
        <f>MASTER!V41</f>
        <v>0</v>
      </c>
      <c r="C30" s="170"/>
      <c r="D30" s="170">
        <f t="shared" si="0"/>
        <v>0</v>
      </c>
      <c r="E30" s="171">
        <f>EXP!B34</f>
        <v>45409</v>
      </c>
      <c r="F30" s="172">
        <f>MASTER!P41</f>
        <v>0</v>
      </c>
      <c r="G30" s="173">
        <f t="shared" si="1"/>
        <v>-54</v>
      </c>
      <c r="H30" s="174">
        <f>DATA!T30</f>
        <v>45409</v>
      </c>
      <c r="I30" s="175" t="str">
        <f>EXP!H34</f>
        <v/>
      </c>
      <c r="J30" s="175">
        <f>EXP!K34</f>
        <v>0</v>
      </c>
      <c r="K30" s="164"/>
    </row>
    <row r="31" spans="1:11" ht="15.75" customHeight="1" x14ac:dyDescent="0.2">
      <c r="A31" s="168">
        <f>MASTER!U42</f>
        <v>45410</v>
      </c>
      <c r="B31" s="169">
        <f>MASTER!V42</f>
        <v>0</v>
      </c>
      <c r="C31" s="170"/>
      <c r="D31" s="170">
        <f t="shared" si="0"/>
        <v>0</v>
      </c>
      <c r="E31" s="171">
        <f>EXP!B35</f>
        <v>45410</v>
      </c>
      <c r="F31" s="172">
        <f>MASTER!P42</f>
        <v>0</v>
      </c>
      <c r="G31" s="173">
        <f t="shared" si="1"/>
        <v>-54</v>
      </c>
      <c r="H31" s="174">
        <f>DATA!T31</f>
        <v>45410</v>
      </c>
      <c r="I31" s="175" t="str">
        <f>EXP!H35</f>
        <v/>
      </c>
      <c r="J31" s="175">
        <f>EXP!K35</f>
        <v>0</v>
      </c>
      <c r="K31" s="164"/>
    </row>
    <row r="32" spans="1:11" ht="15.75" customHeight="1" x14ac:dyDescent="0.2">
      <c r="A32" s="168">
        <f>MASTER!U43</f>
        <v>45411</v>
      </c>
      <c r="B32" s="169">
        <f>MASTER!V43</f>
        <v>0</v>
      </c>
      <c r="C32" s="170"/>
      <c r="D32" s="170">
        <f t="shared" si="0"/>
        <v>0</v>
      </c>
      <c r="E32" s="171">
        <f>EXP!B36</f>
        <v>45411</v>
      </c>
      <c r="F32" s="172">
        <f>MASTER!P43</f>
        <v>0</v>
      </c>
      <c r="G32" s="173">
        <f t="shared" si="1"/>
        <v>-54</v>
      </c>
      <c r="H32" s="174">
        <f>DATA!T32</f>
        <v>45411</v>
      </c>
      <c r="I32" s="175" t="str">
        <f>EXP!H36</f>
        <v/>
      </c>
      <c r="J32" s="175">
        <f>EXP!K36</f>
        <v>0</v>
      </c>
      <c r="K32" s="164"/>
    </row>
    <row r="33" spans="1:11" ht="15.75" customHeight="1" x14ac:dyDescent="0.2">
      <c r="A33" s="168">
        <f>MASTER!U44</f>
        <v>45412</v>
      </c>
      <c r="B33" s="169">
        <f>MASTER!V44</f>
        <v>0</v>
      </c>
      <c r="C33" s="170"/>
      <c r="D33" s="170">
        <f t="shared" si="0"/>
        <v>0</v>
      </c>
      <c r="E33" s="171">
        <f>EXP!B37</f>
        <v>45412</v>
      </c>
      <c r="F33" s="172">
        <f>MASTER!P44</f>
        <v>0</v>
      </c>
      <c r="G33" s="173">
        <f t="shared" si="1"/>
        <v>-54</v>
      </c>
      <c r="H33" s="174">
        <f>DATA!T33</f>
        <v>45412</v>
      </c>
      <c r="I33" s="175" t="str">
        <f>EXP!H37</f>
        <v/>
      </c>
      <c r="J33" s="175">
        <f>EXP!K37</f>
        <v>0</v>
      </c>
      <c r="K33" s="164"/>
    </row>
    <row r="34" spans="1:11" ht="15.75" customHeight="1" x14ac:dyDescent="0.2">
      <c r="A34" s="168" t="str">
        <f>MASTER!U45</f>
        <v/>
      </c>
      <c r="B34" s="169">
        <f>MASTER!V45</f>
        <v>0</v>
      </c>
      <c r="C34" s="170"/>
      <c r="D34" s="170">
        <f t="shared" si="0"/>
        <v>0</v>
      </c>
      <c r="E34" s="171" t="str">
        <f>EXP!B38</f>
        <v/>
      </c>
      <c r="F34" s="172">
        <f>MASTER!P45</f>
        <v>0</v>
      </c>
      <c r="G34" s="173">
        <f t="shared" si="1"/>
        <v>0</v>
      </c>
      <c r="H34" s="174" t="str">
        <f>DATA!T34</f>
        <v/>
      </c>
      <c r="I34" s="175" t="str">
        <f>EXP!H38</f>
        <v/>
      </c>
      <c r="J34" s="175">
        <f>EXP!K38</f>
        <v>0</v>
      </c>
      <c r="K34" s="164"/>
    </row>
    <row r="35" spans="1:11" ht="15.75" customHeight="1" x14ac:dyDescent="0.2">
      <c r="A35" s="169" t="s">
        <v>18</v>
      </c>
      <c r="B35" s="176"/>
      <c r="C35" s="176"/>
      <c r="D35" s="176">
        <f>SUM(D4:D34)</f>
        <v>994</v>
      </c>
      <c r="E35" s="177"/>
      <c r="F35" s="178">
        <f>SUM(F4:F34)</f>
        <v>1048</v>
      </c>
      <c r="G35" s="178"/>
      <c r="H35" s="178"/>
      <c r="I35" s="178"/>
      <c r="J35" s="178"/>
      <c r="K35" s="165"/>
    </row>
    <row r="36" spans="1:11" ht="15.75" customHeight="1" x14ac:dyDescent="0.2">
      <c r="A36" s="15"/>
      <c r="B36" s="15"/>
      <c r="C36" s="15"/>
      <c r="D36" s="15"/>
      <c r="E36" s="16"/>
      <c r="F36" s="15"/>
      <c r="G36" s="15"/>
      <c r="H36" s="15"/>
      <c r="I36" s="19"/>
      <c r="J36" s="19"/>
      <c r="K36" s="19"/>
    </row>
    <row r="37" spans="1:11" ht="15.75" customHeight="1" x14ac:dyDescent="0.2">
      <c r="A37" s="15"/>
      <c r="B37" s="15"/>
      <c r="C37" s="15"/>
      <c r="D37" s="15"/>
      <c r="E37" s="16"/>
      <c r="F37" s="15"/>
      <c r="G37" s="15"/>
      <c r="H37" s="15"/>
      <c r="I37" s="19"/>
      <c r="J37" s="19"/>
      <c r="K37" s="19"/>
    </row>
    <row r="38" spans="1:11" ht="15.75" customHeight="1" x14ac:dyDescent="0.2">
      <c r="A38" s="15"/>
      <c r="B38" s="15"/>
      <c r="C38" s="15"/>
      <c r="D38" s="15"/>
      <c r="E38" s="16"/>
      <c r="F38" s="15"/>
      <c r="G38" s="15"/>
      <c r="H38" s="15"/>
      <c r="I38" s="19"/>
      <c r="J38" s="19"/>
      <c r="K38" s="19"/>
    </row>
    <row r="39" spans="1:11" ht="15.75" customHeight="1" x14ac:dyDescent="0.2">
      <c r="A39" s="15"/>
      <c r="B39" s="15"/>
      <c r="C39" s="15"/>
      <c r="D39" s="15"/>
      <c r="E39" s="16"/>
      <c r="F39" s="15"/>
      <c r="G39" s="15"/>
      <c r="H39" s="15"/>
      <c r="I39" s="19"/>
      <c r="J39" s="19"/>
      <c r="K39" s="19"/>
    </row>
    <row r="40" spans="1:11" ht="15.75" customHeight="1" x14ac:dyDescent="0.15">
      <c r="E40" s="2"/>
      <c r="I40" s="19"/>
      <c r="J40" s="19"/>
      <c r="K40" s="19"/>
    </row>
    <row r="41" spans="1:11" ht="15.75" customHeight="1" x14ac:dyDescent="0.15">
      <c r="E41" s="2"/>
      <c r="I41" s="19"/>
      <c r="J41" s="19"/>
      <c r="K41" s="19"/>
    </row>
    <row r="42" spans="1:11" ht="15.75" customHeight="1" x14ac:dyDescent="0.15">
      <c r="E42" s="2"/>
      <c r="I42" s="19"/>
      <c r="J42" s="19"/>
      <c r="K42" s="19"/>
    </row>
    <row r="43" spans="1:11" ht="15.75" customHeight="1" x14ac:dyDescent="0.15">
      <c r="E43" s="2"/>
      <c r="I43" s="19"/>
      <c r="J43" s="19"/>
      <c r="K43" s="19"/>
    </row>
    <row r="44" spans="1:11" ht="15.75" customHeight="1" x14ac:dyDescent="0.15">
      <c r="E44" s="2"/>
      <c r="I44" s="19"/>
      <c r="J44" s="19"/>
      <c r="K44" s="19"/>
    </row>
    <row r="45" spans="1:11" ht="15.75" customHeight="1" x14ac:dyDescent="0.15">
      <c r="E45" s="2"/>
      <c r="I45" s="19"/>
      <c r="J45" s="19"/>
      <c r="K45" s="19"/>
    </row>
    <row r="46" spans="1:11" ht="15.75" customHeight="1" x14ac:dyDescent="0.15">
      <c r="E46" s="2"/>
      <c r="I46" s="19"/>
      <c r="J46" s="19"/>
      <c r="K46" s="19"/>
    </row>
    <row r="47" spans="1:11" ht="15.75" customHeight="1" x14ac:dyDescent="0.15">
      <c r="E47" s="2"/>
      <c r="I47" s="19"/>
      <c r="J47" s="19"/>
      <c r="K47" s="19"/>
    </row>
    <row r="48" spans="1:11" ht="15.75" customHeight="1" x14ac:dyDescent="0.15">
      <c r="E48" s="2"/>
      <c r="I48" s="19"/>
      <c r="J48" s="19"/>
      <c r="K48" s="19"/>
    </row>
    <row r="49" spans="5:11" ht="15.75" customHeight="1" x14ac:dyDescent="0.15">
      <c r="E49" s="2"/>
      <c r="I49" s="19"/>
      <c r="J49" s="19"/>
      <c r="K49" s="19"/>
    </row>
    <row r="50" spans="5:11" ht="15.75" customHeight="1" x14ac:dyDescent="0.15">
      <c r="E50" s="2"/>
      <c r="I50" s="19"/>
      <c r="J50" s="19"/>
      <c r="K50" s="19"/>
    </row>
    <row r="51" spans="5:11" ht="15.75" customHeight="1" x14ac:dyDescent="0.15">
      <c r="E51" s="2"/>
      <c r="I51" s="19"/>
      <c r="J51" s="19"/>
      <c r="K51" s="19"/>
    </row>
    <row r="52" spans="5:11" ht="15.75" customHeight="1" x14ac:dyDescent="0.15">
      <c r="E52" s="2"/>
      <c r="I52" s="19"/>
      <c r="J52" s="19"/>
      <c r="K52" s="19"/>
    </row>
    <row r="53" spans="5:11" ht="15.75" customHeight="1" x14ac:dyDescent="0.15">
      <c r="E53" s="2"/>
      <c r="I53" s="19"/>
      <c r="J53" s="19"/>
      <c r="K53" s="19"/>
    </row>
    <row r="54" spans="5:11" ht="15.75" customHeight="1" x14ac:dyDescent="0.15">
      <c r="E54" s="2"/>
      <c r="I54" s="19"/>
      <c r="J54" s="19"/>
      <c r="K54" s="19"/>
    </row>
    <row r="55" spans="5:11" ht="15.75" customHeight="1" x14ac:dyDescent="0.15">
      <c r="E55" s="2"/>
      <c r="I55" s="19"/>
      <c r="J55" s="19"/>
      <c r="K55" s="19"/>
    </row>
    <row r="56" spans="5:11" ht="15.75" customHeight="1" x14ac:dyDescent="0.15">
      <c r="E56" s="2"/>
      <c r="I56" s="19"/>
      <c r="J56" s="19"/>
      <c r="K56" s="19"/>
    </row>
    <row r="57" spans="5:11" ht="15.75" customHeight="1" x14ac:dyDescent="0.15">
      <c r="E57" s="2"/>
      <c r="I57" s="19"/>
      <c r="J57" s="19"/>
      <c r="K57" s="19"/>
    </row>
    <row r="58" spans="5:11" ht="15.75" customHeight="1" x14ac:dyDescent="0.15">
      <c r="E58" s="2"/>
      <c r="I58" s="19"/>
      <c r="J58" s="19"/>
      <c r="K58" s="19"/>
    </row>
    <row r="59" spans="5:11" ht="15.75" customHeight="1" x14ac:dyDescent="0.15">
      <c r="E59" s="2"/>
      <c r="I59" s="19"/>
      <c r="J59" s="19"/>
      <c r="K59" s="19"/>
    </row>
    <row r="60" spans="5:11" ht="15.75" customHeight="1" x14ac:dyDescent="0.15">
      <c r="E60" s="2"/>
      <c r="I60" s="19"/>
      <c r="J60" s="19"/>
      <c r="K60" s="19"/>
    </row>
    <row r="61" spans="5:11" ht="15.75" customHeight="1" x14ac:dyDescent="0.15">
      <c r="E61" s="2"/>
      <c r="I61" s="19"/>
      <c r="J61" s="19"/>
      <c r="K61" s="19"/>
    </row>
    <row r="62" spans="5:11" ht="15.75" customHeight="1" x14ac:dyDescent="0.15">
      <c r="E62" s="2"/>
      <c r="I62" s="19"/>
      <c r="J62" s="19"/>
      <c r="K62" s="19"/>
    </row>
    <row r="63" spans="5:11" ht="15.75" customHeight="1" x14ac:dyDescent="0.15">
      <c r="E63" s="2"/>
      <c r="I63" s="19"/>
      <c r="J63" s="19"/>
      <c r="K63" s="19"/>
    </row>
    <row r="64" spans="5:11" ht="15.75" customHeight="1" x14ac:dyDescent="0.15">
      <c r="E64" s="2"/>
      <c r="I64" s="19"/>
      <c r="J64" s="19"/>
      <c r="K64" s="19"/>
    </row>
    <row r="65" spans="5:11" ht="15.75" customHeight="1" x14ac:dyDescent="0.15">
      <c r="E65" s="2"/>
      <c r="I65" s="19"/>
      <c r="J65" s="19"/>
      <c r="K65" s="19"/>
    </row>
    <row r="66" spans="5:11" ht="15.75" customHeight="1" x14ac:dyDescent="0.15">
      <c r="E66" s="2"/>
      <c r="I66" s="19"/>
      <c r="J66" s="19"/>
      <c r="K66" s="19"/>
    </row>
    <row r="67" spans="5:11" ht="15.75" customHeight="1" x14ac:dyDescent="0.15">
      <c r="E67" s="2"/>
      <c r="I67" s="19"/>
      <c r="J67" s="19"/>
      <c r="K67" s="19"/>
    </row>
    <row r="68" spans="5:11" ht="15.75" customHeight="1" x14ac:dyDescent="0.15">
      <c r="E68" s="2"/>
      <c r="I68" s="19"/>
      <c r="J68" s="19"/>
      <c r="K68" s="19"/>
    </row>
    <row r="69" spans="5:11" ht="15.75" customHeight="1" x14ac:dyDescent="0.15">
      <c r="E69" s="2"/>
      <c r="I69" s="19"/>
      <c r="J69" s="19"/>
      <c r="K69" s="19"/>
    </row>
    <row r="70" spans="5:11" ht="15.75" customHeight="1" x14ac:dyDescent="0.15">
      <c r="E70" s="2"/>
      <c r="I70" s="19"/>
      <c r="J70" s="19"/>
      <c r="K70" s="19"/>
    </row>
    <row r="71" spans="5:11" ht="15.75" customHeight="1" x14ac:dyDescent="0.15">
      <c r="E71" s="2"/>
      <c r="I71" s="19"/>
      <c r="J71" s="19"/>
      <c r="K71" s="19"/>
    </row>
    <row r="72" spans="5:11" ht="15.75" customHeight="1" x14ac:dyDescent="0.15">
      <c r="E72" s="2"/>
      <c r="I72" s="19"/>
      <c r="J72" s="19"/>
      <c r="K72" s="19"/>
    </row>
    <row r="73" spans="5:11" ht="15.75" customHeight="1" x14ac:dyDescent="0.15">
      <c r="E73" s="2"/>
      <c r="I73" s="19"/>
      <c r="J73" s="19"/>
      <c r="K73" s="19"/>
    </row>
    <row r="74" spans="5:11" ht="15.75" customHeight="1" x14ac:dyDescent="0.15">
      <c r="E74" s="2"/>
      <c r="I74" s="19"/>
      <c r="J74" s="19"/>
      <c r="K74" s="19"/>
    </row>
    <row r="75" spans="5:11" ht="15.75" customHeight="1" x14ac:dyDescent="0.15">
      <c r="E75" s="2"/>
      <c r="I75" s="19"/>
      <c r="J75" s="19"/>
      <c r="K75" s="19"/>
    </row>
    <row r="76" spans="5:11" ht="15.75" customHeight="1" x14ac:dyDescent="0.15">
      <c r="E76" s="2"/>
      <c r="I76" s="19"/>
      <c r="J76" s="19"/>
      <c r="K76" s="19"/>
    </row>
    <row r="77" spans="5:11" ht="15.75" customHeight="1" x14ac:dyDescent="0.15">
      <c r="E77" s="2"/>
      <c r="I77" s="19"/>
      <c r="J77" s="19"/>
      <c r="K77" s="19"/>
    </row>
    <row r="78" spans="5:11" ht="15.75" customHeight="1" x14ac:dyDescent="0.15">
      <c r="E78" s="2"/>
      <c r="I78" s="19"/>
      <c r="J78" s="19"/>
      <c r="K78" s="19"/>
    </row>
    <row r="79" spans="5:11" ht="15.75" customHeight="1" x14ac:dyDescent="0.15">
      <c r="E79" s="2"/>
      <c r="I79" s="19"/>
      <c r="J79" s="19"/>
      <c r="K79" s="19"/>
    </row>
    <row r="80" spans="5:11" ht="15.75" customHeight="1" x14ac:dyDescent="0.15">
      <c r="E80" s="2"/>
      <c r="I80" s="19"/>
      <c r="J80" s="19"/>
      <c r="K80" s="19"/>
    </row>
    <row r="81" spans="5:11" ht="15.75" customHeight="1" x14ac:dyDescent="0.15">
      <c r="E81" s="2"/>
      <c r="I81" s="19"/>
      <c r="J81" s="19"/>
      <c r="K81" s="19"/>
    </row>
    <row r="82" spans="5:11" ht="15.75" customHeight="1" x14ac:dyDescent="0.15">
      <c r="E82" s="2"/>
      <c r="I82" s="19"/>
      <c r="J82" s="19"/>
      <c r="K82" s="19"/>
    </row>
    <row r="83" spans="5:11" ht="15.75" customHeight="1" x14ac:dyDescent="0.15">
      <c r="E83" s="2"/>
      <c r="I83" s="19"/>
      <c r="J83" s="19"/>
      <c r="K83" s="19"/>
    </row>
    <row r="84" spans="5:11" ht="15.75" customHeight="1" x14ac:dyDescent="0.15">
      <c r="E84" s="2"/>
      <c r="I84" s="19"/>
      <c r="J84" s="19"/>
      <c r="K84" s="19"/>
    </row>
    <row r="85" spans="5:11" ht="15.75" customHeight="1" x14ac:dyDescent="0.15">
      <c r="E85" s="2"/>
      <c r="I85" s="19"/>
      <c r="J85" s="19"/>
      <c r="K85" s="19"/>
    </row>
    <row r="86" spans="5:11" ht="15.75" customHeight="1" x14ac:dyDescent="0.15">
      <c r="E86" s="2"/>
      <c r="I86" s="19"/>
      <c r="J86" s="19"/>
      <c r="K86" s="19"/>
    </row>
    <row r="87" spans="5:11" ht="15.75" customHeight="1" x14ac:dyDescent="0.15">
      <c r="E87" s="2"/>
      <c r="I87" s="19"/>
      <c r="J87" s="19"/>
      <c r="K87" s="19"/>
    </row>
    <row r="88" spans="5:11" ht="15.75" customHeight="1" x14ac:dyDescent="0.15">
      <c r="E88" s="2"/>
      <c r="I88" s="19"/>
      <c r="J88" s="19"/>
      <c r="K88" s="19"/>
    </row>
    <row r="89" spans="5:11" ht="15.75" customHeight="1" x14ac:dyDescent="0.15">
      <c r="E89" s="2"/>
      <c r="I89" s="19"/>
      <c r="J89" s="19"/>
      <c r="K89" s="19"/>
    </row>
    <row r="90" spans="5:11" ht="15.75" customHeight="1" x14ac:dyDescent="0.15">
      <c r="E90" s="2"/>
      <c r="I90" s="19"/>
      <c r="J90" s="19"/>
      <c r="K90" s="19"/>
    </row>
    <row r="91" spans="5:11" ht="15.75" customHeight="1" x14ac:dyDescent="0.15">
      <c r="E91" s="2"/>
      <c r="I91" s="19"/>
      <c r="J91" s="19"/>
      <c r="K91" s="19"/>
    </row>
    <row r="92" spans="5:11" ht="15.75" customHeight="1" x14ac:dyDescent="0.15">
      <c r="E92" s="2"/>
      <c r="I92" s="19"/>
      <c r="J92" s="19"/>
      <c r="K92" s="19"/>
    </row>
    <row r="93" spans="5:11" ht="15.75" customHeight="1" x14ac:dyDescent="0.15">
      <c r="E93" s="2"/>
      <c r="I93" s="19"/>
      <c r="J93" s="19"/>
      <c r="K93" s="19"/>
    </row>
    <row r="94" spans="5:11" ht="15.75" customHeight="1" x14ac:dyDescent="0.15">
      <c r="E94" s="2"/>
      <c r="I94" s="19"/>
      <c r="J94" s="19"/>
      <c r="K94" s="19"/>
    </row>
    <row r="95" spans="5:11" ht="15.75" customHeight="1" x14ac:dyDescent="0.15">
      <c r="E95" s="2"/>
      <c r="I95" s="19"/>
      <c r="J95" s="19"/>
      <c r="K95" s="19"/>
    </row>
    <row r="96" spans="5:11" ht="15.75" customHeight="1" x14ac:dyDescent="0.15">
      <c r="E96" s="2"/>
      <c r="I96" s="19"/>
      <c r="J96" s="19"/>
      <c r="K96" s="19"/>
    </row>
    <row r="97" spans="5:11" ht="15.75" customHeight="1" x14ac:dyDescent="0.15">
      <c r="E97" s="2"/>
      <c r="I97" s="19"/>
      <c r="J97" s="19"/>
      <c r="K97" s="19"/>
    </row>
    <row r="98" spans="5:11" ht="15.75" customHeight="1" x14ac:dyDescent="0.15">
      <c r="E98" s="2"/>
      <c r="I98" s="19"/>
      <c r="J98" s="19"/>
      <c r="K98" s="19"/>
    </row>
    <row r="99" spans="5:11" ht="15.75" customHeight="1" x14ac:dyDescent="0.15">
      <c r="E99" s="2"/>
      <c r="I99" s="19"/>
      <c r="J99" s="19"/>
      <c r="K99" s="19"/>
    </row>
    <row r="100" spans="5:11" ht="15.75" customHeight="1" x14ac:dyDescent="0.15">
      <c r="E100" s="2"/>
      <c r="I100" s="19"/>
      <c r="J100" s="19"/>
      <c r="K100" s="19"/>
    </row>
  </sheetData>
  <sheetProtection algorithmName="SHA-512" hashValue="AWzVkKel9goOMVEnN0cFzoyMQiK5snudHf+lnWGBxRiVj0O83vaIQ3pCOsocpko0VAw8lWO4zMuP7V9Kd/GfOA==" saltValue="y1xBuFGMgxXaiZdjBlkmRw==" spinCount="100000" sheet="1" objects="1" scenarios="1"/>
  <mergeCells count="12">
    <mergeCell ref="J1:J3"/>
    <mergeCell ref="K1:K3"/>
    <mergeCell ref="C1:H1"/>
    <mergeCell ref="G2:G3"/>
    <mergeCell ref="H2:H3"/>
    <mergeCell ref="F2:F3"/>
    <mergeCell ref="E2:E3"/>
    <mergeCell ref="A2:A3"/>
    <mergeCell ref="B2:B3"/>
    <mergeCell ref="C2:C3"/>
    <mergeCell ref="D2:D3"/>
    <mergeCell ref="I1:I3"/>
  </mergeCells>
  <conditionalFormatting sqref="B1:B1048576 D1:D1048576 J1:J1048576">
    <cfRule type="cellIs" dxfId="9" priority="2" operator="equal">
      <formula>0</formula>
    </cfRule>
  </conditionalFormatting>
  <conditionalFormatting sqref="B4:B34 D4:D34 F4:G34">
    <cfRule type="cellIs" dxfId="8" priority="5" operator="equal">
      <formula>0</formula>
    </cfRule>
  </conditionalFormatting>
  <conditionalFormatting sqref="B4:D34">
    <cfRule type="cellIs" dxfId="7" priority="3" operator="between">
      <formula>1</formula>
      <formula>2000</formula>
    </cfRule>
    <cfRule type="cellIs" dxfId="6" priority="4" operator="between">
      <formula>1</formula>
      <formula>2000</formula>
    </cfRule>
  </conditionalFormatting>
  <conditionalFormatting sqref="F1:G1048576">
    <cfRule type="cellIs" dxfId="5" priority="1" operator="equal">
      <formula>0</formula>
    </cfRule>
  </conditionalFormatting>
  <printOptions horizontalCentered="1" verticalCentered="1"/>
  <pageMargins left="0.31496062992125984" right="0.31496062992125984" top="0.74803149606299213" bottom="0.74803149606299213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"/>
  <sheetViews>
    <sheetView topLeftCell="A10" workbookViewId="0">
      <selection activeCell="G13" sqref="G13"/>
    </sheetView>
  </sheetViews>
  <sheetFormatPr defaultColWidth="14.42578125" defaultRowHeight="15" customHeight="1" x14ac:dyDescent="0.15"/>
  <cols>
    <col min="1" max="1" width="5.66015625" style="162" customWidth="1"/>
    <col min="2" max="2" width="10.65234375" style="162" customWidth="1"/>
    <col min="3" max="11" width="9.03515625" style="162" customWidth="1"/>
    <col min="12" max="16384" width="14.42578125" style="162"/>
  </cols>
  <sheetData>
    <row r="1" spans="1:11" ht="15.75" customHeight="1" x14ac:dyDescent="0.15">
      <c r="A1" s="87" t="s">
        <v>111</v>
      </c>
      <c r="B1" s="125"/>
      <c r="C1" s="548">
        <f>B7</f>
        <v>45383</v>
      </c>
      <c r="D1" s="442"/>
      <c r="E1" s="442"/>
      <c r="F1" s="125"/>
      <c r="G1" s="125"/>
      <c r="H1" s="125"/>
      <c r="I1" s="125"/>
      <c r="J1" s="125"/>
      <c r="K1" s="126"/>
    </row>
    <row r="2" spans="1:11" ht="15.75" customHeight="1" x14ac:dyDescent="0.15">
      <c r="A2" s="127" t="s">
        <v>112</v>
      </c>
      <c r="B2" s="128"/>
      <c r="C2" s="128"/>
      <c r="D2" s="128"/>
      <c r="E2" s="725" t="str">
        <f>DATA!D36</f>
        <v>GVMC PRIMARY SCHOOL, GANDHINAGARAM</v>
      </c>
      <c r="F2" s="442"/>
      <c r="G2" s="442"/>
      <c r="H2" s="442"/>
      <c r="I2" s="442"/>
      <c r="J2" s="442"/>
      <c r="K2" s="441"/>
    </row>
    <row r="3" spans="1:11" ht="15.75" customHeight="1" x14ac:dyDescent="0.15">
      <c r="A3" s="127" t="s">
        <v>81</v>
      </c>
      <c r="B3" s="125"/>
      <c r="C3" s="125"/>
      <c r="D3" s="125"/>
      <c r="E3" s="125"/>
      <c r="F3" s="125"/>
      <c r="G3" s="125"/>
      <c r="H3" s="726" t="s">
        <v>21</v>
      </c>
      <c r="I3" s="442"/>
      <c r="J3" s="726">
        <f>DATA!D37</f>
        <v>28133390103</v>
      </c>
      <c r="K3" s="441"/>
    </row>
    <row r="4" spans="1:11" ht="15.75" customHeight="1" x14ac:dyDescent="0.15">
      <c r="A4" s="729" t="s">
        <v>82</v>
      </c>
      <c r="B4" s="442"/>
      <c r="C4" s="442"/>
      <c r="D4" s="442"/>
      <c r="E4" s="442"/>
      <c r="F4" s="442"/>
      <c r="G4" s="442"/>
      <c r="H4" s="442"/>
      <c r="I4" s="442"/>
      <c r="J4" s="442"/>
      <c r="K4" s="441"/>
    </row>
    <row r="5" spans="1:11" ht="15.75" customHeight="1" x14ac:dyDescent="0.2">
      <c r="A5" s="730" t="s">
        <v>43</v>
      </c>
      <c r="B5" s="728" t="s">
        <v>0</v>
      </c>
      <c r="C5" s="727" t="s">
        <v>1</v>
      </c>
      <c r="D5" s="441"/>
      <c r="E5" s="727" t="s">
        <v>113</v>
      </c>
      <c r="F5" s="441"/>
      <c r="G5" s="129" t="s">
        <v>114</v>
      </c>
      <c r="H5" s="129"/>
      <c r="I5" s="129" t="s">
        <v>115</v>
      </c>
      <c r="J5" s="129"/>
      <c r="K5" s="728" t="s">
        <v>116</v>
      </c>
    </row>
    <row r="6" spans="1:11" ht="15.75" customHeight="1" x14ac:dyDescent="0.2">
      <c r="A6" s="453"/>
      <c r="B6" s="453"/>
      <c r="C6" s="130" t="s">
        <v>117</v>
      </c>
      <c r="D6" s="130" t="s">
        <v>18</v>
      </c>
      <c r="E6" s="130" t="s">
        <v>117</v>
      </c>
      <c r="F6" s="130" t="s">
        <v>18</v>
      </c>
      <c r="G6" s="130" t="s">
        <v>117</v>
      </c>
      <c r="H6" s="129" t="s">
        <v>18</v>
      </c>
      <c r="I6" s="129" t="s">
        <v>118</v>
      </c>
      <c r="J6" s="129" t="s">
        <v>119</v>
      </c>
      <c r="K6" s="453"/>
    </row>
    <row r="7" spans="1:11" ht="15.75" customHeight="1" x14ac:dyDescent="0.2">
      <c r="A7" s="131">
        <v>1</v>
      </c>
      <c r="B7" s="132">
        <f>EXP!B8</f>
        <v>45383</v>
      </c>
      <c r="C7" s="129">
        <f>DATA!AC4</f>
        <v>129</v>
      </c>
      <c r="D7" s="129">
        <f t="shared" ref="D7:D21" si="0">C7</f>
        <v>129</v>
      </c>
      <c r="E7" s="129">
        <f>DATA!O4</f>
        <v>103</v>
      </c>
      <c r="F7" s="129">
        <f t="shared" ref="F7:F21" si="1">E7</f>
        <v>103</v>
      </c>
      <c r="G7" s="129">
        <f>EXP!K8</f>
        <v>103</v>
      </c>
      <c r="H7" s="129">
        <f t="shared" ref="H7:H21" si="2">G7</f>
        <v>103</v>
      </c>
      <c r="I7" s="129"/>
      <c r="J7" s="129">
        <f>MASTER!L15</f>
        <v>0</v>
      </c>
      <c r="K7" s="129"/>
    </row>
    <row r="8" spans="1:11" ht="15.75" customHeight="1" x14ac:dyDescent="0.2">
      <c r="A8" s="131">
        <v>2</v>
      </c>
      <c r="B8" s="132">
        <f>EXP!B9</f>
        <v>45384</v>
      </c>
      <c r="C8" s="129">
        <f>DATA!AC5</f>
        <v>129</v>
      </c>
      <c r="D8" s="129">
        <f t="shared" si="0"/>
        <v>129</v>
      </c>
      <c r="E8" s="129">
        <f>DATA!O5</f>
        <v>112</v>
      </c>
      <c r="F8" s="129">
        <f t="shared" si="1"/>
        <v>112</v>
      </c>
      <c r="G8" s="129">
        <f>EXP!K9</f>
        <v>112</v>
      </c>
      <c r="H8" s="129">
        <f t="shared" si="2"/>
        <v>112</v>
      </c>
      <c r="I8" s="129"/>
      <c r="J8" s="129">
        <f>MASTER!L16</f>
        <v>0</v>
      </c>
      <c r="K8" s="129"/>
    </row>
    <row r="9" spans="1:11" ht="15.75" customHeight="1" x14ac:dyDescent="0.2">
      <c r="A9" s="131">
        <v>3</v>
      </c>
      <c r="B9" s="132">
        <f>EXP!B10</f>
        <v>45385</v>
      </c>
      <c r="C9" s="129">
        <f>DATA!AC6</f>
        <v>129</v>
      </c>
      <c r="D9" s="129">
        <f t="shared" si="0"/>
        <v>129</v>
      </c>
      <c r="E9" s="129">
        <f>DATA!O6</f>
        <v>109</v>
      </c>
      <c r="F9" s="129">
        <f t="shared" si="1"/>
        <v>109</v>
      </c>
      <c r="G9" s="129">
        <f>EXP!K10</f>
        <v>109</v>
      </c>
      <c r="H9" s="129">
        <f t="shared" si="2"/>
        <v>109</v>
      </c>
      <c r="I9" s="129"/>
      <c r="J9" s="129">
        <f>MASTER!L17</f>
        <v>0</v>
      </c>
      <c r="K9" s="129"/>
    </row>
    <row r="10" spans="1:11" ht="15.75" customHeight="1" x14ac:dyDescent="0.2">
      <c r="A10" s="131">
        <v>4</v>
      </c>
      <c r="B10" s="132">
        <f>EXP!B11</f>
        <v>45386</v>
      </c>
      <c r="C10" s="129">
        <f>DATA!AC7</f>
        <v>129</v>
      </c>
      <c r="D10" s="129">
        <f t="shared" si="0"/>
        <v>129</v>
      </c>
      <c r="E10" s="129">
        <f>DATA!O7</f>
        <v>112</v>
      </c>
      <c r="F10" s="129">
        <f t="shared" si="1"/>
        <v>112</v>
      </c>
      <c r="G10" s="129">
        <f>EXP!K11</f>
        <v>112</v>
      </c>
      <c r="H10" s="129">
        <f t="shared" si="2"/>
        <v>112</v>
      </c>
      <c r="I10" s="129"/>
      <c r="J10" s="129">
        <f>MASTER!L18</f>
        <v>0</v>
      </c>
      <c r="K10" s="129"/>
    </row>
    <row r="11" spans="1:11" ht="15.75" customHeight="1" x14ac:dyDescent="0.2">
      <c r="A11" s="131">
        <v>5</v>
      </c>
      <c r="B11" s="132">
        <f>EXP!B12</f>
        <v>45387</v>
      </c>
      <c r="C11" s="129">
        <f>DATA!AC8</f>
        <v>129</v>
      </c>
      <c r="D11" s="129">
        <f t="shared" si="0"/>
        <v>129</v>
      </c>
      <c r="E11" s="129">
        <f>DATA!O8</f>
        <v>71</v>
      </c>
      <c r="F11" s="129">
        <f t="shared" si="1"/>
        <v>71</v>
      </c>
      <c r="G11" s="129">
        <f>EXP!K12</f>
        <v>71</v>
      </c>
      <c r="H11" s="129">
        <f t="shared" si="2"/>
        <v>71</v>
      </c>
      <c r="I11" s="129"/>
      <c r="J11" s="129">
        <f>MASTER!L19</f>
        <v>0</v>
      </c>
      <c r="K11" s="129"/>
    </row>
    <row r="12" spans="1:11" ht="15.75" customHeight="1" x14ac:dyDescent="0.2">
      <c r="A12" s="131">
        <v>6</v>
      </c>
      <c r="B12" s="132">
        <f>EXP!B13</f>
        <v>45388</v>
      </c>
      <c r="C12" s="129">
        <f>DATA!AC9</f>
        <v>129</v>
      </c>
      <c r="D12" s="129">
        <f t="shared" si="0"/>
        <v>129</v>
      </c>
      <c r="E12" s="129">
        <f>DATA!O9</f>
        <v>124</v>
      </c>
      <c r="F12" s="129">
        <f t="shared" si="1"/>
        <v>124</v>
      </c>
      <c r="G12" s="129">
        <f>EXP!K13</f>
        <v>124</v>
      </c>
      <c r="H12" s="129">
        <f t="shared" si="2"/>
        <v>124</v>
      </c>
      <c r="I12" s="129"/>
      <c r="J12" s="129">
        <f>MASTER!L20</f>
        <v>0</v>
      </c>
      <c r="K12" s="129"/>
    </row>
    <row r="13" spans="1:11" ht="15.75" customHeight="1" x14ac:dyDescent="0.2">
      <c r="A13" s="131">
        <v>7</v>
      </c>
      <c r="B13" s="132">
        <f>EXP!B14</f>
        <v>45389</v>
      </c>
      <c r="C13" s="129">
        <f>DATA!AC10</f>
        <v>129</v>
      </c>
      <c r="D13" s="129">
        <f t="shared" si="0"/>
        <v>129</v>
      </c>
      <c r="E13" s="129">
        <f>DATA!O10</f>
        <v>57</v>
      </c>
      <c r="F13" s="129">
        <f t="shared" si="1"/>
        <v>57</v>
      </c>
      <c r="G13" s="129">
        <f>EXP!K14</f>
        <v>57</v>
      </c>
      <c r="H13" s="129">
        <f t="shared" si="2"/>
        <v>57</v>
      </c>
      <c r="I13" s="129"/>
      <c r="J13" s="129">
        <f>MASTER!L21</f>
        <v>0</v>
      </c>
      <c r="K13" s="129"/>
    </row>
    <row r="14" spans="1:11" ht="15.75" customHeight="1" x14ac:dyDescent="0.2">
      <c r="A14" s="131">
        <v>8</v>
      </c>
      <c r="B14" s="132">
        <f>EXP!B15</f>
        <v>45390</v>
      </c>
      <c r="C14" s="129">
        <f>DATA!AC11</f>
        <v>129</v>
      </c>
      <c r="D14" s="129">
        <f t="shared" si="0"/>
        <v>129</v>
      </c>
      <c r="E14" s="129">
        <f>DATA!O11</f>
        <v>123</v>
      </c>
      <c r="F14" s="129">
        <f t="shared" si="1"/>
        <v>123</v>
      </c>
      <c r="G14" s="129">
        <f>EXP!K15</f>
        <v>123</v>
      </c>
      <c r="H14" s="129">
        <f t="shared" si="2"/>
        <v>123</v>
      </c>
      <c r="I14" s="129"/>
      <c r="J14" s="129">
        <f>MASTER!L22</f>
        <v>0</v>
      </c>
      <c r="K14" s="129"/>
    </row>
    <row r="15" spans="1:11" ht="15.75" customHeight="1" x14ac:dyDescent="0.2">
      <c r="A15" s="131">
        <v>9</v>
      </c>
      <c r="B15" s="132">
        <f>EXP!B16</f>
        <v>45391</v>
      </c>
      <c r="C15" s="129">
        <f>DATA!AC12</f>
        <v>129</v>
      </c>
      <c r="D15" s="129">
        <f t="shared" si="0"/>
        <v>129</v>
      </c>
      <c r="E15" s="129" t="str">
        <f>DATA!O12</f>
        <v/>
      </c>
      <c r="F15" s="129" t="str">
        <f t="shared" si="1"/>
        <v/>
      </c>
      <c r="G15" s="129">
        <f>EXP!K16</f>
        <v>0</v>
      </c>
      <c r="H15" s="129">
        <f t="shared" si="2"/>
        <v>0</v>
      </c>
      <c r="I15" s="129"/>
      <c r="J15" s="129">
        <f>MASTER!L23</f>
        <v>0</v>
      </c>
      <c r="K15" s="129"/>
    </row>
    <row r="16" spans="1:11" ht="15.75" customHeight="1" x14ac:dyDescent="0.2">
      <c r="A16" s="131">
        <v>10</v>
      </c>
      <c r="B16" s="132">
        <f>EXP!B17</f>
        <v>45392</v>
      </c>
      <c r="C16" s="129">
        <f>DATA!AC13</f>
        <v>129</v>
      </c>
      <c r="D16" s="129">
        <f t="shared" si="0"/>
        <v>129</v>
      </c>
      <c r="E16" s="129">
        <f>DATA!O13</f>
        <v>127</v>
      </c>
      <c r="F16" s="129">
        <f t="shared" si="1"/>
        <v>127</v>
      </c>
      <c r="G16" s="129">
        <f>EXP!K17</f>
        <v>127</v>
      </c>
      <c r="H16" s="129">
        <f t="shared" si="2"/>
        <v>127</v>
      </c>
      <c r="I16" s="129"/>
      <c r="J16" s="129">
        <f>MASTER!L24</f>
        <v>0</v>
      </c>
      <c r="K16" s="129"/>
    </row>
    <row r="17" spans="1:11" ht="15.75" customHeight="1" x14ac:dyDescent="0.2">
      <c r="A17" s="131">
        <v>11</v>
      </c>
      <c r="B17" s="132">
        <f>EXP!B18</f>
        <v>45393</v>
      </c>
      <c r="C17" s="129">
        <f>DATA!AC14</f>
        <v>129</v>
      </c>
      <c r="D17" s="129">
        <f t="shared" si="0"/>
        <v>129</v>
      </c>
      <c r="E17" s="129" t="str">
        <f>DATA!O14</f>
        <v/>
      </c>
      <c r="F17" s="129" t="str">
        <f t="shared" si="1"/>
        <v/>
      </c>
      <c r="G17" s="129">
        <f>EXP!K18</f>
        <v>0</v>
      </c>
      <c r="H17" s="129">
        <f t="shared" si="2"/>
        <v>0</v>
      </c>
      <c r="I17" s="129"/>
      <c r="J17" s="129">
        <f>MASTER!L25</f>
        <v>0</v>
      </c>
      <c r="K17" s="129"/>
    </row>
    <row r="18" spans="1:11" ht="15.75" customHeight="1" x14ac:dyDescent="0.2">
      <c r="A18" s="131">
        <v>12</v>
      </c>
      <c r="B18" s="132">
        <f>EXP!B19</f>
        <v>45394</v>
      </c>
      <c r="C18" s="129">
        <f>DATA!AC15</f>
        <v>129</v>
      </c>
      <c r="D18" s="129">
        <f t="shared" si="0"/>
        <v>129</v>
      </c>
      <c r="E18" s="129">
        <f>DATA!O15</f>
        <v>125</v>
      </c>
      <c r="F18" s="129">
        <f t="shared" si="1"/>
        <v>125</v>
      </c>
      <c r="G18" s="129">
        <f>EXP!K19</f>
        <v>125</v>
      </c>
      <c r="H18" s="129">
        <f t="shared" si="2"/>
        <v>125</v>
      </c>
      <c r="I18" s="129"/>
      <c r="J18" s="129">
        <f>MASTER!L26</f>
        <v>0</v>
      </c>
      <c r="K18" s="129"/>
    </row>
    <row r="19" spans="1:11" ht="15.75" customHeight="1" x14ac:dyDescent="0.2">
      <c r="A19" s="131">
        <v>13</v>
      </c>
      <c r="B19" s="132">
        <f>EXP!B20</f>
        <v>45395</v>
      </c>
      <c r="C19" s="129">
        <f>DATA!AC16</f>
        <v>129</v>
      </c>
      <c r="D19" s="129">
        <f t="shared" si="0"/>
        <v>129</v>
      </c>
      <c r="E19" s="129">
        <f>DATA!O16</f>
        <v>117</v>
      </c>
      <c r="F19" s="129">
        <f t="shared" si="1"/>
        <v>117</v>
      </c>
      <c r="G19" s="129">
        <f>EXP!K20</f>
        <v>117</v>
      </c>
      <c r="H19" s="129">
        <f t="shared" si="2"/>
        <v>117</v>
      </c>
      <c r="I19" s="129"/>
      <c r="J19" s="129">
        <f>MASTER!L27</f>
        <v>0</v>
      </c>
      <c r="K19" s="129"/>
    </row>
    <row r="20" spans="1:11" ht="15.75" customHeight="1" x14ac:dyDescent="0.2">
      <c r="A20" s="131">
        <v>14</v>
      </c>
      <c r="B20" s="132">
        <f>EXP!B21</f>
        <v>45396</v>
      </c>
      <c r="C20" s="129">
        <f>DATA!AC17</f>
        <v>129</v>
      </c>
      <c r="D20" s="129">
        <f t="shared" si="0"/>
        <v>129</v>
      </c>
      <c r="E20" s="129">
        <f>DATA!O17</f>
        <v>80</v>
      </c>
      <c r="F20" s="129">
        <f t="shared" si="1"/>
        <v>80</v>
      </c>
      <c r="G20" s="129">
        <f>EXP!K21</f>
        <v>80</v>
      </c>
      <c r="H20" s="129">
        <f t="shared" si="2"/>
        <v>80</v>
      </c>
      <c r="I20" s="129"/>
      <c r="J20" s="129">
        <f>MASTER!L28</f>
        <v>0</v>
      </c>
      <c r="K20" s="129"/>
    </row>
    <row r="21" spans="1:11" ht="15.75" customHeight="1" x14ac:dyDescent="0.2">
      <c r="A21" s="131">
        <v>15</v>
      </c>
      <c r="B21" s="132">
        <f>EXP!B22</f>
        <v>45397</v>
      </c>
      <c r="C21" s="129">
        <f>DATA!AC18</f>
        <v>129</v>
      </c>
      <c r="D21" s="129">
        <f t="shared" si="0"/>
        <v>129</v>
      </c>
      <c r="E21" s="129">
        <f>DATA!O18</f>
        <v>97</v>
      </c>
      <c r="F21" s="129">
        <f t="shared" si="1"/>
        <v>97</v>
      </c>
      <c r="G21" s="129">
        <f>EXP!K22</f>
        <v>97</v>
      </c>
      <c r="H21" s="129">
        <f t="shared" si="2"/>
        <v>97</v>
      </c>
      <c r="I21" s="129"/>
      <c r="J21" s="129">
        <f>MASTER!L29</f>
        <v>0</v>
      </c>
      <c r="K21" s="129"/>
    </row>
    <row r="22" spans="1:11" ht="15.75" customHeight="1" x14ac:dyDescent="0.2">
      <c r="A22" s="133"/>
      <c r="B22" s="129"/>
      <c r="C22" s="129"/>
      <c r="D22" s="129"/>
      <c r="E22" s="129"/>
      <c r="F22" s="129"/>
      <c r="G22" s="129"/>
      <c r="H22" s="129"/>
      <c r="I22" s="129"/>
      <c r="J22" s="129"/>
      <c r="K22" s="129"/>
    </row>
    <row r="23" spans="1:11" ht="15.75" customHeight="1" x14ac:dyDescent="0.15"/>
    <row r="24" spans="1:11" ht="15.75" customHeight="1" x14ac:dyDescent="0.15"/>
    <row r="25" spans="1:11" ht="15.75" customHeight="1" x14ac:dyDescent="0.15"/>
    <row r="26" spans="1:11" ht="15.75" customHeight="1" x14ac:dyDescent="0.15"/>
    <row r="27" spans="1:11" ht="15.75" customHeight="1" x14ac:dyDescent="0.15"/>
    <row r="28" spans="1:11" ht="15.75" customHeight="1" x14ac:dyDescent="0.15"/>
    <row r="29" spans="1:11" ht="15.75" customHeight="1" x14ac:dyDescent="0.15"/>
    <row r="30" spans="1:11" ht="15.75" customHeight="1" x14ac:dyDescent="0.15"/>
    <row r="31" spans="1:11" ht="15.75" customHeight="1" x14ac:dyDescent="0.15"/>
    <row r="32" spans="1:1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sheetProtection algorithmName="SHA-512" hashValue="rq5vaIUMhIqsjJwta1SMWQR8SxPl07RK4SXs6rZJFv/EmrJsCbHEgLoaBNrT1Q0Efbog+cUPYLqXDsgCohumOw==" saltValue="VJu5LZOAGPA+LXJdg24BSA==" spinCount="100000" sheet="1" objects="1" scenarios="1"/>
  <mergeCells count="10">
    <mergeCell ref="E2:K2"/>
    <mergeCell ref="H3:I3"/>
    <mergeCell ref="J3:K3"/>
    <mergeCell ref="C1:E1"/>
    <mergeCell ref="E5:F5"/>
    <mergeCell ref="K5:K6"/>
    <mergeCell ref="A4:K4"/>
    <mergeCell ref="A5:A6"/>
    <mergeCell ref="B5:B6"/>
    <mergeCell ref="C5:D5"/>
  </mergeCells>
  <conditionalFormatting sqref="C7:H21">
    <cfRule type="cellIs" dxfId="4" priority="2" operator="equal">
      <formula>0</formula>
    </cfRule>
  </conditionalFormatting>
  <conditionalFormatting sqref="E7:J21">
    <cfRule type="cellIs" dxfId="3" priority="1" operator="equal">
      <formula>0</formula>
    </cfRule>
  </conditionalFormatting>
  <conditionalFormatting sqref="J7:J21">
    <cfRule type="cellIs" dxfId="2" priority="3" operator="equal">
      <formula>0</formula>
    </cfRule>
  </conditionalFormatting>
  <hyperlinks>
    <hyperlink ref="A5" r:id="rId1" xr:uid="{00000000-0004-0000-0600-000000000000}"/>
  </hyperlinks>
  <printOptions horizontalCentered="1"/>
  <pageMargins left="0.31496062992125984" right="0.31496062992125984" top="0.74803149606299213" bottom="0.74803149606299213" header="0" footer="0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B167-AF52-46ED-92EE-2176761068A5}">
  <dimension ref="A1:V100"/>
  <sheetViews>
    <sheetView topLeftCell="A5" workbookViewId="0">
      <selection activeCell="P12" sqref="P12"/>
    </sheetView>
  </sheetViews>
  <sheetFormatPr defaultColWidth="14.42578125" defaultRowHeight="15" customHeight="1" x14ac:dyDescent="0.15"/>
  <cols>
    <col min="1" max="1" width="5.12109375" customWidth="1"/>
    <col min="2" max="2" width="5.93359375" customWidth="1"/>
    <col min="3" max="3" width="9.16796875" customWidth="1"/>
    <col min="4" max="4" width="7.4140625" customWidth="1"/>
    <col min="5" max="5" width="9.03515625" customWidth="1"/>
    <col min="6" max="6" width="7.14453125" customWidth="1"/>
    <col min="7" max="7" width="5.796875" customWidth="1"/>
    <col min="8" max="8" width="6.203125" customWidth="1"/>
    <col min="9" max="9" width="8.08984375" customWidth="1"/>
    <col min="10" max="11" width="8.76171875" customWidth="1"/>
    <col min="12" max="12" width="7.55078125" customWidth="1"/>
    <col min="13" max="13" width="8.76171875" customWidth="1"/>
    <col min="14" max="14" width="10.65234375" customWidth="1"/>
    <col min="15" max="15" width="8.08984375" customWidth="1"/>
    <col min="16" max="16" width="4.44921875" customWidth="1"/>
    <col min="17" max="17" width="6.875" customWidth="1"/>
    <col min="18" max="18" width="6.47265625" customWidth="1"/>
    <col min="19" max="19" width="5.390625" customWidth="1"/>
    <col min="20" max="20" width="5.52734375" customWidth="1"/>
  </cols>
  <sheetData>
    <row r="1" spans="1:22" ht="12.75" customHeight="1" thickTop="1" thickBot="1" x14ac:dyDescent="0.2">
      <c r="A1" s="764" t="s">
        <v>122</v>
      </c>
      <c r="B1" s="732"/>
      <c r="C1" s="732"/>
      <c r="D1" s="732"/>
      <c r="E1" s="732"/>
      <c r="F1" s="732"/>
      <c r="G1" s="732"/>
      <c r="H1" s="732"/>
      <c r="I1" s="732"/>
      <c r="J1" s="732"/>
      <c r="K1" s="732"/>
      <c r="L1" s="732"/>
      <c r="M1" s="732"/>
      <c r="N1" s="732"/>
      <c r="O1" s="732"/>
      <c r="P1" s="732"/>
      <c r="Q1" s="765"/>
      <c r="R1" s="766">
        <f>O14</f>
        <v>45383</v>
      </c>
      <c r="S1" s="767"/>
      <c r="T1" s="768"/>
    </row>
    <row r="2" spans="1:22" ht="12.75" customHeight="1" thickTop="1" x14ac:dyDescent="0.15">
      <c r="A2" s="769" t="s">
        <v>123</v>
      </c>
      <c r="B2" s="734" t="s">
        <v>124</v>
      </c>
      <c r="C2" s="734" t="s">
        <v>125</v>
      </c>
      <c r="D2" s="734" t="s">
        <v>126</v>
      </c>
      <c r="E2" s="737" t="s">
        <v>127</v>
      </c>
      <c r="F2" s="772"/>
      <c r="G2" s="772"/>
      <c r="H2" s="773"/>
      <c r="I2" s="779" t="s">
        <v>128</v>
      </c>
      <c r="J2" s="20" t="s">
        <v>129</v>
      </c>
      <c r="K2" s="20" t="s">
        <v>130</v>
      </c>
      <c r="L2" s="734" t="s">
        <v>131</v>
      </c>
      <c r="M2" s="20" t="s">
        <v>132</v>
      </c>
      <c r="N2" s="734" t="s">
        <v>187</v>
      </c>
      <c r="O2" s="20" t="s">
        <v>133</v>
      </c>
      <c r="P2" s="737" t="s">
        <v>134</v>
      </c>
      <c r="Q2" s="738"/>
      <c r="R2" s="21" t="s">
        <v>135</v>
      </c>
      <c r="S2" s="780" t="s">
        <v>186</v>
      </c>
      <c r="T2" s="780" t="s">
        <v>137</v>
      </c>
    </row>
    <row r="3" spans="1:22" ht="12.75" customHeight="1" x14ac:dyDescent="0.15">
      <c r="A3" s="770"/>
      <c r="B3" s="770"/>
      <c r="C3" s="770"/>
      <c r="D3" s="770"/>
      <c r="E3" s="774"/>
      <c r="F3" s="775"/>
      <c r="G3" s="775"/>
      <c r="H3" s="776"/>
      <c r="I3" s="770"/>
      <c r="J3" s="20" t="s">
        <v>138</v>
      </c>
      <c r="K3" s="20" t="s">
        <v>183</v>
      </c>
      <c r="L3" s="770"/>
      <c r="M3" s="20" t="s">
        <v>184</v>
      </c>
      <c r="N3" s="735"/>
      <c r="O3" s="20" t="s">
        <v>185</v>
      </c>
      <c r="P3" s="739"/>
      <c r="Q3" s="740"/>
      <c r="R3" s="20" t="s">
        <v>26</v>
      </c>
      <c r="S3" s="770"/>
      <c r="T3" s="770"/>
    </row>
    <row r="4" spans="1:22" ht="21" customHeight="1" x14ac:dyDescent="0.15">
      <c r="A4" s="770"/>
      <c r="B4" s="770"/>
      <c r="C4" s="770"/>
      <c r="D4" s="770"/>
      <c r="E4" s="774"/>
      <c r="F4" s="775"/>
      <c r="G4" s="775"/>
      <c r="H4" s="776"/>
      <c r="I4" s="770"/>
      <c r="J4" s="22" t="s">
        <v>182</v>
      </c>
      <c r="K4" s="21" t="s">
        <v>142</v>
      </c>
      <c r="L4" s="770"/>
      <c r="M4" s="21" t="s">
        <v>142</v>
      </c>
      <c r="N4" s="735"/>
      <c r="O4" s="24" t="s">
        <v>143</v>
      </c>
      <c r="P4" s="739"/>
      <c r="Q4" s="740"/>
      <c r="R4" s="20" t="s">
        <v>144</v>
      </c>
      <c r="S4" s="770"/>
      <c r="T4" s="770"/>
      <c r="V4" s="20"/>
    </row>
    <row r="5" spans="1:22" ht="12.75" customHeight="1" thickBot="1" x14ac:dyDescent="0.2">
      <c r="A5" s="770"/>
      <c r="B5" s="770"/>
      <c r="C5" s="770"/>
      <c r="D5" s="770"/>
      <c r="E5" s="777"/>
      <c r="F5" s="747"/>
      <c r="G5" s="747"/>
      <c r="H5" s="778"/>
      <c r="I5" s="770"/>
      <c r="J5" s="23"/>
      <c r="K5" s="23"/>
      <c r="L5" s="770"/>
      <c r="M5" s="23"/>
      <c r="N5" s="735"/>
      <c r="O5" s="20" t="s">
        <v>145</v>
      </c>
      <c r="P5" s="739"/>
      <c r="Q5" s="740"/>
      <c r="R5" s="23"/>
      <c r="S5" s="781"/>
      <c r="T5" s="770"/>
      <c r="V5" s="21"/>
    </row>
    <row r="6" spans="1:22" ht="12.75" customHeight="1" x14ac:dyDescent="0.15">
      <c r="A6" s="770"/>
      <c r="B6" s="770"/>
      <c r="C6" s="770"/>
      <c r="D6" s="770"/>
      <c r="E6" s="24" t="s">
        <v>146</v>
      </c>
      <c r="F6" s="734" t="s">
        <v>147</v>
      </c>
      <c r="G6" s="734" t="s">
        <v>148</v>
      </c>
      <c r="H6" s="769" t="s">
        <v>149</v>
      </c>
      <c r="I6" s="770"/>
      <c r="J6" s="23"/>
      <c r="K6" s="23"/>
      <c r="L6" s="770"/>
      <c r="M6" s="23"/>
      <c r="N6" s="735"/>
      <c r="O6" s="21" t="s">
        <v>150</v>
      </c>
      <c r="P6" s="739"/>
      <c r="Q6" s="740"/>
      <c r="R6" s="23"/>
      <c r="S6" s="770"/>
      <c r="T6" s="770"/>
      <c r="V6" s="23"/>
    </row>
    <row r="7" spans="1:22" ht="12.75" customHeight="1" x14ac:dyDescent="0.15">
      <c r="A7" s="770"/>
      <c r="B7" s="770"/>
      <c r="C7" s="770"/>
      <c r="D7" s="770"/>
      <c r="E7" s="22" t="s">
        <v>151</v>
      </c>
      <c r="F7" s="770"/>
      <c r="G7" s="770"/>
      <c r="H7" s="770"/>
      <c r="I7" s="770"/>
      <c r="J7" s="23"/>
      <c r="K7" s="23"/>
      <c r="L7" s="770"/>
      <c r="M7" s="23"/>
      <c r="N7" s="735"/>
      <c r="O7" s="23"/>
      <c r="P7" s="739"/>
      <c r="Q7" s="740"/>
      <c r="R7" s="23"/>
      <c r="S7" s="770"/>
      <c r="T7" s="770"/>
    </row>
    <row r="8" spans="1:22" ht="12.75" customHeight="1" thickBot="1" x14ac:dyDescent="0.2">
      <c r="A8" s="771"/>
      <c r="B8" s="771"/>
      <c r="C8" s="771"/>
      <c r="D8" s="771"/>
      <c r="E8" s="25" t="s">
        <v>152</v>
      </c>
      <c r="F8" s="771"/>
      <c r="G8" s="771"/>
      <c r="H8" s="771"/>
      <c r="I8" s="771"/>
      <c r="J8" s="26"/>
      <c r="K8" s="26"/>
      <c r="L8" s="771"/>
      <c r="M8" s="26"/>
      <c r="N8" s="736"/>
      <c r="O8" s="26"/>
      <c r="P8" s="741"/>
      <c r="Q8" s="742"/>
      <c r="R8" s="26"/>
      <c r="S8" s="771"/>
      <c r="T8" s="771"/>
    </row>
    <row r="9" spans="1:22" ht="33.75" customHeight="1" thickBot="1" x14ac:dyDescent="0.2">
      <c r="A9" s="27">
        <v>1</v>
      </c>
      <c r="B9" s="28">
        <v>2</v>
      </c>
      <c r="C9" s="28">
        <v>3</v>
      </c>
      <c r="D9" s="28">
        <v>4</v>
      </c>
      <c r="E9" s="28">
        <v>5</v>
      </c>
      <c r="F9" s="28">
        <v>6</v>
      </c>
      <c r="G9" s="28">
        <v>7</v>
      </c>
      <c r="H9" s="28">
        <v>8</v>
      </c>
      <c r="I9" s="28">
        <v>9</v>
      </c>
      <c r="J9" s="28">
        <v>10</v>
      </c>
      <c r="K9" s="28" t="s">
        <v>153</v>
      </c>
      <c r="L9" s="28">
        <v>12</v>
      </c>
      <c r="M9" s="28" t="s">
        <v>154</v>
      </c>
      <c r="N9" s="28">
        <v>14</v>
      </c>
      <c r="O9" s="28">
        <v>15</v>
      </c>
      <c r="P9" s="743">
        <v>16</v>
      </c>
      <c r="Q9" s="744"/>
      <c r="R9" s="28" t="s">
        <v>155</v>
      </c>
      <c r="S9" s="28">
        <v>18</v>
      </c>
      <c r="T9" s="28" t="s">
        <v>156</v>
      </c>
    </row>
    <row r="10" spans="1:22" ht="12.75" customHeight="1" thickBot="1" x14ac:dyDescent="0.2">
      <c r="A10" s="756">
        <v>1</v>
      </c>
      <c r="B10" s="758" t="str">
        <f>EXP!M3</f>
        <v>ANAKAPALLI</v>
      </c>
      <c r="C10" s="760" t="str">
        <f>DATA!D36</f>
        <v>GVMC PRIMARY SCHOOL, GANDHINAGARAM</v>
      </c>
      <c r="D10" s="762">
        <f>DATA!D37</f>
        <v>28133390103</v>
      </c>
      <c r="E10" s="753">
        <f>CON!B9</f>
        <v>129</v>
      </c>
      <c r="F10" s="751"/>
      <c r="G10" s="751"/>
      <c r="H10" s="753">
        <f>E10</f>
        <v>129</v>
      </c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2" ht="96.75" customHeight="1" thickBot="1" x14ac:dyDescent="0.2">
      <c r="A11" s="757"/>
      <c r="B11" s="759"/>
      <c r="C11" s="761"/>
      <c r="D11" s="763"/>
      <c r="E11" s="754"/>
      <c r="F11" s="752"/>
      <c r="G11" s="752"/>
      <c r="H11" s="754"/>
      <c r="I11" s="31" t="s">
        <v>157</v>
      </c>
      <c r="J11" s="32">
        <f>COUNTIF(DATA!W4:W18,"&gt;"&amp;0)</f>
        <v>11</v>
      </c>
      <c r="K11" s="32">
        <f>J11*H10</f>
        <v>1419</v>
      </c>
      <c r="L11" s="32" t="e">
        <f>DATA!#REF!</f>
        <v>#REF!</v>
      </c>
      <c r="M11" s="32" t="e">
        <f t="shared" ref="M11:M12" si="0">K11-L11</f>
        <v>#REF!</v>
      </c>
      <c r="N11" s="32" t="e">
        <f>DATA!#REF!+DATA!#REF!+DATA!#REF!+DATA!#REF!+DATA!#REF!+DATA!#REF!+DATA!#REF!+DATA!#REF!+DATA!#REF!+DATA!#REF!+DATA!#REF!+DATA!#REF!+DATA!#REF!+DATA!#REF!+DATA!#REF!</f>
        <v>#REF!</v>
      </c>
      <c r="O11" s="33" t="e">
        <f t="shared" ref="O11:O12" si="1">N11*25/1000</f>
        <v>#REF!</v>
      </c>
      <c r="P11" s="51" t="e">
        <f>IF(ISBLANK(DATA!#REF!),"",DATA!#REF!)</f>
        <v>#REF!</v>
      </c>
      <c r="Q11" s="52" t="e">
        <f>IF(ISBLANK(DATA!#REF!),"",DATA!#REF!)</f>
        <v>#REF!</v>
      </c>
      <c r="R11" s="35" t="e">
        <f>L11+N11</f>
        <v>#REF!</v>
      </c>
      <c r="S11" s="50">
        <f>DATA!E38</f>
        <v>625</v>
      </c>
      <c r="T11" s="36" t="e">
        <f t="shared" ref="T11:T12" si="2">R11-S11</f>
        <v>#REF!</v>
      </c>
    </row>
    <row r="12" spans="1:22" ht="96" customHeight="1" thickBot="1" x14ac:dyDescent="0.2">
      <c r="A12" s="755" t="s">
        <v>18</v>
      </c>
      <c r="B12" s="732"/>
      <c r="C12" s="732"/>
      <c r="D12" s="733"/>
      <c r="E12" s="32">
        <f>E10</f>
        <v>129</v>
      </c>
      <c r="F12" s="35"/>
      <c r="G12" s="35"/>
      <c r="H12" s="35">
        <f>E12</f>
        <v>129</v>
      </c>
      <c r="I12" s="37" t="s">
        <v>158</v>
      </c>
      <c r="J12" s="32">
        <f>COUNTIF(DATA!W19:W34,"&gt;"&amp;0)</f>
        <v>11</v>
      </c>
      <c r="K12" s="32">
        <f>H12*J12</f>
        <v>1419</v>
      </c>
      <c r="L12" s="32">
        <f>EGG!G18</f>
        <v>127</v>
      </c>
      <c r="M12" s="32">
        <f t="shared" si="0"/>
        <v>1292</v>
      </c>
      <c r="N12" s="32" t="e">
        <f>DATA!#REF!+DATA!#REF!+DATA!#REF!+DATA!#REF!+DATA!#REF!+DATA!#REF!+DATA!#REF!+DATA!#REF!+DATA!#REF!+DATA!#REF!+DATA!#REF!+DATA!#REF!+DATA!#REF!+DATA!#REF!+DATA!#REF!+DATA!#REF!</f>
        <v>#REF!</v>
      </c>
      <c r="O12" s="33" t="e">
        <f t="shared" si="1"/>
        <v>#REF!</v>
      </c>
      <c r="P12" s="51" t="e">
        <f>IF(ISBLANK(DATA!#REF!),"",DATA!#REF!)</f>
        <v>#REF!</v>
      </c>
      <c r="Q12" s="34" t="e">
        <f>IF(ISBLANK(DATA!#REF!),"",DATA!#REF!)</f>
        <v>#REF!</v>
      </c>
      <c r="R12" s="32" t="e">
        <f>L12+N12</f>
        <v>#REF!</v>
      </c>
      <c r="S12" s="49">
        <f>DATA!E39</f>
        <v>482</v>
      </c>
      <c r="T12" s="38" t="e">
        <f t="shared" si="2"/>
        <v>#REF!</v>
      </c>
    </row>
    <row r="13" spans="1:22" ht="18" customHeight="1" thickBot="1" x14ac:dyDescent="0.2">
      <c r="A13" s="745" t="s">
        <v>159</v>
      </c>
      <c r="B13" s="732"/>
      <c r="C13" s="732"/>
      <c r="D13" s="732"/>
      <c r="E13" s="732"/>
      <c r="F13" s="732"/>
      <c r="G13" s="732"/>
      <c r="H13" s="732"/>
      <c r="I13" s="732"/>
      <c r="J13" s="732"/>
      <c r="K13" s="732"/>
      <c r="L13" s="732"/>
      <c r="M13" s="732"/>
      <c r="N13" s="732"/>
      <c r="O13" s="732"/>
      <c r="P13" s="732"/>
      <c r="Q13" s="732"/>
      <c r="R13" s="732"/>
      <c r="S13" s="732"/>
      <c r="T13" s="733"/>
    </row>
    <row r="14" spans="1:22" ht="25.5" customHeight="1" thickBot="1" x14ac:dyDescent="0.2">
      <c r="A14" s="746" t="s">
        <v>160</v>
      </c>
      <c r="B14" s="747"/>
      <c r="C14" s="747"/>
      <c r="D14" s="39">
        <f>CHIKKI!D35</f>
        <v>994</v>
      </c>
      <c r="E14" s="48" t="s">
        <v>161</v>
      </c>
      <c r="F14" s="40" t="e">
        <f>O11+O12</f>
        <v>#REF!</v>
      </c>
      <c r="G14" s="748" t="s">
        <v>162</v>
      </c>
      <c r="H14" s="747"/>
      <c r="I14" s="747"/>
      <c r="J14" s="747"/>
      <c r="K14" s="41">
        <f>E10</f>
        <v>129</v>
      </c>
      <c r="L14" s="749" t="s">
        <v>163</v>
      </c>
      <c r="M14" s="747"/>
      <c r="N14" s="747"/>
      <c r="O14" s="750">
        <f>CON!I3</f>
        <v>45383</v>
      </c>
      <c r="P14" s="750"/>
      <c r="Q14" s="732"/>
      <c r="R14" s="732"/>
      <c r="S14" s="732"/>
      <c r="T14" s="733"/>
    </row>
    <row r="15" spans="1:22" ht="18.75" customHeight="1" thickBot="1" x14ac:dyDescent="0.2">
      <c r="A15" s="731" t="s">
        <v>164</v>
      </c>
      <c r="B15" s="732"/>
      <c r="C15" s="732"/>
      <c r="D15" s="732"/>
      <c r="E15" s="732"/>
      <c r="F15" s="732"/>
      <c r="G15" s="732"/>
      <c r="H15" s="732"/>
      <c r="I15" s="732"/>
      <c r="J15" s="732"/>
      <c r="K15" s="732"/>
      <c r="L15" s="732"/>
      <c r="M15" s="732"/>
      <c r="N15" s="732"/>
      <c r="O15" s="732"/>
      <c r="P15" s="732"/>
      <c r="Q15" s="732"/>
      <c r="R15" s="732"/>
      <c r="S15" s="732"/>
      <c r="T15" s="733"/>
    </row>
    <row r="16" spans="1:22" ht="13.5" customHeight="1" thickBot="1" x14ac:dyDescent="0.2">
      <c r="A16" s="745" t="s">
        <v>165</v>
      </c>
      <c r="B16" s="732"/>
      <c r="C16" s="732"/>
      <c r="D16" s="732"/>
      <c r="E16" s="732"/>
      <c r="F16" s="732"/>
      <c r="G16" s="732"/>
      <c r="H16" s="732"/>
      <c r="I16" s="732"/>
      <c r="J16" s="732"/>
      <c r="K16" s="732"/>
      <c r="L16" s="732"/>
      <c r="M16" s="732"/>
      <c r="N16" s="732"/>
      <c r="O16" s="732"/>
      <c r="P16" s="732"/>
      <c r="Q16" s="732"/>
      <c r="R16" s="732"/>
      <c r="S16" s="732"/>
      <c r="T16" s="733"/>
    </row>
    <row r="17" spans="1:20" ht="24" customHeight="1" thickBot="1" x14ac:dyDescent="0.2">
      <c r="A17" s="746" t="s">
        <v>160</v>
      </c>
      <c r="B17" s="747"/>
      <c r="C17" s="747"/>
      <c r="D17" s="42">
        <f>D14</f>
        <v>994</v>
      </c>
      <c r="E17" s="48" t="s">
        <v>161</v>
      </c>
      <c r="F17" s="43" t="e">
        <f>F14</f>
        <v>#REF!</v>
      </c>
      <c r="G17" s="748" t="s">
        <v>162</v>
      </c>
      <c r="H17" s="747"/>
      <c r="I17" s="747"/>
      <c r="J17" s="747"/>
      <c r="K17" s="44">
        <f>K14</f>
        <v>129</v>
      </c>
      <c r="L17" s="749" t="s">
        <v>163</v>
      </c>
      <c r="M17" s="747"/>
      <c r="N17" s="747"/>
      <c r="O17" s="750">
        <f>O14</f>
        <v>45383</v>
      </c>
      <c r="P17" s="750"/>
      <c r="Q17" s="732"/>
      <c r="R17" s="732"/>
      <c r="S17" s="732"/>
      <c r="T17" s="733"/>
    </row>
    <row r="18" spans="1:20" ht="27.75" customHeight="1" thickBot="1" x14ac:dyDescent="0.2">
      <c r="A18" s="731" t="s">
        <v>166</v>
      </c>
      <c r="B18" s="732"/>
      <c r="C18" s="732"/>
      <c r="D18" s="732"/>
      <c r="E18" s="732"/>
      <c r="F18" s="732"/>
      <c r="G18" s="732"/>
      <c r="H18" s="732"/>
      <c r="I18" s="732"/>
      <c r="J18" s="732"/>
      <c r="K18" s="732"/>
      <c r="L18" s="732"/>
      <c r="M18" s="732"/>
      <c r="N18" s="732"/>
      <c r="O18" s="732"/>
      <c r="P18" s="732"/>
      <c r="Q18" s="732"/>
      <c r="R18" s="732"/>
      <c r="S18" s="732"/>
      <c r="T18" s="733"/>
    </row>
    <row r="19" spans="1:20" ht="34.5" customHeight="1" x14ac:dyDescent="0.15">
      <c r="A19" s="45" t="s">
        <v>167</v>
      </c>
      <c r="B19" s="1"/>
      <c r="C19" s="1"/>
      <c r="D19" s="4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15"/>
    <row r="21" spans="1:20" ht="12.75" customHeight="1" x14ac:dyDescent="0.15"/>
    <row r="22" spans="1:20" ht="12.75" customHeight="1" x14ac:dyDescent="0.1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</row>
    <row r="23" spans="1:20" ht="12.75" customHeight="1" x14ac:dyDescent="0.15"/>
    <row r="24" spans="1:20" ht="12.75" customHeight="1" x14ac:dyDescent="0.15"/>
    <row r="25" spans="1:20" ht="12.75" customHeight="1" x14ac:dyDescent="0.15"/>
    <row r="26" spans="1:20" ht="12.75" customHeight="1" x14ac:dyDescent="0.15"/>
    <row r="27" spans="1:20" ht="12.75" customHeight="1" x14ac:dyDescent="0.15"/>
    <row r="28" spans="1:20" ht="12.75" customHeight="1" x14ac:dyDescent="0.15"/>
    <row r="29" spans="1:20" ht="12.75" customHeight="1" x14ac:dyDescent="0.15"/>
    <row r="30" spans="1:20" ht="12.75" customHeight="1" x14ac:dyDescent="0.15">
      <c r="I30" s="1"/>
      <c r="K30" s="1"/>
    </row>
    <row r="31" spans="1:20" ht="12.75" customHeight="1" x14ac:dyDescent="0.15"/>
    <row r="32" spans="1:2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</sheetData>
  <mergeCells count="39">
    <mergeCell ref="A1:Q1"/>
    <mergeCell ref="R1:T1"/>
    <mergeCell ref="A2:A8"/>
    <mergeCell ref="B2:B8"/>
    <mergeCell ref="C2:C8"/>
    <mergeCell ref="D2:D8"/>
    <mergeCell ref="E2:H5"/>
    <mergeCell ref="I2:I8"/>
    <mergeCell ref="L2:L8"/>
    <mergeCell ref="S2:S4"/>
    <mergeCell ref="T2:T8"/>
    <mergeCell ref="S5:S8"/>
    <mergeCell ref="F6:F8"/>
    <mergeCell ref="G6:G8"/>
    <mergeCell ref="H6:H8"/>
    <mergeCell ref="L14:N14"/>
    <mergeCell ref="O14:T14"/>
    <mergeCell ref="A10:A11"/>
    <mergeCell ref="B10:B11"/>
    <mergeCell ref="C10:C11"/>
    <mergeCell ref="D10:D11"/>
    <mergeCell ref="E10:E11"/>
    <mergeCell ref="F10:F11"/>
    <mergeCell ref="A18:T18"/>
    <mergeCell ref="N2:N8"/>
    <mergeCell ref="P2:Q8"/>
    <mergeCell ref="P9:Q9"/>
    <mergeCell ref="A15:T15"/>
    <mergeCell ref="A16:T16"/>
    <mergeCell ref="A17:C17"/>
    <mergeCell ref="G17:J17"/>
    <mergeCell ref="L17:N17"/>
    <mergeCell ref="O17:T17"/>
    <mergeCell ref="G10:G11"/>
    <mergeCell ref="H10:H11"/>
    <mergeCell ref="A12:D12"/>
    <mergeCell ref="A13:T13"/>
    <mergeCell ref="A14:C14"/>
    <mergeCell ref="G14:J14"/>
  </mergeCells>
  <pageMargins left="0.19685039370078741" right="0.11811023622047245" top="0.19685039370078741" bottom="0.15748031496062992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0"/>
  <sheetViews>
    <sheetView workbookViewId="0">
      <selection activeCell="K11" sqref="K11"/>
    </sheetView>
  </sheetViews>
  <sheetFormatPr defaultColWidth="14.42578125" defaultRowHeight="15" customHeight="1" x14ac:dyDescent="0.15"/>
  <cols>
    <col min="1" max="1" width="5.12109375" customWidth="1"/>
    <col min="2" max="2" width="5.93359375" customWidth="1"/>
    <col min="3" max="3" width="9.16796875" customWidth="1"/>
    <col min="4" max="4" width="7.4140625" customWidth="1"/>
    <col min="5" max="5" width="9.03515625" customWidth="1"/>
    <col min="6" max="6" width="7.14453125" customWidth="1"/>
    <col min="7" max="7" width="5.796875" customWidth="1"/>
    <col min="8" max="8" width="6.203125" customWidth="1"/>
    <col min="9" max="9" width="8.08984375" customWidth="1"/>
    <col min="10" max="11" width="8.76171875" customWidth="1"/>
    <col min="12" max="12" width="7.55078125" customWidth="1"/>
    <col min="13" max="13" width="8.76171875" customWidth="1"/>
    <col min="14" max="14" width="10.65234375" customWidth="1"/>
    <col min="15" max="15" width="8.08984375" customWidth="1"/>
    <col min="16" max="16" width="9.84375" customWidth="1"/>
    <col min="17" max="17" width="6.47265625" customWidth="1"/>
    <col min="18" max="18" width="5.390625" customWidth="1"/>
    <col min="19" max="19" width="5.52734375" customWidth="1"/>
  </cols>
  <sheetData>
    <row r="1" spans="1:21" ht="12.75" customHeight="1" x14ac:dyDescent="0.15">
      <c r="A1" s="815" t="s">
        <v>122</v>
      </c>
      <c r="B1" s="804"/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804"/>
      <c r="P1" s="816"/>
      <c r="Q1" s="820">
        <f>O14</f>
        <v>45383</v>
      </c>
      <c r="R1" s="821"/>
      <c r="S1" s="822"/>
    </row>
    <row r="2" spans="1:21" ht="12.75" customHeight="1" thickTop="1" x14ac:dyDescent="0.15">
      <c r="A2" s="800" t="s">
        <v>123</v>
      </c>
      <c r="B2" s="798" t="s">
        <v>124</v>
      </c>
      <c r="C2" s="798" t="s">
        <v>125</v>
      </c>
      <c r="D2" s="798" t="s">
        <v>126</v>
      </c>
      <c r="E2" s="786" t="s">
        <v>127</v>
      </c>
      <c r="F2" s="787"/>
      <c r="G2" s="787"/>
      <c r="H2" s="788"/>
      <c r="I2" s="819" t="s">
        <v>128</v>
      </c>
      <c r="J2" s="134" t="s">
        <v>129</v>
      </c>
      <c r="K2" s="134"/>
      <c r="L2" s="798" t="s">
        <v>131</v>
      </c>
      <c r="M2" s="134"/>
      <c r="N2" s="134" t="s">
        <v>130</v>
      </c>
      <c r="O2" s="134" t="s">
        <v>133</v>
      </c>
      <c r="P2" s="800" t="s">
        <v>134</v>
      </c>
      <c r="Q2" s="135" t="s">
        <v>135</v>
      </c>
      <c r="R2" s="817" t="s">
        <v>136</v>
      </c>
      <c r="S2" s="817" t="s">
        <v>137</v>
      </c>
    </row>
    <row r="3" spans="1:21" ht="12.75" customHeight="1" x14ac:dyDescent="0.15">
      <c r="A3" s="799"/>
      <c r="B3" s="799"/>
      <c r="C3" s="799"/>
      <c r="D3" s="799"/>
      <c r="E3" s="789"/>
      <c r="F3" s="790"/>
      <c r="G3" s="790"/>
      <c r="H3" s="791"/>
      <c r="I3" s="799"/>
      <c r="J3" s="134" t="s">
        <v>138</v>
      </c>
      <c r="K3" s="134"/>
      <c r="L3" s="799"/>
      <c r="M3" s="134"/>
      <c r="N3" s="784" t="s">
        <v>139</v>
      </c>
      <c r="O3" s="782" t="s">
        <v>188</v>
      </c>
      <c r="P3" s="799"/>
      <c r="Q3" s="134" t="s">
        <v>140</v>
      </c>
      <c r="R3" s="799"/>
      <c r="S3" s="799"/>
    </row>
    <row r="4" spans="1:21" ht="21" customHeight="1" x14ac:dyDescent="0.15">
      <c r="A4" s="799"/>
      <c r="B4" s="799"/>
      <c r="C4" s="799"/>
      <c r="D4" s="799"/>
      <c r="E4" s="789"/>
      <c r="F4" s="790"/>
      <c r="G4" s="790"/>
      <c r="H4" s="791"/>
      <c r="I4" s="799"/>
      <c r="J4" s="136" t="s">
        <v>141</v>
      </c>
      <c r="K4" s="135"/>
      <c r="L4" s="799"/>
      <c r="M4" s="135"/>
      <c r="N4" s="784"/>
      <c r="O4" s="782"/>
      <c r="P4" s="799"/>
      <c r="Q4" s="134" t="s">
        <v>144</v>
      </c>
      <c r="R4" s="799"/>
      <c r="S4" s="799"/>
      <c r="U4" s="53"/>
    </row>
    <row r="5" spans="1:21" ht="12.75" customHeight="1" thickBot="1" x14ac:dyDescent="0.2">
      <c r="A5" s="799"/>
      <c r="B5" s="799"/>
      <c r="C5" s="799"/>
      <c r="D5" s="799"/>
      <c r="E5" s="792"/>
      <c r="F5" s="793"/>
      <c r="G5" s="793"/>
      <c r="H5" s="794"/>
      <c r="I5" s="799"/>
      <c r="J5" s="137"/>
      <c r="K5" s="801" t="s">
        <v>210</v>
      </c>
      <c r="L5" s="799"/>
      <c r="M5" s="801" t="s">
        <v>211</v>
      </c>
      <c r="N5" s="784"/>
      <c r="O5" s="782"/>
      <c r="P5" s="799"/>
      <c r="Q5" s="137"/>
      <c r="R5" s="823"/>
      <c r="S5" s="799"/>
    </row>
    <row r="6" spans="1:21" ht="12.75" customHeight="1" x14ac:dyDescent="0.15">
      <c r="A6" s="799"/>
      <c r="B6" s="799"/>
      <c r="C6" s="799"/>
      <c r="D6" s="799"/>
      <c r="E6" s="138" t="s">
        <v>146</v>
      </c>
      <c r="F6" s="798" t="s">
        <v>147</v>
      </c>
      <c r="G6" s="798" t="s">
        <v>148</v>
      </c>
      <c r="H6" s="800" t="s">
        <v>149</v>
      </c>
      <c r="I6" s="799"/>
      <c r="J6" s="137"/>
      <c r="K6" s="801"/>
      <c r="L6" s="799"/>
      <c r="M6" s="801"/>
      <c r="N6" s="784"/>
      <c r="O6" s="782"/>
      <c r="P6" s="799"/>
      <c r="Q6" s="137"/>
      <c r="R6" s="799"/>
      <c r="S6" s="799"/>
    </row>
    <row r="7" spans="1:21" ht="12.75" customHeight="1" x14ac:dyDescent="0.15">
      <c r="A7" s="799"/>
      <c r="B7" s="799"/>
      <c r="C7" s="799"/>
      <c r="D7" s="799"/>
      <c r="E7" s="136" t="s">
        <v>151</v>
      </c>
      <c r="F7" s="799"/>
      <c r="G7" s="799"/>
      <c r="H7" s="799"/>
      <c r="I7" s="799"/>
      <c r="J7" s="137"/>
      <c r="K7" s="801"/>
      <c r="L7" s="799"/>
      <c r="M7" s="801"/>
      <c r="N7" s="784"/>
      <c r="O7" s="782"/>
      <c r="P7" s="799"/>
      <c r="Q7" s="137"/>
      <c r="R7" s="799"/>
      <c r="S7" s="799"/>
    </row>
    <row r="8" spans="1:21" ht="12.75" customHeight="1" thickBot="1" x14ac:dyDescent="0.2">
      <c r="A8" s="796"/>
      <c r="B8" s="796"/>
      <c r="C8" s="796"/>
      <c r="D8" s="796"/>
      <c r="E8" s="139" t="s">
        <v>152</v>
      </c>
      <c r="F8" s="796"/>
      <c r="G8" s="796"/>
      <c r="H8" s="796"/>
      <c r="I8" s="796"/>
      <c r="J8" s="140"/>
      <c r="K8" s="802"/>
      <c r="L8" s="796"/>
      <c r="M8" s="802"/>
      <c r="N8" s="785"/>
      <c r="O8" s="783"/>
      <c r="P8" s="796"/>
      <c r="Q8" s="140"/>
      <c r="R8" s="796"/>
      <c r="S8" s="796"/>
    </row>
    <row r="9" spans="1:21" ht="25.5" customHeight="1" thickBot="1" x14ac:dyDescent="0.2">
      <c r="A9" s="141">
        <v>1</v>
      </c>
      <c r="B9" s="142">
        <v>2</v>
      </c>
      <c r="C9" s="142">
        <v>3</v>
      </c>
      <c r="D9" s="142">
        <v>4</v>
      </c>
      <c r="E9" s="142">
        <v>5</v>
      </c>
      <c r="F9" s="142">
        <v>6</v>
      </c>
      <c r="G9" s="142">
        <v>7</v>
      </c>
      <c r="H9" s="142">
        <v>8</v>
      </c>
      <c r="I9" s="142">
        <v>9</v>
      </c>
      <c r="J9" s="142">
        <v>10</v>
      </c>
      <c r="K9" s="142" t="s">
        <v>153</v>
      </c>
      <c r="L9" s="142">
        <v>12</v>
      </c>
      <c r="M9" s="142" t="s">
        <v>154</v>
      </c>
      <c r="N9" s="142">
        <v>14</v>
      </c>
      <c r="O9" s="142">
        <v>15</v>
      </c>
      <c r="P9" s="142">
        <v>16</v>
      </c>
      <c r="Q9" s="142" t="s">
        <v>155</v>
      </c>
      <c r="R9" s="142">
        <v>18</v>
      </c>
      <c r="S9" s="142" t="s">
        <v>156</v>
      </c>
    </row>
    <row r="10" spans="1:21" ht="12.75" customHeight="1" thickBot="1" x14ac:dyDescent="0.2">
      <c r="A10" s="811">
        <v>1</v>
      </c>
      <c r="B10" s="809" t="str">
        <f>EXP!M3</f>
        <v>ANAKAPALLI</v>
      </c>
      <c r="C10" s="810" t="str">
        <f>DATA!D36</f>
        <v>GVMC PRIMARY SCHOOL, GANDHINAGARAM</v>
      </c>
      <c r="D10" s="818">
        <f>DATA!D37</f>
        <v>28133390103</v>
      </c>
      <c r="E10" s="797">
        <f>CON!B9</f>
        <v>129</v>
      </c>
      <c r="F10" s="795"/>
      <c r="G10" s="795"/>
      <c r="H10" s="797">
        <f>E10</f>
        <v>129</v>
      </c>
      <c r="I10" s="143"/>
      <c r="J10" s="144"/>
      <c r="K10" s="144"/>
      <c r="L10" s="144"/>
      <c r="M10" s="144"/>
      <c r="N10" s="144"/>
      <c r="O10" s="144"/>
      <c r="P10" s="144"/>
      <c r="Q10" s="144"/>
      <c r="R10" s="144"/>
      <c r="S10" s="144"/>
    </row>
    <row r="11" spans="1:21" ht="96.75" customHeight="1" thickBot="1" x14ac:dyDescent="0.2">
      <c r="A11" s="796"/>
      <c r="B11" s="796"/>
      <c r="C11" s="796"/>
      <c r="D11" s="796"/>
      <c r="E11" s="796"/>
      <c r="F11" s="796"/>
      <c r="G11" s="796"/>
      <c r="H11" s="796"/>
      <c r="I11" s="145" t="s">
        <v>157</v>
      </c>
      <c r="J11" s="146">
        <f>COUNTIF(DATA!U4:U18,"&gt;"&amp;0)</f>
        <v>7</v>
      </c>
      <c r="K11" s="146">
        <f>J11*H10</f>
        <v>903</v>
      </c>
      <c r="L11" s="146">
        <f>DATA!E1</f>
        <v>443</v>
      </c>
      <c r="M11" s="147">
        <f t="shared" ref="M11:M12" si="0">K11-L11</f>
        <v>460</v>
      </c>
      <c r="N11" s="148" cm="1">
        <f t="array" ref="N11">IFERROR(INDEX(_xlfn._xlws.FILTER(DATA!L4:L34,ROW(DATA!L4:L34)=SMALL(IF(NOT(DATA!L4:L34=NOT(ISBLANK(DATA!L4:L34))),ROW(DATA!L4:L34),""),1)),0,1),"")</f>
        <v>500</v>
      </c>
      <c r="O11" s="149">
        <f t="shared" ref="O11:O12" si="1">N11*25/1000</f>
        <v>12.5</v>
      </c>
      <c r="P11" s="194" cm="1">
        <f t="array" ref="P11">IFERROR(INDEX(_xlfn._xlws.FILTER(DATA!K4:L34,ROW(DATA!L4:L34)=SMALL(IF(NOT(DATA!L4:L34=NOT(ISBLANK(DATA!L4:L34))),ROW(DATA!L4:L34),""),1)),0,1),"")</f>
        <v>45397</v>
      </c>
      <c r="Q11" s="150">
        <f>L11+N11</f>
        <v>943</v>
      </c>
      <c r="R11" s="150">
        <f>SUM(CHIKKI!F4:F18)</f>
        <v>835</v>
      </c>
      <c r="S11" s="151">
        <f t="shared" ref="S11:S12" si="2">Q11-R11</f>
        <v>108</v>
      </c>
    </row>
    <row r="12" spans="1:21" ht="96" customHeight="1" thickBot="1" x14ac:dyDescent="0.2">
      <c r="A12" s="812" t="s">
        <v>18</v>
      </c>
      <c r="B12" s="804"/>
      <c r="C12" s="804"/>
      <c r="D12" s="805"/>
      <c r="E12" s="146">
        <f>E10</f>
        <v>129</v>
      </c>
      <c r="F12" s="150"/>
      <c r="G12" s="150"/>
      <c r="H12" s="150">
        <f>E12</f>
        <v>129</v>
      </c>
      <c r="I12" s="152" t="s">
        <v>158</v>
      </c>
      <c r="J12" s="146">
        <f>COUNTIF(DATA!U19:U34,"&gt;"&amp;0)</f>
        <v>6</v>
      </c>
      <c r="K12" s="146">
        <f>H12*J12</f>
        <v>774</v>
      </c>
      <c r="L12" s="146">
        <f>S11</f>
        <v>108</v>
      </c>
      <c r="M12" s="147">
        <f t="shared" si="0"/>
        <v>666</v>
      </c>
      <c r="N12" s="146">
        <f t="array" ref="N12">IFERROR(INDEX(_xlfn._xlws.FILTER(DATA!L4:L34,ROW(DATA!L4:L34)=SMALL(IF(NOT(DATA!L4:L34=NOT(ISBLANK(DATA!L4:L34))),ROW(DATA!L4:L34),""),2)),0,1),"0")</f>
        <v>51</v>
      </c>
      <c r="O12" s="149">
        <f t="shared" si="1"/>
        <v>1.2749999999999999</v>
      </c>
      <c r="P12" s="194">
        <f t="array" ref="P12">IFERROR(INDEX(_xlfn._xlws.FILTER(DATA!K4:L34,ROW(DATA!L4:L34)=SMALL(IF(NOT(DATA!L4:L34=NOT(ISBLANK(DATA!L4:L34))),ROW(DATA!L4:L34),""),2)),0,1),"")</f>
        <v>45398</v>
      </c>
      <c r="Q12" s="146">
        <f>L12+N12</f>
        <v>159</v>
      </c>
      <c r="R12" s="193">
        <f>SUM(CHIKKI!F19:F34)</f>
        <v>213</v>
      </c>
      <c r="S12" s="153">
        <f t="shared" si="2"/>
        <v>-54</v>
      </c>
    </row>
    <row r="13" spans="1:21" ht="18" customHeight="1" thickBot="1" x14ac:dyDescent="0.2">
      <c r="A13" s="813" t="s">
        <v>159</v>
      </c>
      <c r="B13" s="804"/>
      <c r="C13" s="804"/>
      <c r="D13" s="804"/>
      <c r="E13" s="804"/>
      <c r="F13" s="804"/>
      <c r="G13" s="804"/>
      <c r="H13" s="804"/>
      <c r="I13" s="804"/>
      <c r="J13" s="804"/>
      <c r="K13" s="804"/>
      <c r="L13" s="804"/>
      <c r="M13" s="804"/>
      <c r="N13" s="804"/>
      <c r="O13" s="804"/>
      <c r="P13" s="804"/>
      <c r="Q13" s="804"/>
      <c r="R13" s="804"/>
      <c r="S13" s="805"/>
    </row>
    <row r="14" spans="1:21" ht="25.5" customHeight="1" x14ac:dyDescent="0.15">
      <c r="A14" s="806" t="s">
        <v>160</v>
      </c>
      <c r="B14" s="793"/>
      <c r="C14" s="793"/>
      <c r="D14" s="154">
        <f>DATA!L35</f>
        <v>551</v>
      </c>
      <c r="E14" s="163" t="s">
        <v>161</v>
      </c>
      <c r="F14" s="155">
        <f>O11+O12</f>
        <v>13.775</v>
      </c>
      <c r="G14" s="807" t="s">
        <v>162</v>
      </c>
      <c r="H14" s="793"/>
      <c r="I14" s="793"/>
      <c r="J14" s="793"/>
      <c r="K14" s="156">
        <f>E10</f>
        <v>129</v>
      </c>
      <c r="L14" s="808" t="s">
        <v>163</v>
      </c>
      <c r="M14" s="793"/>
      <c r="N14" s="793"/>
      <c r="O14" s="803">
        <f>CON!I3</f>
        <v>45383</v>
      </c>
      <c r="P14" s="804"/>
      <c r="Q14" s="804"/>
      <c r="R14" s="804"/>
      <c r="S14" s="805"/>
    </row>
    <row r="15" spans="1:21" ht="18.75" customHeight="1" x14ac:dyDescent="0.15">
      <c r="A15" s="814" t="s">
        <v>164</v>
      </c>
      <c r="B15" s="804"/>
      <c r="C15" s="804"/>
      <c r="D15" s="804"/>
      <c r="E15" s="804"/>
      <c r="F15" s="804"/>
      <c r="G15" s="804"/>
      <c r="H15" s="804"/>
      <c r="I15" s="804"/>
      <c r="J15" s="804"/>
      <c r="K15" s="804"/>
      <c r="L15" s="804"/>
      <c r="M15" s="804"/>
      <c r="N15" s="804"/>
      <c r="O15" s="804"/>
      <c r="P15" s="804"/>
      <c r="Q15" s="804"/>
      <c r="R15" s="804"/>
      <c r="S15" s="805"/>
    </row>
    <row r="16" spans="1:21" ht="13.5" customHeight="1" x14ac:dyDescent="0.15">
      <c r="A16" s="813" t="s">
        <v>165</v>
      </c>
      <c r="B16" s="804"/>
      <c r="C16" s="804"/>
      <c r="D16" s="804"/>
      <c r="E16" s="804"/>
      <c r="F16" s="804"/>
      <c r="G16" s="804"/>
      <c r="H16" s="804"/>
      <c r="I16" s="804"/>
      <c r="J16" s="804"/>
      <c r="K16" s="804"/>
      <c r="L16" s="804"/>
      <c r="M16" s="804"/>
      <c r="N16" s="804"/>
      <c r="O16" s="804"/>
      <c r="P16" s="804"/>
      <c r="Q16" s="804"/>
      <c r="R16" s="804"/>
      <c r="S16" s="805"/>
    </row>
    <row r="17" spans="1:19" ht="24" customHeight="1" x14ac:dyDescent="0.15">
      <c r="A17" s="806" t="s">
        <v>160</v>
      </c>
      <c r="B17" s="793"/>
      <c r="C17" s="793"/>
      <c r="D17" s="157">
        <f>D14</f>
        <v>551</v>
      </c>
      <c r="E17" s="163" t="s">
        <v>161</v>
      </c>
      <c r="F17" s="158">
        <f>F14</f>
        <v>13.775</v>
      </c>
      <c r="G17" s="807" t="s">
        <v>162</v>
      </c>
      <c r="H17" s="793"/>
      <c r="I17" s="793"/>
      <c r="J17" s="793"/>
      <c r="K17" s="159">
        <f>K14</f>
        <v>129</v>
      </c>
      <c r="L17" s="808" t="s">
        <v>163</v>
      </c>
      <c r="M17" s="793"/>
      <c r="N17" s="793"/>
      <c r="O17" s="803">
        <f>O14</f>
        <v>45383</v>
      </c>
      <c r="P17" s="804"/>
      <c r="Q17" s="804"/>
      <c r="R17" s="804"/>
      <c r="S17" s="805"/>
    </row>
    <row r="18" spans="1:19" ht="27.75" customHeight="1" x14ac:dyDescent="0.15">
      <c r="A18" s="814" t="s">
        <v>166</v>
      </c>
      <c r="B18" s="804"/>
      <c r="C18" s="804"/>
      <c r="D18" s="804"/>
      <c r="E18" s="804"/>
      <c r="F18" s="804"/>
      <c r="G18" s="804"/>
      <c r="H18" s="804"/>
      <c r="I18" s="804"/>
      <c r="J18" s="804"/>
      <c r="K18" s="804"/>
      <c r="L18" s="804"/>
      <c r="M18" s="804"/>
      <c r="N18" s="804"/>
      <c r="O18" s="804"/>
      <c r="P18" s="804"/>
      <c r="Q18" s="804"/>
      <c r="R18" s="804"/>
      <c r="S18" s="805"/>
    </row>
    <row r="19" spans="1:19" ht="34.5" customHeight="1" x14ac:dyDescent="0.15">
      <c r="A19" s="160" t="s">
        <v>167</v>
      </c>
      <c r="B19" s="64"/>
      <c r="C19" s="64"/>
      <c r="D19" s="161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</row>
    <row r="20" spans="1:19" ht="12.75" customHeight="1" x14ac:dyDescent="0.15"/>
    <row r="21" spans="1:19" ht="12.75" customHeight="1" x14ac:dyDescent="0.15"/>
    <row r="22" spans="1:19" ht="12.75" customHeight="1" x14ac:dyDescent="0.1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 spans="1:19" ht="12.75" customHeight="1" x14ac:dyDescent="0.15"/>
    <row r="24" spans="1:19" ht="12.75" customHeight="1" x14ac:dyDescent="0.15"/>
    <row r="25" spans="1:19" ht="12.75" customHeight="1" x14ac:dyDescent="0.15"/>
    <row r="26" spans="1:19" ht="12.75" customHeight="1" x14ac:dyDescent="0.15"/>
    <row r="27" spans="1:19" ht="12.75" customHeight="1" x14ac:dyDescent="0.15"/>
    <row r="28" spans="1:19" ht="12.75" customHeight="1" x14ac:dyDescent="0.15"/>
    <row r="29" spans="1:19" ht="12.75" customHeight="1" x14ac:dyDescent="0.15"/>
    <row r="30" spans="1:19" ht="12.75" customHeight="1" x14ac:dyDescent="0.15">
      <c r="I30" s="1"/>
      <c r="K30" s="1"/>
    </row>
    <row r="31" spans="1:19" ht="12.75" customHeight="1" x14ac:dyDescent="0.15"/>
    <row r="32" spans="1:19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</sheetData>
  <mergeCells count="41">
    <mergeCell ref="A1:P1"/>
    <mergeCell ref="A2:A8"/>
    <mergeCell ref="B2:B8"/>
    <mergeCell ref="D2:D8"/>
    <mergeCell ref="A18:S18"/>
    <mergeCell ref="A16:S16"/>
    <mergeCell ref="S2:S8"/>
    <mergeCell ref="D10:D11"/>
    <mergeCell ref="I2:I8"/>
    <mergeCell ref="L2:L8"/>
    <mergeCell ref="Q1:S1"/>
    <mergeCell ref="R2:R4"/>
    <mergeCell ref="P2:P8"/>
    <mergeCell ref="R5:R8"/>
    <mergeCell ref="C2:C8"/>
    <mergeCell ref="A14:C14"/>
    <mergeCell ref="O17:S17"/>
    <mergeCell ref="A17:C17"/>
    <mergeCell ref="G17:J17"/>
    <mergeCell ref="L17:N17"/>
    <mergeCell ref="B10:B11"/>
    <mergeCell ref="C10:C11"/>
    <mergeCell ref="A10:A11"/>
    <mergeCell ref="G14:J14"/>
    <mergeCell ref="L14:N14"/>
    <mergeCell ref="A12:D12"/>
    <mergeCell ref="A13:S13"/>
    <mergeCell ref="A15:S15"/>
    <mergeCell ref="O14:S14"/>
    <mergeCell ref="O3:O8"/>
    <mergeCell ref="N3:N8"/>
    <mergeCell ref="E2:H5"/>
    <mergeCell ref="G10:G11"/>
    <mergeCell ref="H10:H11"/>
    <mergeCell ref="F6:F8"/>
    <mergeCell ref="G6:G8"/>
    <mergeCell ref="H6:H8"/>
    <mergeCell ref="E10:E11"/>
    <mergeCell ref="F10:F11"/>
    <mergeCell ref="K5:K8"/>
    <mergeCell ref="M5:M8"/>
  </mergeCells>
  <printOptions verticalCentered="1"/>
  <pageMargins left="0.19685039370078741" right="0.11811023622047245" top="0.19685039370078741" bottom="0.15748031496062992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0"/>
  <sheetViews>
    <sheetView topLeftCell="A6" workbookViewId="0">
      <selection activeCell="G15" sqref="G15"/>
    </sheetView>
  </sheetViews>
  <sheetFormatPr defaultColWidth="14.42578125" defaultRowHeight="15" customHeight="1" x14ac:dyDescent="0.15"/>
  <cols>
    <col min="1" max="1" width="8.62890625" customWidth="1"/>
    <col min="2" max="2" width="11.19140625" customWidth="1"/>
    <col min="3" max="3" width="7.953125" customWidth="1"/>
    <col min="4" max="5" width="8.359375" customWidth="1"/>
    <col min="6" max="6" width="8.62890625" customWidth="1"/>
    <col min="7" max="7" width="8.76171875" customWidth="1"/>
    <col min="8" max="8" width="7.55078125" customWidth="1"/>
    <col min="9" max="9" width="8.76171875" customWidth="1"/>
    <col min="10" max="10" width="9.03515625" customWidth="1"/>
    <col min="11" max="11" width="10.3828125" customWidth="1"/>
  </cols>
  <sheetData>
    <row r="1" spans="1:11" ht="15.75" customHeight="1" x14ac:dyDescent="0.15">
      <c r="A1" s="87" t="s">
        <v>120</v>
      </c>
      <c r="B1" s="125"/>
      <c r="C1" s="548">
        <f>'FORT 1'!B7</f>
        <v>45383</v>
      </c>
      <c r="D1" s="442"/>
      <c r="E1" s="125"/>
      <c r="F1" s="125"/>
      <c r="G1" s="125"/>
      <c r="H1" s="125"/>
      <c r="I1" s="125"/>
      <c r="J1" s="125"/>
      <c r="K1" s="126"/>
    </row>
    <row r="2" spans="1:11" ht="15.75" customHeight="1" x14ac:dyDescent="0.15">
      <c r="A2" s="127" t="s">
        <v>121</v>
      </c>
      <c r="B2" s="125"/>
      <c r="C2" s="125"/>
      <c r="D2" s="125"/>
      <c r="E2" s="824" t="str">
        <f>DATA!D36</f>
        <v>GVMC PRIMARY SCHOOL, GANDHINAGARAM</v>
      </c>
      <c r="F2" s="442"/>
      <c r="G2" s="442"/>
      <c r="H2" s="442"/>
      <c r="I2" s="442"/>
      <c r="J2" s="442"/>
      <c r="K2" s="441"/>
    </row>
    <row r="3" spans="1:11" ht="15.75" customHeight="1" x14ac:dyDescent="0.15">
      <c r="A3" s="127" t="s">
        <v>81</v>
      </c>
      <c r="B3" s="125"/>
      <c r="C3" s="125"/>
      <c r="D3" s="125"/>
      <c r="E3" s="125"/>
      <c r="F3" s="125"/>
      <c r="G3" s="125"/>
      <c r="H3" s="726" t="s">
        <v>21</v>
      </c>
      <c r="I3" s="442"/>
      <c r="J3" s="726">
        <f>DATA!D37</f>
        <v>28133390103</v>
      </c>
      <c r="K3" s="441"/>
    </row>
    <row r="4" spans="1:11" ht="15.75" customHeight="1" x14ac:dyDescent="0.15">
      <c r="A4" s="729" t="s">
        <v>82</v>
      </c>
      <c r="B4" s="442"/>
      <c r="C4" s="442"/>
      <c r="D4" s="442"/>
      <c r="E4" s="442"/>
      <c r="F4" s="442"/>
      <c r="G4" s="442"/>
      <c r="H4" s="442"/>
      <c r="I4" s="442"/>
      <c r="J4" s="442"/>
      <c r="K4" s="441"/>
    </row>
    <row r="5" spans="1:11" ht="15.75" customHeight="1" x14ac:dyDescent="0.2">
      <c r="A5" s="730" t="s">
        <v>43</v>
      </c>
      <c r="B5" s="728" t="s">
        <v>0</v>
      </c>
      <c r="C5" s="727" t="s">
        <v>1</v>
      </c>
      <c r="D5" s="441"/>
      <c r="E5" s="727" t="s">
        <v>113</v>
      </c>
      <c r="F5" s="441"/>
      <c r="G5" s="129" t="s">
        <v>114</v>
      </c>
      <c r="H5" s="129"/>
      <c r="I5" s="129" t="s">
        <v>115</v>
      </c>
      <c r="J5" s="129"/>
      <c r="K5" s="728" t="s">
        <v>116</v>
      </c>
    </row>
    <row r="6" spans="1:11" ht="15.75" customHeight="1" x14ac:dyDescent="0.2">
      <c r="A6" s="453"/>
      <c r="B6" s="453"/>
      <c r="C6" s="130" t="s">
        <v>117</v>
      </c>
      <c r="D6" s="130" t="s">
        <v>18</v>
      </c>
      <c r="E6" s="130" t="s">
        <v>117</v>
      </c>
      <c r="F6" s="130" t="s">
        <v>18</v>
      </c>
      <c r="G6" s="130" t="s">
        <v>117</v>
      </c>
      <c r="H6" s="129" t="s">
        <v>18</v>
      </c>
      <c r="I6" s="129" t="s">
        <v>118</v>
      </c>
      <c r="J6" s="129" t="s">
        <v>119</v>
      </c>
      <c r="K6" s="453"/>
    </row>
    <row r="7" spans="1:11" ht="15.75" customHeight="1" x14ac:dyDescent="0.2">
      <c r="A7" s="131">
        <v>1</v>
      </c>
      <c r="B7" s="132">
        <f>IF(ISBLANK(DATA!A19),"",DATA!A19)</f>
        <v>45398</v>
      </c>
      <c r="C7" s="129">
        <f>DATA!AC19</f>
        <v>129</v>
      </c>
      <c r="D7" s="129">
        <f t="shared" ref="D7:D22" si="0">C7</f>
        <v>129</v>
      </c>
      <c r="E7" s="129">
        <f>DATA!O19</f>
        <v>102</v>
      </c>
      <c r="F7" s="129">
        <f t="shared" ref="F7:F22" si="1">E7</f>
        <v>102</v>
      </c>
      <c r="G7" s="129">
        <f>EXP!K23</f>
        <v>102</v>
      </c>
      <c r="H7" s="129">
        <f t="shared" ref="H7:H22" si="2">G7</f>
        <v>102</v>
      </c>
      <c r="I7" s="129"/>
      <c r="J7" s="129">
        <f>MASTER!L30</f>
        <v>0</v>
      </c>
      <c r="K7" s="129"/>
    </row>
    <row r="8" spans="1:11" ht="15.75" customHeight="1" x14ac:dyDescent="0.2">
      <c r="A8" s="131">
        <v>2</v>
      </c>
      <c r="B8" s="132">
        <f>IF(ISBLANK(DATA!A20),"",DATA!A20)</f>
        <v>45399</v>
      </c>
      <c r="C8" s="129">
        <f>DATA!AC20</f>
        <v>129</v>
      </c>
      <c r="D8" s="129">
        <f t="shared" si="0"/>
        <v>129</v>
      </c>
      <c r="E8" s="129" t="str">
        <f>DATA!O20</f>
        <v/>
      </c>
      <c r="F8" s="129" t="str">
        <f t="shared" si="1"/>
        <v/>
      </c>
      <c r="G8" s="129">
        <f>EXP!K24</f>
        <v>0</v>
      </c>
      <c r="H8" s="129">
        <f t="shared" si="2"/>
        <v>0</v>
      </c>
      <c r="I8" s="129"/>
      <c r="J8" s="129">
        <f>MASTER!L31</f>
        <v>0</v>
      </c>
      <c r="K8" s="129"/>
    </row>
    <row r="9" spans="1:11" ht="15.75" customHeight="1" x14ac:dyDescent="0.2">
      <c r="A9" s="131">
        <v>3</v>
      </c>
      <c r="B9" s="132">
        <f>IF(ISBLANK(DATA!A21),"",DATA!A21)</f>
        <v>45400</v>
      </c>
      <c r="C9" s="129">
        <f>DATA!AC21</f>
        <v>129</v>
      </c>
      <c r="D9" s="129">
        <f t="shared" si="0"/>
        <v>129</v>
      </c>
      <c r="E9" s="129">
        <f>DATA!O21</f>
        <v>90</v>
      </c>
      <c r="F9" s="129">
        <f t="shared" si="1"/>
        <v>90</v>
      </c>
      <c r="G9" s="129">
        <f>EXP!K25</f>
        <v>90</v>
      </c>
      <c r="H9" s="129">
        <f t="shared" si="2"/>
        <v>90</v>
      </c>
      <c r="I9" s="129"/>
      <c r="J9" s="129">
        <f>MASTER!L32</f>
        <v>0</v>
      </c>
      <c r="K9" s="129"/>
    </row>
    <row r="10" spans="1:11" ht="15.75" customHeight="1" x14ac:dyDescent="0.2">
      <c r="A10" s="131">
        <v>4</v>
      </c>
      <c r="B10" s="132">
        <f>IF(ISBLANK(DATA!A22),"",DATA!A22)</f>
        <v>45401</v>
      </c>
      <c r="C10" s="129">
        <f>DATA!AC22</f>
        <v>129</v>
      </c>
      <c r="D10" s="129">
        <f t="shared" si="0"/>
        <v>129</v>
      </c>
      <c r="E10" s="129">
        <f>DATA!O22</f>
        <v>105</v>
      </c>
      <c r="F10" s="129">
        <f t="shared" si="1"/>
        <v>105</v>
      </c>
      <c r="G10" s="129">
        <f>EXP!K26</f>
        <v>105</v>
      </c>
      <c r="H10" s="129">
        <f t="shared" si="2"/>
        <v>105</v>
      </c>
      <c r="I10" s="129"/>
      <c r="J10" s="129">
        <f>MASTER!L33</f>
        <v>0</v>
      </c>
      <c r="K10" s="129"/>
    </row>
    <row r="11" spans="1:11" ht="15.75" customHeight="1" x14ac:dyDescent="0.2">
      <c r="A11" s="131">
        <v>5</v>
      </c>
      <c r="B11" s="132">
        <f>IF(ISBLANK(DATA!A23),"",DATA!A23)</f>
        <v>45402</v>
      </c>
      <c r="C11" s="129">
        <f>DATA!AC23</f>
        <v>129</v>
      </c>
      <c r="D11" s="129">
        <f t="shared" si="0"/>
        <v>129</v>
      </c>
      <c r="E11" s="129">
        <f>DATA!O23</f>
        <v>88</v>
      </c>
      <c r="F11" s="129">
        <f t="shared" si="1"/>
        <v>88</v>
      </c>
      <c r="G11" s="129">
        <f>EXP!K27</f>
        <v>88</v>
      </c>
      <c r="H11" s="129">
        <f t="shared" si="2"/>
        <v>88</v>
      </c>
      <c r="I11" s="129"/>
      <c r="J11" s="129">
        <f>MASTER!L34</f>
        <v>0</v>
      </c>
      <c r="K11" s="129"/>
    </row>
    <row r="12" spans="1:11" ht="15.75" customHeight="1" x14ac:dyDescent="0.2">
      <c r="A12" s="131">
        <v>6</v>
      </c>
      <c r="B12" s="132">
        <f>IF(ISBLANK(DATA!A24),"",DATA!A24)</f>
        <v>45403</v>
      </c>
      <c r="C12" s="129">
        <f>DATA!AC24</f>
        <v>129</v>
      </c>
      <c r="D12" s="129">
        <f t="shared" si="0"/>
        <v>129</v>
      </c>
      <c r="E12" s="129">
        <f>DATA!O24</f>
        <v>106</v>
      </c>
      <c r="F12" s="129">
        <f t="shared" si="1"/>
        <v>106</v>
      </c>
      <c r="G12" s="129">
        <f>EXP!K28</f>
        <v>106</v>
      </c>
      <c r="H12" s="129">
        <f t="shared" si="2"/>
        <v>106</v>
      </c>
      <c r="I12" s="129"/>
      <c r="J12" s="129">
        <f>MASTER!L35</f>
        <v>0</v>
      </c>
      <c r="K12" s="129"/>
    </row>
    <row r="13" spans="1:11" ht="15.75" customHeight="1" x14ac:dyDescent="0.2">
      <c r="A13" s="131">
        <v>7</v>
      </c>
      <c r="B13" s="132">
        <f>IF(ISBLANK(DATA!A25),"",DATA!A25)</f>
        <v>45404</v>
      </c>
      <c r="C13" s="129">
        <f>DATA!AC25</f>
        <v>129</v>
      </c>
      <c r="D13" s="129">
        <f t="shared" si="0"/>
        <v>129</v>
      </c>
      <c r="E13" s="129">
        <f>DATA!O25</f>
        <v>108</v>
      </c>
      <c r="F13" s="129">
        <f t="shared" si="1"/>
        <v>108</v>
      </c>
      <c r="G13" s="129">
        <f>EXP!K29</f>
        <v>108</v>
      </c>
      <c r="H13" s="129">
        <f t="shared" si="2"/>
        <v>108</v>
      </c>
      <c r="I13" s="129"/>
      <c r="J13" s="129">
        <f>MASTER!L36</f>
        <v>0</v>
      </c>
      <c r="K13" s="129"/>
    </row>
    <row r="14" spans="1:11" ht="15.75" customHeight="1" x14ac:dyDescent="0.2">
      <c r="A14" s="131">
        <v>8</v>
      </c>
      <c r="B14" s="132">
        <f>IF(ISBLANK(DATA!A26),"",DATA!A26)</f>
        <v>45405</v>
      </c>
      <c r="C14" s="129">
        <f>DATA!AC26</f>
        <v>129</v>
      </c>
      <c r="D14" s="129">
        <f t="shared" si="0"/>
        <v>129</v>
      </c>
      <c r="E14" s="129">
        <f>DATA!O26</f>
        <v>77</v>
      </c>
      <c r="F14" s="129">
        <f t="shared" si="1"/>
        <v>77</v>
      </c>
      <c r="G14" s="129">
        <f>EXP!K30</f>
        <v>77</v>
      </c>
      <c r="H14" s="129">
        <f t="shared" si="2"/>
        <v>77</v>
      </c>
      <c r="I14" s="129"/>
      <c r="J14" s="129">
        <f>MASTER!L37</f>
        <v>0</v>
      </c>
      <c r="K14" s="129"/>
    </row>
    <row r="15" spans="1:11" ht="15.75" customHeight="1" x14ac:dyDescent="0.2">
      <c r="A15" s="131">
        <v>9</v>
      </c>
      <c r="B15" s="132">
        <f>IF(ISBLANK(DATA!A27),"",DATA!A27)</f>
        <v>45406</v>
      </c>
      <c r="C15" s="129">
        <f>DATA!AC27</f>
        <v>129</v>
      </c>
      <c r="D15" s="129">
        <f t="shared" si="0"/>
        <v>129</v>
      </c>
      <c r="E15" s="129" t="str">
        <f>DATA!O27</f>
        <v/>
      </c>
      <c r="F15" s="129" t="str">
        <f t="shared" si="1"/>
        <v/>
      </c>
      <c r="G15" s="129">
        <f>EXP!K31</f>
        <v>0</v>
      </c>
      <c r="H15" s="129">
        <f t="shared" si="2"/>
        <v>0</v>
      </c>
      <c r="I15" s="129"/>
      <c r="J15" s="129">
        <f>MASTER!L38</f>
        <v>0</v>
      </c>
      <c r="K15" s="129"/>
    </row>
    <row r="16" spans="1:11" ht="15.75" customHeight="1" x14ac:dyDescent="0.2">
      <c r="A16" s="131">
        <v>10</v>
      </c>
      <c r="B16" s="132">
        <f>IF(ISBLANK(DATA!A28),"",DATA!A28)</f>
        <v>45407</v>
      </c>
      <c r="C16" s="129">
        <f>DATA!AC28</f>
        <v>129</v>
      </c>
      <c r="D16" s="129">
        <f t="shared" si="0"/>
        <v>129</v>
      </c>
      <c r="E16" s="129" t="str">
        <f>DATA!O28</f>
        <v/>
      </c>
      <c r="F16" s="129" t="str">
        <f t="shared" si="1"/>
        <v/>
      </c>
      <c r="G16" s="129">
        <f>EXP!K32</f>
        <v>0</v>
      </c>
      <c r="H16" s="129">
        <f t="shared" si="2"/>
        <v>0</v>
      </c>
      <c r="I16" s="129"/>
      <c r="J16" s="129">
        <f>MASTER!L39</f>
        <v>0</v>
      </c>
      <c r="K16" s="129"/>
    </row>
    <row r="17" spans="1:11" ht="15.75" customHeight="1" x14ac:dyDescent="0.2">
      <c r="A17" s="131">
        <v>11</v>
      </c>
      <c r="B17" s="132">
        <f>IF(ISBLANK(DATA!A29),"",DATA!A29)</f>
        <v>45408</v>
      </c>
      <c r="C17" s="129">
        <f>DATA!AC29</f>
        <v>129</v>
      </c>
      <c r="D17" s="129">
        <f t="shared" si="0"/>
        <v>129</v>
      </c>
      <c r="E17" s="129" t="str">
        <f>DATA!O29</f>
        <v/>
      </c>
      <c r="F17" s="129" t="str">
        <f t="shared" si="1"/>
        <v/>
      </c>
      <c r="G17" s="129">
        <f>EXP!K33</f>
        <v>0</v>
      </c>
      <c r="H17" s="129">
        <f t="shared" si="2"/>
        <v>0</v>
      </c>
      <c r="I17" s="129"/>
      <c r="J17" s="129">
        <f>MASTER!L40</f>
        <v>0</v>
      </c>
      <c r="K17" s="129"/>
    </row>
    <row r="18" spans="1:11" ht="15.75" customHeight="1" x14ac:dyDescent="0.2">
      <c r="A18" s="131">
        <v>12</v>
      </c>
      <c r="B18" s="132">
        <f>IF(ISBLANK(DATA!A30),"",DATA!A30)</f>
        <v>45409</v>
      </c>
      <c r="C18" s="129">
        <f>DATA!AC30</f>
        <v>129</v>
      </c>
      <c r="D18" s="129">
        <f t="shared" si="0"/>
        <v>129</v>
      </c>
      <c r="E18" s="129" t="str">
        <f>DATA!O30</f>
        <v/>
      </c>
      <c r="F18" s="129" t="str">
        <f t="shared" si="1"/>
        <v/>
      </c>
      <c r="G18" s="129">
        <f>EXP!K34</f>
        <v>0</v>
      </c>
      <c r="H18" s="129">
        <f t="shared" si="2"/>
        <v>0</v>
      </c>
      <c r="I18" s="129"/>
      <c r="J18" s="129">
        <f>MASTER!L41</f>
        <v>0</v>
      </c>
      <c r="K18" s="129"/>
    </row>
    <row r="19" spans="1:11" ht="15.75" customHeight="1" x14ac:dyDescent="0.2">
      <c r="A19" s="131">
        <v>13</v>
      </c>
      <c r="B19" s="132">
        <f>IF(ISBLANK(DATA!A31),"",DATA!A31)</f>
        <v>45410</v>
      </c>
      <c r="C19" s="129">
        <f>DATA!AC31</f>
        <v>129</v>
      </c>
      <c r="D19" s="129">
        <f t="shared" si="0"/>
        <v>129</v>
      </c>
      <c r="E19" s="129" t="str">
        <f>DATA!O31</f>
        <v/>
      </c>
      <c r="F19" s="129" t="str">
        <f t="shared" si="1"/>
        <v/>
      </c>
      <c r="G19" s="129">
        <f>EXP!K35</f>
        <v>0</v>
      </c>
      <c r="H19" s="129">
        <f t="shared" si="2"/>
        <v>0</v>
      </c>
      <c r="I19" s="129"/>
      <c r="J19" s="129">
        <f>MASTER!L42</f>
        <v>0</v>
      </c>
      <c r="K19" s="129"/>
    </row>
    <row r="20" spans="1:11" ht="15.75" customHeight="1" x14ac:dyDescent="0.2">
      <c r="A20" s="131">
        <v>14</v>
      </c>
      <c r="B20" s="132">
        <f>IF(ISBLANK(DATA!A32),"",DATA!A32)</f>
        <v>45411</v>
      </c>
      <c r="C20" s="129">
        <f>DATA!AC32</f>
        <v>129</v>
      </c>
      <c r="D20" s="129">
        <f t="shared" si="0"/>
        <v>129</v>
      </c>
      <c r="E20" s="129" t="str">
        <f>DATA!O32</f>
        <v/>
      </c>
      <c r="F20" s="129" t="str">
        <f t="shared" si="1"/>
        <v/>
      </c>
      <c r="G20" s="129">
        <f>EXP!K36</f>
        <v>0</v>
      </c>
      <c r="H20" s="129">
        <f t="shared" si="2"/>
        <v>0</v>
      </c>
      <c r="I20" s="129"/>
      <c r="J20" s="129">
        <f>MASTER!L43</f>
        <v>0</v>
      </c>
      <c r="K20" s="129"/>
    </row>
    <row r="21" spans="1:11" ht="15.75" customHeight="1" x14ac:dyDescent="0.2">
      <c r="A21" s="131">
        <v>15</v>
      </c>
      <c r="B21" s="132">
        <f>IF(ISBLANK(DATA!A33),"",DATA!A33)</f>
        <v>45412</v>
      </c>
      <c r="C21" s="129">
        <f>DATA!AC33</f>
        <v>129</v>
      </c>
      <c r="D21" s="129">
        <f t="shared" si="0"/>
        <v>129</v>
      </c>
      <c r="E21" s="129" t="str">
        <f>DATA!O33</f>
        <v/>
      </c>
      <c r="F21" s="129" t="str">
        <f t="shared" si="1"/>
        <v/>
      </c>
      <c r="G21" s="129">
        <f>EXP!K37</f>
        <v>0</v>
      </c>
      <c r="H21" s="129">
        <f t="shared" si="2"/>
        <v>0</v>
      </c>
      <c r="I21" s="129"/>
      <c r="J21" s="129">
        <f>MASTER!L44</f>
        <v>0</v>
      </c>
      <c r="K21" s="129"/>
    </row>
    <row r="22" spans="1:11" ht="15.75" customHeight="1" x14ac:dyDescent="0.2">
      <c r="A22" s="133">
        <v>16</v>
      </c>
      <c r="B22" s="132" t="str">
        <f>IF(ISBLANK(DATA!A34),"",DATA!A34)</f>
        <v/>
      </c>
      <c r="C22" s="129" t="str">
        <f>DATA!AC34</f>
        <v/>
      </c>
      <c r="D22" s="129" t="str">
        <f t="shared" si="0"/>
        <v/>
      </c>
      <c r="E22" s="129" t="str">
        <f>DATA!O34</f>
        <v/>
      </c>
      <c r="F22" s="129" t="str">
        <f t="shared" si="1"/>
        <v/>
      </c>
      <c r="G22" s="129">
        <f>EXP!K38</f>
        <v>0</v>
      </c>
      <c r="H22" s="129">
        <f t="shared" si="2"/>
        <v>0</v>
      </c>
      <c r="I22" s="129"/>
      <c r="J22" s="129">
        <f>MASTER!L45</f>
        <v>0</v>
      </c>
      <c r="K22" s="129"/>
    </row>
    <row r="23" spans="1:11" ht="15.75" customHeight="1" x14ac:dyDescent="0.15"/>
    <row r="24" spans="1:11" ht="15.75" customHeight="1" x14ac:dyDescent="0.15"/>
    <row r="25" spans="1:11" ht="15.75" customHeight="1" x14ac:dyDescent="0.15"/>
    <row r="26" spans="1:11" ht="15.75" customHeight="1" x14ac:dyDescent="0.15"/>
    <row r="27" spans="1:11" ht="15.75" customHeight="1" x14ac:dyDescent="0.15"/>
    <row r="28" spans="1:11" ht="15.75" customHeight="1" x14ac:dyDescent="0.15"/>
    <row r="29" spans="1:11" ht="15.75" customHeight="1" x14ac:dyDescent="0.15"/>
    <row r="30" spans="1:11" ht="15.75" customHeight="1" x14ac:dyDescent="0.15"/>
    <row r="31" spans="1:11" ht="15.75" customHeight="1" x14ac:dyDescent="0.15"/>
    <row r="32" spans="1:1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sheetProtection algorithmName="SHA-512" hashValue="Gnq3s434qGNHO8UTovuwXliKqXP0eqEh7o5XJcV3lFVYdnZdz8RO0m/ok3rJRiIzHrQNikTZUMa/ai168sv8Dg==" saltValue="u9P7nFJCZJVqw7A8evuGOQ==" spinCount="100000" sheet="1" objects="1" scenarios="1"/>
  <mergeCells count="10">
    <mergeCell ref="E2:K2"/>
    <mergeCell ref="H3:I3"/>
    <mergeCell ref="J3:K3"/>
    <mergeCell ref="C1:D1"/>
    <mergeCell ref="E5:F5"/>
    <mergeCell ref="K5:K6"/>
    <mergeCell ref="A4:K4"/>
    <mergeCell ref="A5:A6"/>
    <mergeCell ref="B5:B6"/>
    <mergeCell ref="C5:D5"/>
  </mergeCells>
  <conditionalFormatting sqref="C7:J22">
    <cfRule type="cellIs" dxfId="1" priority="1" operator="equal">
      <formula>0</formula>
    </cfRule>
    <cfRule type="cellIs" dxfId="0" priority="2" operator="equal">
      <formula>0</formula>
    </cfRule>
  </conditionalFormatting>
  <hyperlinks>
    <hyperlink ref="A5" r:id="rId1" xr:uid="{00000000-0004-0000-0700-000000000000}"/>
  </hyperlinks>
  <printOptions horizontalCentered="1"/>
  <pageMargins left="0.31496062992125984" right="0.31496062992125984" top="0.74803149606299213" bottom="0.74803149606299213" header="0" footer="0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00"/>
  <sheetViews>
    <sheetView workbookViewId="0">
      <selection activeCell="D11" sqref="D11:E17"/>
    </sheetView>
  </sheetViews>
  <sheetFormatPr defaultColWidth="14.42578125" defaultRowHeight="15" customHeight="1" x14ac:dyDescent="0.15"/>
  <cols>
    <col min="1" max="1" width="11.73046875" customWidth="1"/>
    <col min="2" max="3" width="13.88671875" customWidth="1"/>
    <col min="4" max="4" width="12.13671875" customWidth="1"/>
    <col min="5" max="5" width="13.75390625" customWidth="1"/>
    <col min="6" max="6" width="14.42578125" customWidth="1"/>
    <col min="7" max="7" width="4.3125" customWidth="1"/>
    <col min="8" max="8" width="14.0234375" customWidth="1"/>
    <col min="9" max="9" width="13.078125" customWidth="1"/>
  </cols>
  <sheetData>
    <row r="1" spans="1:9" ht="15.75" customHeight="1" x14ac:dyDescent="0.15">
      <c r="A1" s="837" t="s">
        <v>168</v>
      </c>
      <c r="B1" s="838"/>
      <c r="C1" s="838"/>
      <c r="D1" s="838"/>
      <c r="E1" s="838"/>
      <c r="F1" s="838"/>
      <c r="G1" s="838"/>
      <c r="H1" s="838"/>
      <c r="I1" s="839"/>
    </row>
    <row r="2" spans="1:9" ht="15.75" customHeight="1" x14ac:dyDescent="0.15">
      <c r="A2" s="840"/>
      <c r="B2" s="841"/>
      <c r="C2" s="841"/>
      <c r="D2" s="841"/>
      <c r="E2" s="841"/>
      <c r="F2" s="841"/>
      <c r="G2" s="841"/>
      <c r="H2" s="841"/>
      <c r="I2" s="842"/>
    </row>
    <row r="3" spans="1:9" ht="15.75" customHeight="1" x14ac:dyDescent="0.2">
      <c r="A3" s="843" t="s">
        <v>169</v>
      </c>
      <c r="B3" s="836"/>
      <c r="C3" s="844" t="s">
        <v>170</v>
      </c>
      <c r="D3" s="845"/>
      <c r="E3" s="244" t="s">
        <v>21</v>
      </c>
      <c r="F3" s="316">
        <f>DATA!D37</f>
        <v>28133390103</v>
      </c>
      <c r="G3" s="317" t="s">
        <v>171</v>
      </c>
      <c r="H3" s="315"/>
      <c r="I3" s="318">
        <f>DATA!A4</f>
        <v>45383</v>
      </c>
    </row>
    <row r="4" spans="1:9" ht="15.75" customHeight="1" x14ac:dyDescent="0.2">
      <c r="A4" s="843" t="s">
        <v>172</v>
      </c>
      <c r="B4" s="852"/>
      <c r="C4" s="851" t="str">
        <f>MASTER!H5</f>
        <v>GVMC PRIMARY SCHOOL, GANDHINAGARAM</v>
      </c>
      <c r="D4" s="852"/>
      <c r="E4" s="852"/>
      <c r="F4" s="836"/>
      <c r="G4" s="317" t="s">
        <v>173</v>
      </c>
      <c r="H4" s="315"/>
      <c r="I4" s="319">
        <f>(YEAR(I3))</f>
        <v>2024</v>
      </c>
    </row>
    <row r="5" spans="1:9" ht="15.75" customHeight="1" x14ac:dyDescent="0.15">
      <c r="A5" s="854" t="s">
        <v>43</v>
      </c>
      <c r="B5" s="853" t="s">
        <v>1</v>
      </c>
      <c r="C5" s="846" t="s">
        <v>174</v>
      </c>
      <c r="D5" s="846" t="s">
        <v>50</v>
      </c>
      <c r="E5" s="846" t="s">
        <v>175</v>
      </c>
      <c r="F5" s="849" t="s">
        <v>176</v>
      </c>
      <c r="G5" s="845"/>
      <c r="H5" s="846" t="s">
        <v>177</v>
      </c>
      <c r="I5" s="846" t="s">
        <v>178</v>
      </c>
    </row>
    <row r="6" spans="1:9" ht="15.75" customHeight="1" x14ac:dyDescent="0.15">
      <c r="A6" s="847"/>
      <c r="B6" s="848"/>
      <c r="C6" s="847"/>
      <c r="D6" s="847"/>
      <c r="E6" s="847"/>
      <c r="F6" s="850"/>
      <c r="G6" s="845"/>
      <c r="H6" s="847"/>
      <c r="I6" s="847"/>
    </row>
    <row r="7" spans="1:9" ht="15.75" customHeight="1" x14ac:dyDescent="0.2">
      <c r="A7" s="848"/>
      <c r="B7" s="320" t="s">
        <v>117</v>
      </c>
      <c r="C7" s="848"/>
      <c r="D7" s="848"/>
      <c r="E7" s="848"/>
      <c r="F7" s="840"/>
      <c r="G7" s="842"/>
      <c r="H7" s="848"/>
      <c r="I7" s="848"/>
    </row>
    <row r="8" spans="1:9" ht="15.75" customHeight="1" x14ac:dyDescent="0.2">
      <c r="A8" s="321">
        <v>1</v>
      </c>
      <c r="B8" s="320">
        <v>2</v>
      </c>
      <c r="C8" s="320">
        <v>3</v>
      </c>
      <c r="D8" s="320">
        <v>4</v>
      </c>
      <c r="E8" s="320">
        <v>5</v>
      </c>
      <c r="F8" s="835">
        <v>6</v>
      </c>
      <c r="G8" s="836"/>
      <c r="H8" s="320">
        <v>7</v>
      </c>
      <c r="I8" s="320">
        <v>8</v>
      </c>
    </row>
    <row r="9" spans="1:9" ht="15.75" customHeight="1" x14ac:dyDescent="0.15">
      <c r="A9" s="825">
        <v>1</v>
      </c>
      <c r="B9" s="825">
        <f>MASTER!R52</f>
        <v>129</v>
      </c>
      <c r="C9" s="825"/>
      <c r="D9" s="833">
        <f>MASTER!K46</f>
        <v>2033</v>
      </c>
      <c r="E9" s="825">
        <f>MASTER!H9</f>
        <v>20</v>
      </c>
      <c r="F9" s="829">
        <f>D9/E9</f>
        <v>101.65</v>
      </c>
      <c r="G9" s="830"/>
      <c r="H9" s="825">
        <f>DATA!J1</f>
        <v>3</v>
      </c>
      <c r="I9" s="825">
        <f>H9*3000</f>
        <v>9000</v>
      </c>
    </row>
    <row r="10" spans="1:9" ht="15.75" customHeight="1" x14ac:dyDescent="0.15">
      <c r="A10" s="826"/>
      <c r="B10" s="826"/>
      <c r="C10" s="826"/>
      <c r="D10" s="834"/>
      <c r="E10" s="826"/>
      <c r="F10" s="831"/>
      <c r="G10" s="832"/>
      <c r="H10" s="826"/>
      <c r="I10" s="826"/>
    </row>
    <row r="11" spans="1:9" ht="15.75" customHeight="1" x14ac:dyDescent="0.15">
      <c r="A11" s="827" t="s">
        <v>179</v>
      </c>
      <c r="B11" s="828"/>
      <c r="C11" s="828"/>
      <c r="D11" s="827" t="s">
        <v>180</v>
      </c>
      <c r="E11" s="828"/>
      <c r="F11" s="827" t="s">
        <v>181</v>
      </c>
      <c r="G11" s="828"/>
      <c r="H11" s="828"/>
      <c r="I11" s="828"/>
    </row>
    <row r="12" spans="1:9" ht="15.75" customHeight="1" x14ac:dyDescent="0.15">
      <c r="A12" s="828"/>
      <c r="B12" s="828"/>
      <c r="C12" s="828"/>
      <c r="D12" s="828"/>
      <c r="E12" s="828"/>
      <c r="F12" s="828"/>
      <c r="G12" s="828"/>
      <c r="H12" s="828"/>
      <c r="I12" s="828"/>
    </row>
    <row r="13" spans="1:9" ht="15.75" customHeight="1" x14ac:dyDescent="0.15">
      <c r="A13" s="828"/>
      <c r="B13" s="828"/>
      <c r="C13" s="828"/>
      <c r="D13" s="828"/>
      <c r="E13" s="828"/>
      <c r="F13" s="828"/>
      <c r="G13" s="828"/>
      <c r="H13" s="828"/>
      <c r="I13" s="828"/>
    </row>
    <row r="14" spans="1:9" ht="15.75" customHeight="1" x14ac:dyDescent="0.15">
      <c r="A14" s="828"/>
      <c r="B14" s="828"/>
      <c r="C14" s="828"/>
      <c r="D14" s="828"/>
      <c r="E14" s="828"/>
      <c r="F14" s="828"/>
      <c r="G14" s="828"/>
      <c r="H14" s="828"/>
      <c r="I14" s="828"/>
    </row>
    <row r="15" spans="1:9" ht="15.75" customHeight="1" x14ac:dyDescent="0.15">
      <c r="A15" s="828"/>
      <c r="B15" s="828"/>
      <c r="C15" s="828"/>
      <c r="D15" s="828"/>
      <c r="E15" s="828"/>
      <c r="F15" s="828"/>
      <c r="G15" s="828"/>
      <c r="H15" s="828"/>
      <c r="I15" s="828"/>
    </row>
    <row r="16" spans="1:9" ht="15.75" customHeight="1" x14ac:dyDescent="0.15">
      <c r="A16" s="828"/>
      <c r="B16" s="828"/>
      <c r="C16" s="828"/>
      <c r="D16" s="828"/>
      <c r="E16" s="828"/>
      <c r="F16" s="828"/>
      <c r="G16" s="828"/>
      <c r="H16" s="828"/>
      <c r="I16" s="828"/>
    </row>
    <row r="17" spans="1:9" ht="15.75" customHeight="1" x14ac:dyDescent="0.15">
      <c r="A17" s="828"/>
      <c r="B17" s="828"/>
      <c r="C17" s="828"/>
      <c r="D17" s="828"/>
      <c r="E17" s="828"/>
      <c r="F17" s="828"/>
      <c r="G17" s="828"/>
      <c r="H17" s="828"/>
      <c r="I17" s="828"/>
    </row>
    <row r="18" spans="1:9" ht="15.75" customHeight="1" x14ac:dyDescent="0.15"/>
    <row r="19" spans="1:9" ht="15.75" customHeight="1" x14ac:dyDescent="0.15"/>
    <row r="20" spans="1:9" ht="15.75" customHeight="1" x14ac:dyDescent="0.15"/>
    <row r="21" spans="1:9" ht="15.75" customHeight="1" x14ac:dyDescent="0.15"/>
    <row r="22" spans="1:9" ht="15.75" customHeight="1" x14ac:dyDescent="0.15"/>
    <row r="23" spans="1:9" ht="15.75" customHeight="1" x14ac:dyDescent="0.15"/>
    <row r="24" spans="1:9" ht="15.75" customHeight="1" x14ac:dyDescent="0.15"/>
    <row r="25" spans="1:9" ht="15.75" customHeight="1" x14ac:dyDescent="0.15"/>
    <row r="26" spans="1:9" ht="15.75" customHeight="1" x14ac:dyDescent="0.15"/>
    <row r="27" spans="1:9" ht="15.75" customHeight="1" x14ac:dyDescent="0.15"/>
    <row r="28" spans="1:9" ht="15.75" customHeight="1" x14ac:dyDescent="0.15"/>
    <row r="29" spans="1:9" ht="15.75" customHeight="1" x14ac:dyDescent="0.15"/>
    <row r="30" spans="1:9" ht="15.75" customHeight="1" x14ac:dyDescent="0.15"/>
    <row r="31" spans="1:9" ht="15.75" customHeight="1" x14ac:dyDescent="0.15"/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sheetProtection algorithmName="SHA-512" hashValue="pd2Kr3IhyEBwbZfghvJnNR3nSDPXVIe3m/wVl1dTP4zz7x4Gmj8+ckUSJm6W3M65odm9BAEefK0DFAMHlsBCyg==" saltValue="oBPd4PSG/BDUUzbCsFbBUA==" spinCount="100000" sheet="1" objects="1" scenarios="1"/>
  <mergeCells count="25">
    <mergeCell ref="F8:G8"/>
    <mergeCell ref="A1:I2"/>
    <mergeCell ref="A3:B3"/>
    <mergeCell ref="C3:D3"/>
    <mergeCell ref="H5:H7"/>
    <mergeCell ref="I5:I7"/>
    <mergeCell ref="F5:G7"/>
    <mergeCell ref="C4:F4"/>
    <mergeCell ref="B5:B6"/>
    <mergeCell ref="C5:C7"/>
    <mergeCell ref="D5:D7"/>
    <mergeCell ref="E5:E7"/>
    <mergeCell ref="A4:B4"/>
    <mergeCell ref="A5:A7"/>
    <mergeCell ref="I9:I10"/>
    <mergeCell ref="A11:C17"/>
    <mergeCell ref="D11:E17"/>
    <mergeCell ref="F11:I17"/>
    <mergeCell ref="A9:A10"/>
    <mergeCell ref="F9:G10"/>
    <mergeCell ref="B9:B10"/>
    <mergeCell ref="C9:C10"/>
    <mergeCell ref="D9:D10"/>
    <mergeCell ref="E9:E10"/>
    <mergeCell ref="H9:H10"/>
  </mergeCells>
  <hyperlinks>
    <hyperlink ref="A5" r:id="rId1" xr:uid="{00000000-0004-0000-0900-000000000000}"/>
  </hyperlinks>
  <printOptions horizontalCentered="1" verticalCentered="1"/>
  <pageMargins left="0.51181102362204722" right="0.51181102362204722" top="0.74803149606299213" bottom="0.74803149606299213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MASTER</vt:lpstr>
      <vt:lpstr>AAYA</vt:lpstr>
      <vt:lpstr>RICE</vt:lpstr>
      <vt:lpstr>EXP</vt:lpstr>
      <vt:lpstr>RAGI MALT</vt:lpstr>
      <vt:lpstr>C.V</vt:lpstr>
      <vt:lpstr>RAGI MONTH</vt:lpstr>
      <vt:lpstr>N EGG</vt:lpstr>
      <vt:lpstr>EGG</vt:lpstr>
      <vt:lpstr>CHIKKI</vt:lpstr>
      <vt:lpstr>FORT 1</vt:lpstr>
      <vt:lpstr>NEW EGG</vt:lpstr>
      <vt:lpstr>NEW CHIKKI</vt:lpstr>
      <vt:lpstr>FORT 2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bandaru</dc:creator>
  <cp:lastModifiedBy>ravindra bandaru</cp:lastModifiedBy>
  <cp:lastPrinted>2024-05-04T05:47:45Z</cp:lastPrinted>
  <dcterms:created xsi:type="dcterms:W3CDTF">2021-11-29T14:13:17Z</dcterms:created>
  <dcterms:modified xsi:type="dcterms:W3CDTF">2024-05-04T05:52:41Z</dcterms:modified>
</cp:coreProperties>
</file>