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B511729-5393-49D5-B6FD-FE05450432B2}" xr6:coauthVersionLast="45" xr6:coauthVersionMax="45" xr10:uidLastSave="{00000000-0000-0000-0000-000000000000}"/>
  <bookViews>
    <workbookView minimized="1" xWindow="5568" yWindow="2328" windowWidth="17280" windowHeight="8964" activeTab="1" xr2:uid="{00000000-000D-0000-FFFF-FFFF00000000}"/>
  </bookViews>
  <sheets>
    <sheet name="Sheet2" sheetId="2" r:id="rId1"/>
    <sheet name="Sheet1" sheetId="1" r:id="rId2"/>
  </sheets>
  <definedNames>
    <definedName name="A">Sheet1!$A:$A</definedName>
    <definedName name="Serial">Sheet1!$A:$A</definedName>
    <definedName name="Serial_Number">Sheet1!$A:$A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9" i="1"/>
  <c r="N160" i="1"/>
  <c r="N161" i="1"/>
  <c r="N162" i="1"/>
  <c r="N163" i="1"/>
  <c r="N164" i="1"/>
  <c r="N165" i="1"/>
  <c r="N169" i="1"/>
  <c r="N170" i="1"/>
  <c r="N174" i="1"/>
  <c r="N175" i="1"/>
  <c r="N176" i="1"/>
  <c r="N177" i="1"/>
  <c r="N178" i="1"/>
  <c r="N179" i="1"/>
  <c r="N180" i="1"/>
  <c r="N2" i="1"/>
  <c r="R188" i="1" l="1"/>
  <c r="AA189" i="1"/>
  <c r="W210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9" i="1"/>
  <c r="R30" i="1"/>
  <c r="R31" i="1"/>
  <c r="R32" i="1"/>
  <c r="R33" i="1"/>
  <c r="R34" i="1"/>
  <c r="R35" i="1"/>
  <c r="R3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9" i="1"/>
  <c r="R160" i="1"/>
  <c r="R164" i="1"/>
  <c r="R165" i="1"/>
  <c r="R169" i="1"/>
  <c r="R170" i="1"/>
  <c r="R174" i="1"/>
  <c r="R175" i="1"/>
  <c r="R176" i="1"/>
  <c r="R177" i="1"/>
  <c r="R178" i="1"/>
  <c r="R179" i="1"/>
  <c r="R180" i="1"/>
  <c r="R2" i="1"/>
  <c r="M175" i="1" l="1"/>
  <c r="M176" i="1"/>
  <c r="M177" i="1"/>
  <c r="M178" i="1"/>
  <c r="M179" i="1"/>
  <c r="M180" i="1"/>
  <c r="M174" i="1"/>
  <c r="S173" i="1" l="1"/>
  <c r="Q173" i="1"/>
  <c r="P173" i="1"/>
  <c r="O173" i="1"/>
  <c r="M173" i="1"/>
  <c r="L173" i="1"/>
  <c r="N173" i="1" s="1"/>
  <c r="K173" i="1"/>
  <c r="I173" i="1"/>
  <c r="H173" i="1"/>
  <c r="S172" i="1"/>
  <c r="Q172" i="1"/>
  <c r="P172" i="1"/>
  <c r="O172" i="1"/>
  <c r="M172" i="1"/>
  <c r="L172" i="1"/>
  <c r="N172" i="1" s="1"/>
  <c r="K172" i="1"/>
  <c r="I172" i="1"/>
  <c r="H172" i="1"/>
  <c r="S171" i="1"/>
  <c r="Q171" i="1"/>
  <c r="P171" i="1"/>
  <c r="O171" i="1"/>
  <c r="M171" i="1"/>
  <c r="L171" i="1"/>
  <c r="N171" i="1" s="1"/>
  <c r="K171" i="1"/>
  <c r="I171" i="1"/>
  <c r="H171" i="1"/>
  <c r="O168" i="1"/>
  <c r="P168" i="1"/>
  <c r="Q168" i="1"/>
  <c r="S168" i="1"/>
  <c r="O167" i="1"/>
  <c r="P167" i="1"/>
  <c r="Q167" i="1"/>
  <c r="S167" i="1"/>
  <c r="O166" i="1"/>
  <c r="P166" i="1"/>
  <c r="Q166" i="1"/>
  <c r="S166" i="1"/>
  <c r="I168" i="1"/>
  <c r="K168" i="1"/>
  <c r="L168" i="1"/>
  <c r="M168" i="1"/>
  <c r="I167" i="1"/>
  <c r="K167" i="1"/>
  <c r="L167" i="1"/>
  <c r="M167" i="1"/>
  <c r="H168" i="1"/>
  <c r="H167" i="1"/>
  <c r="I166" i="1"/>
  <c r="K166" i="1"/>
  <c r="L166" i="1"/>
  <c r="N166" i="1" s="1"/>
  <c r="M166" i="1"/>
  <c r="H166" i="1"/>
  <c r="S163" i="1"/>
  <c r="Q163" i="1"/>
  <c r="P163" i="1"/>
  <c r="M163" i="1"/>
  <c r="L163" i="1"/>
  <c r="K163" i="1"/>
  <c r="I163" i="1"/>
  <c r="H163" i="1"/>
  <c r="S162" i="1"/>
  <c r="Q162" i="1"/>
  <c r="P162" i="1"/>
  <c r="M162" i="1"/>
  <c r="L162" i="1"/>
  <c r="K162" i="1"/>
  <c r="I162" i="1"/>
  <c r="H162" i="1"/>
  <c r="S161" i="1"/>
  <c r="Q161" i="1"/>
  <c r="P161" i="1"/>
  <c r="M161" i="1"/>
  <c r="L161" i="1"/>
  <c r="K161" i="1"/>
  <c r="I161" i="1"/>
  <c r="H161" i="1"/>
  <c r="P158" i="1"/>
  <c r="Q158" i="1"/>
  <c r="S158" i="1"/>
  <c r="P157" i="1"/>
  <c r="Q157" i="1"/>
  <c r="S157" i="1"/>
  <c r="P156" i="1"/>
  <c r="Q156" i="1"/>
  <c r="S156" i="1"/>
  <c r="I158" i="1"/>
  <c r="K158" i="1"/>
  <c r="L158" i="1"/>
  <c r="M158" i="1"/>
  <c r="H158" i="1"/>
  <c r="I157" i="1"/>
  <c r="K157" i="1"/>
  <c r="L157" i="1"/>
  <c r="M157" i="1"/>
  <c r="H157" i="1"/>
  <c r="I156" i="1"/>
  <c r="K156" i="1"/>
  <c r="L156" i="1"/>
  <c r="M156" i="1"/>
  <c r="H156" i="1"/>
  <c r="N157" i="1" l="1"/>
  <c r="N167" i="1"/>
  <c r="N158" i="1"/>
  <c r="N168" i="1"/>
  <c r="R157" i="1"/>
  <c r="R172" i="1"/>
  <c r="R158" i="1"/>
  <c r="R161" i="1"/>
  <c r="R162" i="1"/>
  <c r="R163" i="1"/>
  <c r="R156" i="1"/>
  <c r="R166" i="1"/>
  <c r="R168" i="1"/>
  <c r="R171" i="1"/>
  <c r="R167" i="1"/>
  <c r="R173" i="1"/>
  <c r="H101" i="1"/>
  <c r="O102" i="1"/>
  <c r="O101" i="1"/>
  <c r="O100" i="1"/>
  <c r="I102" i="1"/>
  <c r="K102" i="1"/>
  <c r="L102" i="1"/>
  <c r="H102" i="1"/>
  <c r="I101" i="1"/>
  <c r="K101" i="1"/>
  <c r="L101" i="1"/>
  <c r="I100" i="1"/>
  <c r="K100" i="1"/>
  <c r="L100" i="1"/>
  <c r="H100" i="1"/>
  <c r="U97" i="1" l="1"/>
  <c r="U96" i="1"/>
  <c r="U95" i="1"/>
  <c r="L86" i="1"/>
  <c r="K86" i="1"/>
  <c r="I86" i="1"/>
  <c r="H86" i="1"/>
  <c r="L85" i="1"/>
  <c r="K85" i="1"/>
  <c r="I85" i="1"/>
  <c r="H85" i="1"/>
  <c r="K84" i="1"/>
  <c r="I84" i="1"/>
  <c r="H84" i="1"/>
  <c r="L83" i="1"/>
  <c r="K83" i="1"/>
  <c r="I83" i="1"/>
  <c r="H83" i="1"/>
  <c r="L82" i="1"/>
  <c r="K82" i="1"/>
  <c r="I82" i="1"/>
  <c r="H82" i="1"/>
  <c r="L81" i="1"/>
  <c r="K81" i="1"/>
  <c r="I81" i="1"/>
  <c r="H81" i="1"/>
  <c r="L80" i="1"/>
  <c r="K80" i="1"/>
  <c r="I80" i="1"/>
  <c r="H80" i="1"/>
  <c r="K79" i="1"/>
  <c r="I79" i="1"/>
  <c r="H79" i="1"/>
  <c r="L78" i="1"/>
  <c r="K78" i="1"/>
  <c r="I78" i="1"/>
  <c r="H78" i="1"/>
  <c r="H77" i="1"/>
  <c r="L77" i="1"/>
  <c r="K77" i="1"/>
  <c r="I77" i="1"/>
  <c r="AA71" i="1" l="1"/>
  <c r="AB67" i="1" l="1"/>
  <c r="S46" i="1" l="1"/>
  <c r="S47" i="1"/>
  <c r="S48" i="1"/>
  <c r="Q46" i="1"/>
  <c r="Q47" i="1"/>
  <c r="Q48" i="1"/>
  <c r="P46" i="1"/>
  <c r="P47" i="1"/>
  <c r="P48" i="1"/>
  <c r="O46" i="1"/>
  <c r="O47" i="1"/>
  <c r="O48" i="1"/>
  <c r="M46" i="1"/>
  <c r="M47" i="1"/>
  <c r="M48" i="1"/>
  <c r="L46" i="1"/>
  <c r="N46" i="1" s="1"/>
  <c r="L47" i="1"/>
  <c r="N47" i="1" s="1"/>
  <c r="L48" i="1"/>
  <c r="N48" i="1" s="1"/>
  <c r="K46" i="1"/>
  <c r="K47" i="1"/>
  <c r="K48" i="1"/>
  <c r="I46" i="1"/>
  <c r="I47" i="1"/>
  <c r="I48" i="1"/>
  <c r="H46" i="1"/>
  <c r="H47" i="1"/>
  <c r="H48" i="1"/>
  <c r="I45" i="1"/>
  <c r="K45" i="1"/>
  <c r="L45" i="1"/>
  <c r="N45" i="1" s="1"/>
  <c r="M45" i="1"/>
  <c r="O45" i="1"/>
  <c r="P45" i="1"/>
  <c r="Q45" i="1"/>
  <c r="S45" i="1"/>
  <c r="H45" i="1"/>
  <c r="H42" i="1"/>
  <c r="H43" i="1"/>
  <c r="H44" i="1"/>
  <c r="I42" i="1"/>
  <c r="I43" i="1"/>
  <c r="I44" i="1"/>
  <c r="K42" i="1"/>
  <c r="K43" i="1"/>
  <c r="K44" i="1"/>
  <c r="L42" i="1"/>
  <c r="L43" i="1"/>
  <c r="L44" i="1"/>
  <c r="N44" i="1" s="1"/>
  <c r="M42" i="1"/>
  <c r="M43" i="1"/>
  <c r="M44" i="1"/>
  <c r="O42" i="1"/>
  <c r="O43" i="1"/>
  <c r="O44" i="1"/>
  <c r="P42" i="1"/>
  <c r="P43" i="1"/>
  <c r="P44" i="1"/>
  <c r="Q42" i="1"/>
  <c r="Q43" i="1"/>
  <c r="Q44" i="1"/>
  <c r="S42" i="1"/>
  <c r="S43" i="1"/>
  <c r="S44" i="1"/>
  <c r="I41" i="1"/>
  <c r="K41" i="1"/>
  <c r="L41" i="1"/>
  <c r="N41" i="1" s="1"/>
  <c r="M41" i="1"/>
  <c r="O41" i="1"/>
  <c r="P41" i="1"/>
  <c r="Q41" i="1"/>
  <c r="S41" i="1"/>
  <c r="H41" i="1"/>
  <c r="H38" i="1"/>
  <c r="H39" i="1"/>
  <c r="H40" i="1"/>
  <c r="I38" i="1"/>
  <c r="I39" i="1"/>
  <c r="I40" i="1"/>
  <c r="K38" i="1"/>
  <c r="K39" i="1"/>
  <c r="K40" i="1"/>
  <c r="L38" i="1"/>
  <c r="L39" i="1"/>
  <c r="L40" i="1"/>
  <c r="M38" i="1"/>
  <c r="M39" i="1"/>
  <c r="M40" i="1"/>
  <c r="O38" i="1"/>
  <c r="O39" i="1"/>
  <c r="O40" i="1"/>
  <c r="P38" i="1"/>
  <c r="P39" i="1"/>
  <c r="P40" i="1"/>
  <c r="Q38" i="1"/>
  <c r="Q39" i="1"/>
  <c r="Q40" i="1"/>
  <c r="S38" i="1"/>
  <c r="S39" i="1"/>
  <c r="S40" i="1"/>
  <c r="I37" i="1"/>
  <c r="K37" i="1"/>
  <c r="L37" i="1"/>
  <c r="N37" i="1" s="1"/>
  <c r="M37" i="1"/>
  <c r="O37" i="1"/>
  <c r="P37" i="1"/>
  <c r="Q37" i="1"/>
  <c r="S37" i="1"/>
  <c r="H37" i="1"/>
  <c r="N43" i="1" l="1"/>
  <c r="N42" i="1"/>
  <c r="N40" i="1"/>
  <c r="N39" i="1"/>
  <c r="N38" i="1"/>
  <c r="R40" i="1"/>
  <c r="R39" i="1"/>
  <c r="R38" i="1"/>
  <c r="R48" i="1"/>
  <c r="R41" i="1"/>
  <c r="R47" i="1"/>
  <c r="R44" i="1"/>
  <c r="R46" i="1"/>
  <c r="R43" i="1"/>
  <c r="R37" i="1"/>
  <c r="R42" i="1"/>
  <c r="R45" i="1"/>
  <c r="U28" i="1"/>
  <c r="U27" i="1"/>
  <c r="U26" i="1"/>
  <c r="U25" i="1"/>
  <c r="U24" i="1"/>
  <c r="U23" i="1"/>
  <c r="U22" i="1"/>
  <c r="U21" i="1"/>
  <c r="U20" i="1"/>
  <c r="U19" i="1"/>
  <c r="S28" i="1"/>
  <c r="S27" i="1"/>
  <c r="S26" i="1"/>
  <c r="S25" i="1"/>
  <c r="S24" i="1"/>
  <c r="Q28" i="1"/>
  <c r="Q27" i="1"/>
  <c r="Q26" i="1"/>
  <c r="Q25" i="1"/>
  <c r="Q24" i="1"/>
  <c r="P28" i="1"/>
  <c r="P27" i="1"/>
  <c r="P26" i="1"/>
  <c r="P25" i="1"/>
  <c r="P24" i="1"/>
  <c r="M28" i="1"/>
  <c r="M27" i="1"/>
  <c r="M26" i="1"/>
  <c r="M25" i="1"/>
  <c r="M24" i="1"/>
  <c r="L28" i="1"/>
  <c r="L27" i="1"/>
  <c r="L26" i="1"/>
  <c r="L25" i="1"/>
  <c r="L24" i="1"/>
  <c r="K28" i="1"/>
  <c r="K27" i="1"/>
  <c r="K26" i="1"/>
  <c r="K25" i="1"/>
  <c r="K24" i="1"/>
  <c r="I28" i="1"/>
  <c r="I27" i="1"/>
  <c r="I26" i="1"/>
  <c r="I25" i="1"/>
  <c r="I24" i="1"/>
  <c r="H28" i="1"/>
  <c r="H27" i="1"/>
  <c r="H26" i="1"/>
  <c r="H25" i="1"/>
  <c r="H24" i="1"/>
  <c r="L19" i="1"/>
  <c r="M19" i="1"/>
  <c r="S23" i="1"/>
  <c r="S22" i="1"/>
  <c r="S21" i="1"/>
  <c r="S20" i="1"/>
  <c r="S19" i="1"/>
  <c r="Q23" i="1"/>
  <c r="Q22" i="1"/>
  <c r="Q21" i="1"/>
  <c r="Q20" i="1"/>
  <c r="Q19" i="1"/>
  <c r="P23" i="1"/>
  <c r="P22" i="1"/>
  <c r="P21" i="1"/>
  <c r="P20" i="1"/>
  <c r="P19" i="1"/>
  <c r="M23" i="1"/>
  <c r="M22" i="1"/>
  <c r="M21" i="1"/>
  <c r="M20" i="1"/>
  <c r="L22" i="1"/>
  <c r="L23" i="1"/>
  <c r="L21" i="1"/>
  <c r="L20" i="1"/>
  <c r="R28" i="1" l="1"/>
  <c r="R19" i="1"/>
  <c r="R20" i="1"/>
  <c r="R21" i="1"/>
  <c r="R24" i="1"/>
  <c r="R25" i="1"/>
  <c r="R23" i="1"/>
  <c r="R26" i="1"/>
  <c r="R22" i="1"/>
  <c r="R27" i="1"/>
</calcChain>
</file>

<file path=xl/sharedStrings.xml><?xml version="1.0" encoding="utf-8"?>
<sst xmlns="http://schemas.openxmlformats.org/spreadsheetml/2006/main" count="1178" uniqueCount="167">
  <si>
    <t>Serial_Number</t>
  </si>
  <si>
    <t>Carbon%</t>
  </si>
  <si>
    <t>Hydrogen%</t>
  </si>
  <si>
    <t>Oxygen%</t>
  </si>
  <si>
    <t>Nitrogen%</t>
  </si>
  <si>
    <t>Sulphur%</t>
  </si>
  <si>
    <t>Heating_Value(MJ/kg)</t>
  </si>
  <si>
    <t>Volatile_Content(%)</t>
  </si>
  <si>
    <t>Ash_Content</t>
  </si>
  <si>
    <t>Residence_Time(min)</t>
  </si>
  <si>
    <t>Biochar%</t>
  </si>
  <si>
    <t>Biooil%</t>
  </si>
  <si>
    <t>Syngas%</t>
  </si>
  <si>
    <t>Reference_Name</t>
  </si>
  <si>
    <t>Year</t>
  </si>
  <si>
    <t>Carrier_Gas</t>
  </si>
  <si>
    <t>Catalyst</t>
  </si>
  <si>
    <t>Process_Type</t>
  </si>
  <si>
    <t>Amount_of_Sample(g) or Feed_Rate(g/s)</t>
  </si>
  <si>
    <t>Feedstock</t>
  </si>
  <si>
    <t>batch</t>
  </si>
  <si>
    <t>Corn cob</t>
  </si>
  <si>
    <t>Corn Stover</t>
  </si>
  <si>
    <t>Wood saw dust</t>
  </si>
  <si>
    <t>Max_Partical_Size(mm)</t>
  </si>
  <si>
    <t>Max_Reaction_Temperatur(Centigrade)</t>
  </si>
  <si>
    <t>MicrowavePower(Watts)</t>
  </si>
  <si>
    <t>MgCl2</t>
  </si>
  <si>
    <t>N2</t>
  </si>
  <si>
    <t>No Catalyst</t>
  </si>
  <si>
    <t>rice straw</t>
  </si>
  <si>
    <t>Fixed Carbon</t>
  </si>
  <si>
    <t>Application mode</t>
  </si>
  <si>
    <t>mono</t>
  </si>
  <si>
    <t>Wang Y. et al.</t>
  </si>
  <si>
    <t>Ravikumar C. et. al.</t>
  </si>
  <si>
    <t>continuous</t>
  </si>
  <si>
    <t>Alternanthera philoxeroides</t>
  </si>
  <si>
    <t>Peanut Soapstock</t>
  </si>
  <si>
    <t>HZSM5</t>
  </si>
  <si>
    <t>Vacuum</t>
  </si>
  <si>
    <t>co</t>
  </si>
  <si>
    <t>A.Philoxeroides and peanut soapstock (2:1)</t>
  </si>
  <si>
    <t>A.Philoxeroides and peanut soapstock (1:1)</t>
  </si>
  <si>
    <t>A.Philoxeroides and peanut soapstock (1:2)</t>
  </si>
  <si>
    <t>NA</t>
  </si>
  <si>
    <t>Suriapparao D.V. et.al.</t>
  </si>
  <si>
    <t>graphite</t>
  </si>
  <si>
    <t>groundnut shell(G)</t>
  </si>
  <si>
    <t>bagasse(B)</t>
  </si>
  <si>
    <t>rice husk(RH)</t>
  </si>
  <si>
    <t>prosopis juliflora(PJF)</t>
  </si>
  <si>
    <t>mixed wood sawdust(MWSD)</t>
  </si>
  <si>
    <t>polypropylene(PP)</t>
  </si>
  <si>
    <t>polystyrene(PS)</t>
  </si>
  <si>
    <t>PS:G(1:1)</t>
  </si>
  <si>
    <t>PS:B(1:1)</t>
  </si>
  <si>
    <t>PS:RH(1:1)</t>
  </si>
  <si>
    <t>PS:PJF(1:1)</t>
  </si>
  <si>
    <t>PS:MWSD(1:1)</t>
  </si>
  <si>
    <t>PP:G(1:1)</t>
  </si>
  <si>
    <t>PP:B(1:1)</t>
  </si>
  <si>
    <t>PP:RH(1:1)</t>
  </si>
  <si>
    <t>PP:PJF(1:1)</t>
  </si>
  <si>
    <t>PP:MWSD(1:1)</t>
  </si>
  <si>
    <t>Amount_of_Catalyst(g)</t>
  </si>
  <si>
    <t>Exsitu</t>
  </si>
  <si>
    <t>Reddy B.R. et.al.</t>
  </si>
  <si>
    <t>High ash Indian coal</t>
  </si>
  <si>
    <t>coal:RH (1:1)</t>
  </si>
  <si>
    <t>coal:RH (3:1)</t>
  </si>
  <si>
    <t>coal:RH (1:3)</t>
  </si>
  <si>
    <t>Rice straw</t>
  </si>
  <si>
    <t>C.Olifera</t>
  </si>
  <si>
    <t>Dominguez et. al.</t>
  </si>
  <si>
    <t>sewage sludge</t>
  </si>
  <si>
    <t>char</t>
  </si>
  <si>
    <t>Helium</t>
  </si>
  <si>
    <t>coffee hulls</t>
  </si>
  <si>
    <t>Shang et al.</t>
  </si>
  <si>
    <t>sawdust</t>
  </si>
  <si>
    <t>SiC</t>
  </si>
  <si>
    <t>Activated Carbon</t>
  </si>
  <si>
    <t>Coke</t>
  </si>
  <si>
    <t>K2CO3</t>
  </si>
  <si>
    <t>NaOH</t>
  </si>
  <si>
    <t>Mahari W.A.W. et al.</t>
  </si>
  <si>
    <t>waste polyolefins and waste cooking oil (1:2)</t>
  </si>
  <si>
    <t>waste polyolefins and waste cooking oil (1:1.5)</t>
  </si>
  <si>
    <t>waste polyolefins and waste cooking oil (1:1)</t>
  </si>
  <si>
    <t>waste polyolefins and waste cooking oil (1.5:1)</t>
  </si>
  <si>
    <t>waste polyolefins and waste cooking oil (2:1)</t>
  </si>
  <si>
    <t>Zhou J. et al.</t>
  </si>
  <si>
    <t>ZSM5</t>
  </si>
  <si>
    <t>Luo J. et al.</t>
  </si>
  <si>
    <t>thermal power plant sludge 1</t>
  </si>
  <si>
    <t>thermal power plant sludge 2</t>
  </si>
  <si>
    <t>Wastewater treatment sludge 1</t>
  </si>
  <si>
    <t>Wastewater treatment sludge 2</t>
  </si>
  <si>
    <t>Wu C. et al.</t>
  </si>
  <si>
    <t>Wood biomass</t>
  </si>
  <si>
    <t>Dai L. et al.</t>
  </si>
  <si>
    <t>soyabean soapstock</t>
  </si>
  <si>
    <t>tire waste</t>
  </si>
  <si>
    <t>soyabean soapstock:tire waste (4:1)</t>
  </si>
  <si>
    <t>soyabean soapstock:tire waste (1:1)</t>
  </si>
  <si>
    <t>soyabean soapstock:tire waste (1:4)</t>
  </si>
  <si>
    <t>Crude oil sludge sample 1</t>
  </si>
  <si>
    <t>Crude oil sludge sample 2</t>
  </si>
  <si>
    <t>Crude oil sludge sample 3</t>
  </si>
  <si>
    <t>Crude oil sludge sample 4</t>
  </si>
  <si>
    <t>Crude oil sludge sample 5</t>
  </si>
  <si>
    <t>Crude oil sludge sample 6</t>
  </si>
  <si>
    <t>Prashanth P.F. et al.</t>
  </si>
  <si>
    <t>Salema A.A. et al.</t>
  </si>
  <si>
    <t>Empty fruit bunch pellets</t>
  </si>
  <si>
    <t>Wang N. et al.</t>
  </si>
  <si>
    <t xml:space="preserve">mono </t>
  </si>
  <si>
    <t>Chlorela Vulgaris algae</t>
  </si>
  <si>
    <t>Lignite Char</t>
  </si>
  <si>
    <t>Mamaeva A. et al.</t>
  </si>
  <si>
    <t>Pine Sawdust</t>
  </si>
  <si>
    <t>Peanut Shell</t>
  </si>
  <si>
    <t>Fang S. et al.</t>
  </si>
  <si>
    <t>Chlorela Vulgaris algae and tire (7:3)</t>
  </si>
  <si>
    <t>Chlorela Vulgaris algae and tire (5:5)</t>
  </si>
  <si>
    <t>Chlorela Vulgaris algae and tire (3:7)</t>
  </si>
  <si>
    <t>CO2</t>
  </si>
  <si>
    <t>Chen L. et al.</t>
  </si>
  <si>
    <t xml:space="preserve">co </t>
  </si>
  <si>
    <t>Chlorela Vulgaris algae and wood saw dust (3:7)</t>
  </si>
  <si>
    <t>Chlorela Vulgaris algae and wood saw dust (5:5)</t>
  </si>
  <si>
    <t>Chlorela Vulgaris algae and wood saw dust (7:3)</t>
  </si>
  <si>
    <t>Lo S.L. et al.</t>
  </si>
  <si>
    <t>Sugarcane Bagasse</t>
  </si>
  <si>
    <t>Sugarcane Peel</t>
  </si>
  <si>
    <t>Bamboo leaves</t>
  </si>
  <si>
    <t>Waste coffee grounds</t>
  </si>
  <si>
    <t xml:space="preserve"> </t>
  </si>
  <si>
    <t>Moisture content</t>
  </si>
  <si>
    <t>400 deg</t>
  </si>
  <si>
    <t>500 deg</t>
  </si>
  <si>
    <t>550 deg</t>
  </si>
  <si>
    <t>600 deg</t>
  </si>
  <si>
    <t>800 deg</t>
  </si>
  <si>
    <t>power(watt)</t>
  </si>
  <si>
    <t>Biochar(%)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</si>
  <si>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</si>
  <si>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</si>
  <si>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</si>
  <si>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</si>
  <si>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</si>
  <si>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</si>
  <si>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</si>
  <si>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</si>
  <si>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</si>
  <si>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</si>
  <si>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</si>
  <si>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</si>
  <si>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</si>
  <si>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</si>
  <si>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</si>
  <si>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</si>
  <si>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</si>
  <si>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</si>
  <si>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N+S</t>
  </si>
  <si>
    <t>C+H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</si>
</sst>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3AE4-A679-40B1-9304-F26F6BE0D02E}">
  <dimension ref="A1:G14"/>
  <sheetViews>
    <sheetView workbookViewId="0">
      <selection sqref="A1:G14"/>
    </sheetView>
  </sheetViews>
  <sheetFormatPr defaultRowHeight="14.4" x14ac:dyDescent="0.3"/>
  <sheetData>
    <row r="1" spans="1:7" x14ac:dyDescent="0.3">
      <c r="A1" t="s">
        <v>147</v>
      </c>
    </row>
    <row r="3" spans="1:7" ht="15" thickBot="1" x14ac:dyDescent="0.35">
      <c r="A3" t="s">
        <v>148</v>
      </c>
    </row>
    <row r="4" spans="1:7" x14ac:dyDescent="0.3">
      <c r="A4" s="8" t="s">
        <v>149</v>
      </c>
      <c r="B4" s="8" t="s">
        <v>150</v>
      </c>
      <c r="C4" s="8" t="s">
        <v>151</v>
      </c>
      <c r="D4" s="8" t="s">
        <v>152</v>
      </c>
      <c r="E4" s="8" t="s">
        <v>153</v>
      </c>
    </row>
    <row r="5" spans="1:7" x14ac:dyDescent="0.3">
      <c r="A5" s="6" t="s">
        <v>145</v>
      </c>
      <c r="B5" s="6">
        <v>91</v>
      </c>
      <c r="C5" s="6">
        <v>112830</v>
      </c>
      <c r="D5" s="6">
        <v>1239.8901098901099</v>
      </c>
      <c r="E5" s="6">
        <v>558325.54334554344</v>
      </c>
    </row>
    <row r="6" spans="1:7" ht="15" thickBot="1" x14ac:dyDescent="0.35">
      <c r="A6" s="7" t="s">
        <v>146</v>
      </c>
      <c r="B6" s="7">
        <v>91</v>
      </c>
      <c r="C6" s="7">
        <v>3194.4099999999994</v>
      </c>
      <c r="D6" s="7">
        <v>35.103406593406589</v>
      </c>
      <c r="E6" s="7">
        <v>299.63946937728986</v>
      </c>
    </row>
    <row r="9" spans="1:7" ht="15" thickBot="1" x14ac:dyDescent="0.35">
      <c r="A9" t="s">
        <v>154</v>
      </c>
    </row>
    <row r="10" spans="1:7" x14ac:dyDescent="0.3">
      <c r="A10" s="8" t="s">
        <v>155</v>
      </c>
      <c r="B10" s="8" t="s">
        <v>156</v>
      </c>
      <c r="C10" s="8" t="s">
        <v>157</v>
      </c>
      <c r="D10" s="8" t="s">
        <v>158</v>
      </c>
      <c r="E10" s="8" t="s">
        <v>159</v>
      </c>
      <c r="F10" s="8" t="s">
        <v>160</v>
      </c>
      <c r="G10" s="8" t="s">
        <v>161</v>
      </c>
    </row>
    <row r="11" spans="1:7" x14ac:dyDescent="0.3">
      <c r="A11" s="6" t="s">
        <v>162</v>
      </c>
      <c r="B11" s="6">
        <v>66043750.520044409</v>
      </c>
      <c r="C11" s="6">
        <v>1</v>
      </c>
      <c r="D11" s="6">
        <v>66043750.520044409</v>
      </c>
      <c r="E11" s="6">
        <v>236.45103211154512</v>
      </c>
      <c r="F11" s="6">
        <v>1.2840574185938492E-34</v>
      </c>
      <c r="G11" s="6">
        <v>3.8936398811195998</v>
      </c>
    </row>
    <row r="12" spans="1:7" x14ac:dyDescent="0.3">
      <c r="A12" s="6" t="s">
        <v>163</v>
      </c>
      <c r="B12" s="6">
        <v>50276266.453342952</v>
      </c>
      <c r="C12" s="6">
        <v>180</v>
      </c>
      <c r="D12" s="6">
        <v>279312.59140746086</v>
      </c>
      <c r="E12" s="6"/>
      <c r="F12" s="6"/>
      <c r="G12" s="6"/>
    </row>
    <row r="13" spans="1:7" x14ac:dyDescent="0.3">
      <c r="A13" s="6"/>
      <c r="B13" s="6"/>
      <c r="C13" s="6"/>
      <c r="D13" s="6"/>
      <c r="E13" s="6"/>
      <c r="F13" s="6"/>
      <c r="G13" s="6"/>
    </row>
    <row r="14" spans="1:7" ht="15" thickBot="1" x14ac:dyDescent="0.35">
      <c r="A14" s="7" t="s">
        <v>164</v>
      </c>
      <c r="B14" s="7">
        <v>116320016.97338736</v>
      </c>
      <c r="C14" s="7">
        <v>181</v>
      </c>
      <c r="D14" s="7"/>
      <c r="E14" s="7"/>
      <c r="F14" s="7"/>
      <c r="G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5"/>
  <sheetViews>
    <sheetView tabSelected="1" topLeftCell="G7" zoomScale="86" zoomScaleNormal="86" workbookViewId="0">
      <selection activeCell="M2" sqref="M2"/>
    </sheetView>
  </sheetViews>
  <sheetFormatPr defaultColWidth="28.5546875" defaultRowHeight="25.8" x14ac:dyDescent="0.5"/>
  <cols>
    <col min="1" max="20" width="28.5546875" style="4"/>
    <col min="21" max="21" width="35.33203125" style="4" customWidth="1"/>
    <col min="22" max="16384" width="28.5546875" style="4"/>
  </cols>
  <sheetData>
    <row r="1" spans="1:29" ht="26.4" thickBot="1" x14ac:dyDescent="0.55000000000000004">
      <c r="A1" s="1" t="s">
        <v>0</v>
      </c>
      <c r="B1" s="2" t="s">
        <v>13</v>
      </c>
      <c r="C1" s="3" t="s">
        <v>14</v>
      </c>
      <c r="D1" s="2" t="s">
        <v>32</v>
      </c>
      <c r="E1" s="2" t="s">
        <v>17</v>
      </c>
      <c r="F1" s="2" t="s">
        <v>19</v>
      </c>
      <c r="G1" s="2" t="s">
        <v>24</v>
      </c>
      <c r="H1" s="2" t="s">
        <v>1</v>
      </c>
      <c r="I1" s="2" t="s">
        <v>2</v>
      </c>
      <c r="J1" s="2" t="s">
        <v>166</v>
      </c>
      <c r="K1" s="2" t="s">
        <v>3</v>
      </c>
      <c r="L1" s="2" t="s">
        <v>4</v>
      </c>
      <c r="M1" s="2" t="s">
        <v>5</v>
      </c>
      <c r="N1" s="2" t="s">
        <v>165</v>
      </c>
      <c r="O1" s="2" t="s">
        <v>6</v>
      </c>
      <c r="P1" s="2" t="s">
        <v>7</v>
      </c>
      <c r="Q1" s="2" t="s">
        <v>8</v>
      </c>
      <c r="R1" s="2" t="s">
        <v>139</v>
      </c>
      <c r="S1" s="2" t="s">
        <v>31</v>
      </c>
      <c r="T1" s="2" t="s">
        <v>18</v>
      </c>
      <c r="U1" s="2" t="s">
        <v>9</v>
      </c>
      <c r="V1" s="2" t="s">
        <v>25</v>
      </c>
      <c r="W1" s="2" t="s">
        <v>26</v>
      </c>
      <c r="X1" s="2" t="s">
        <v>16</v>
      </c>
      <c r="Y1" s="2" t="s">
        <v>65</v>
      </c>
      <c r="Z1" s="2" t="s">
        <v>15</v>
      </c>
      <c r="AA1" s="2" t="s">
        <v>10</v>
      </c>
      <c r="AB1" s="2" t="s">
        <v>11</v>
      </c>
      <c r="AC1" s="2" t="s">
        <v>12</v>
      </c>
    </row>
    <row r="2" spans="1:29" x14ac:dyDescent="0.5">
      <c r="A2" s="4">
        <v>1</v>
      </c>
      <c r="B2" s="4" t="s">
        <v>35</v>
      </c>
      <c r="C2" s="4">
        <v>2017</v>
      </c>
      <c r="D2" s="4" t="s">
        <v>33</v>
      </c>
      <c r="E2" s="4" t="s">
        <v>20</v>
      </c>
      <c r="F2" s="4" t="s">
        <v>21</v>
      </c>
      <c r="G2" s="4">
        <v>4</v>
      </c>
      <c r="H2" s="4">
        <v>50.2</v>
      </c>
      <c r="I2" s="4">
        <v>5.9</v>
      </c>
      <c r="J2" s="4">
        <f>H2+I2</f>
        <v>56.1</v>
      </c>
      <c r="K2" s="4">
        <v>43.5</v>
      </c>
      <c r="L2" s="4">
        <v>0.42</v>
      </c>
      <c r="M2" s="4">
        <v>0.03</v>
      </c>
      <c r="N2" s="4">
        <f>L2+M2</f>
        <v>0.44999999999999996</v>
      </c>
      <c r="O2" s="4">
        <v>19.14</v>
      </c>
      <c r="P2" s="4">
        <v>79.900000000000006</v>
      </c>
      <c r="Q2" s="4">
        <v>1.8</v>
      </c>
      <c r="R2" s="4">
        <f>100-(Q2+P2+S2)</f>
        <v>4.5999999999999943</v>
      </c>
      <c r="S2" s="4">
        <v>13.7</v>
      </c>
      <c r="T2" s="4">
        <v>100</v>
      </c>
      <c r="U2" s="4">
        <v>10</v>
      </c>
      <c r="V2" s="4">
        <v>500</v>
      </c>
      <c r="W2" s="4">
        <v>800</v>
      </c>
      <c r="X2" s="4" t="s">
        <v>27</v>
      </c>
      <c r="Y2" s="4">
        <v>8</v>
      </c>
      <c r="Z2" s="4" t="s">
        <v>28</v>
      </c>
      <c r="AA2" s="4">
        <v>35.299999999999997</v>
      </c>
      <c r="AB2" s="4">
        <v>39.799999999999997</v>
      </c>
      <c r="AC2" s="4">
        <v>24.9</v>
      </c>
    </row>
    <row r="3" spans="1:29" x14ac:dyDescent="0.5">
      <c r="A3" s="4">
        <v>2</v>
      </c>
      <c r="B3" s="4" t="s">
        <v>35</v>
      </c>
      <c r="C3" s="4">
        <v>2017</v>
      </c>
      <c r="D3" s="4" t="s">
        <v>33</v>
      </c>
      <c r="E3" s="4" t="s">
        <v>20</v>
      </c>
      <c r="F3" s="4" t="s">
        <v>21</v>
      </c>
      <c r="G3" s="4">
        <v>4</v>
      </c>
      <c r="H3" s="4">
        <v>50.2</v>
      </c>
      <c r="I3" s="4">
        <v>5.9</v>
      </c>
      <c r="J3" s="4">
        <f t="shared" ref="J3:J66" si="0">H3+I3</f>
        <v>56.1</v>
      </c>
      <c r="K3" s="4">
        <v>43.5</v>
      </c>
      <c r="L3" s="4">
        <v>0.42</v>
      </c>
      <c r="M3" s="4">
        <v>0.03</v>
      </c>
      <c r="N3" s="4">
        <f t="shared" ref="N3:N66" si="1">L3+M3</f>
        <v>0.44999999999999996</v>
      </c>
      <c r="O3" s="4">
        <v>19.14</v>
      </c>
      <c r="P3" s="4">
        <v>79.900000000000006</v>
      </c>
      <c r="Q3" s="4">
        <v>1.8</v>
      </c>
      <c r="R3" s="4">
        <f t="shared" ref="R3:R66" si="2">100-(Q3+P3+S3)</f>
        <v>4.5999999999999943</v>
      </c>
      <c r="S3" s="4">
        <v>13.7</v>
      </c>
      <c r="T3" s="4">
        <v>100</v>
      </c>
      <c r="U3" s="4">
        <v>10</v>
      </c>
      <c r="V3" s="4">
        <v>500</v>
      </c>
      <c r="W3" s="4">
        <v>800</v>
      </c>
      <c r="X3" s="4" t="s">
        <v>29</v>
      </c>
      <c r="Y3" s="4">
        <v>0</v>
      </c>
      <c r="Z3" s="4" t="s">
        <v>28</v>
      </c>
      <c r="AA3" s="4">
        <v>32</v>
      </c>
      <c r="AB3" s="4">
        <v>42.1</v>
      </c>
      <c r="AC3" s="4">
        <v>25.9</v>
      </c>
    </row>
    <row r="4" spans="1:29" x14ac:dyDescent="0.5">
      <c r="A4" s="4">
        <v>3</v>
      </c>
      <c r="B4" s="4" t="s">
        <v>35</v>
      </c>
      <c r="C4" s="4">
        <v>2017</v>
      </c>
      <c r="D4" s="4" t="s">
        <v>33</v>
      </c>
      <c r="E4" s="4" t="s">
        <v>20</v>
      </c>
      <c r="F4" s="4" t="s">
        <v>22</v>
      </c>
      <c r="G4" s="4">
        <v>4</v>
      </c>
      <c r="H4" s="4">
        <v>47</v>
      </c>
      <c r="I4" s="4">
        <v>5.8</v>
      </c>
      <c r="J4" s="4">
        <f t="shared" si="0"/>
        <v>52.8</v>
      </c>
      <c r="K4" s="4">
        <v>40.9</v>
      </c>
      <c r="L4" s="4">
        <v>0.6</v>
      </c>
      <c r="M4" s="4">
        <v>0.1</v>
      </c>
      <c r="N4" s="4">
        <f t="shared" si="1"/>
        <v>0.7</v>
      </c>
      <c r="P4" s="4">
        <v>77.900000000000006</v>
      </c>
      <c r="Q4" s="4">
        <v>5.7</v>
      </c>
      <c r="R4" s="4">
        <f t="shared" si="2"/>
        <v>0</v>
      </c>
      <c r="S4" s="4">
        <v>16.399999999999999</v>
      </c>
      <c r="T4" s="4">
        <v>100</v>
      </c>
      <c r="U4" s="4">
        <v>10</v>
      </c>
      <c r="V4" s="4">
        <v>500</v>
      </c>
      <c r="W4" s="4">
        <v>800</v>
      </c>
      <c r="X4" s="4" t="s">
        <v>29</v>
      </c>
      <c r="Y4" s="4">
        <v>0</v>
      </c>
      <c r="Z4" s="4" t="s">
        <v>28</v>
      </c>
      <c r="AA4" s="4">
        <v>34.4</v>
      </c>
      <c r="AB4" s="4">
        <v>38.1</v>
      </c>
      <c r="AC4" s="4">
        <v>27.5</v>
      </c>
    </row>
    <row r="5" spans="1:29" x14ac:dyDescent="0.5">
      <c r="A5" s="4">
        <v>4</v>
      </c>
      <c r="B5" s="4" t="s">
        <v>35</v>
      </c>
      <c r="C5" s="4">
        <v>2017</v>
      </c>
      <c r="D5" s="4" t="s">
        <v>33</v>
      </c>
      <c r="E5" s="4" t="s">
        <v>20</v>
      </c>
      <c r="F5" s="4" t="s">
        <v>23</v>
      </c>
      <c r="G5" s="4">
        <v>4</v>
      </c>
      <c r="H5" s="4">
        <v>49.8</v>
      </c>
      <c r="I5" s="4">
        <v>6</v>
      </c>
      <c r="J5" s="4">
        <f t="shared" si="0"/>
        <v>55.8</v>
      </c>
      <c r="K5" s="4">
        <v>43.7</v>
      </c>
      <c r="L5" s="4">
        <v>0.5</v>
      </c>
      <c r="M5" s="4">
        <v>0.02</v>
      </c>
      <c r="N5" s="4">
        <f t="shared" si="1"/>
        <v>0.52</v>
      </c>
      <c r="P5" s="4">
        <v>84.6</v>
      </c>
      <c r="Q5" s="4">
        <v>1.1000000000000001</v>
      </c>
      <c r="R5" s="4">
        <f t="shared" si="2"/>
        <v>0</v>
      </c>
      <c r="S5" s="4">
        <v>14.3</v>
      </c>
      <c r="T5" s="4">
        <v>100</v>
      </c>
      <c r="U5" s="4">
        <v>10</v>
      </c>
      <c r="V5" s="4">
        <v>500</v>
      </c>
      <c r="W5" s="4">
        <v>800</v>
      </c>
      <c r="X5" s="4" t="s">
        <v>29</v>
      </c>
      <c r="Y5" s="4">
        <v>0</v>
      </c>
      <c r="Z5" s="4" t="s">
        <v>28</v>
      </c>
      <c r="AA5" s="4">
        <v>33.4</v>
      </c>
      <c r="AB5" s="4">
        <v>40.200000000000003</v>
      </c>
      <c r="AC5" s="4">
        <v>22.4</v>
      </c>
    </row>
    <row r="6" spans="1:29" x14ac:dyDescent="0.5">
      <c r="A6" s="4">
        <v>5</v>
      </c>
      <c r="B6" s="4" t="s">
        <v>35</v>
      </c>
      <c r="C6" s="4">
        <v>2017</v>
      </c>
      <c r="D6" s="4" t="s">
        <v>33</v>
      </c>
      <c r="E6" s="4" t="s">
        <v>20</v>
      </c>
      <c r="F6" s="4" t="s">
        <v>30</v>
      </c>
      <c r="G6" s="4">
        <v>4</v>
      </c>
      <c r="H6" s="4">
        <v>50.1</v>
      </c>
      <c r="I6" s="4">
        <v>5.7</v>
      </c>
      <c r="J6" s="4">
        <f t="shared" si="0"/>
        <v>55.800000000000004</v>
      </c>
      <c r="K6" s="4">
        <v>43</v>
      </c>
      <c r="L6" s="4">
        <v>1</v>
      </c>
      <c r="M6" s="4">
        <v>0.16</v>
      </c>
      <c r="N6" s="4">
        <f t="shared" si="1"/>
        <v>1.1599999999999999</v>
      </c>
      <c r="P6" s="4">
        <v>59.4</v>
      </c>
      <c r="Q6" s="4">
        <v>18.600000000000001</v>
      </c>
      <c r="R6" s="4">
        <f t="shared" si="2"/>
        <v>7.5999999999999943</v>
      </c>
      <c r="S6" s="4">
        <v>14.4</v>
      </c>
      <c r="T6" s="4">
        <v>100</v>
      </c>
      <c r="U6" s="4">
        <v>10</v>
      </c>
      <c r="V6" s="4">
        <v>500</v>
      </c>
      <c r="W6" s="4">
        <v>800</v>
      </c>
      <c r="X6" s="4" t="s">
        <v>29</v>
      </c>
      <c r="Y6" s="4">
        <v>0</v>
      </c>
      <c r="Z6" s="4" t="s">
        <v>28</v>
      </c>
      <c r="AA6" s="4">
        <v>62.9</v>
      </c>
      <c r="AB6" s="4">
        <v>15.3</v>
      </c>
      <c r="AC6" s="4">
        <v>21.8</v>
      </c>
    </row>
    <row r="7" spans="1:29" x14ac:dyDescent="0.5">
      <c r="A7" s="4">
        <v>6</v>
      </c>
      <c r="B7" s="4" t="s">
        <v>34</v>
      </c>
      <c r="C7" s="4">
        <v>2019</v>
      </c>
      <c r="D7" s="4" t="s">
        <v>33</v>
      </c>
      <c r="E7" s="4" t="s">
        <v>36</v>
      </c>
      <c r="F7" s="4" t="s">
        <v>37</v>
      </c>
      <c r="G7" s="4">
        <v>0.25</v>
      </c>
      <c r="H7" s="4">
        <v>39.130000000000003</v>
      </c>
      <c r="I7" s="4">
        <v>5.09</v>
      </c>
      <c r="J7" s="4">
        <f t="shared" si="0"/>
        <v>44.22</v>
      </c>
      <c r="K7" s="4">
        <v>35.9</v>
      </c>
      <c r="L7" s="4">
        <v>2.5299999999999998</v>
      </c>
      <c r="M7" s="4">
        <v>0</v>
      </c>
      <c r="N7" s="4">
        <f t="shared" si="1"/>
        <v>2.5299999999999998</v>
      </c>
      <c r="P7" s="4">
        <v>54.68</v>
      </c>
      <c r="Q7" s="4">
        <v>17.350000000000001</v>
      </c>
      <c r="R7" s="4">
        <f t="shared" si="2"/>
        <v>0</v>
      </c>
      <c r="S7" s="4">
        <v>27.97</v>
      </c>
      <c r="T7" s="4">
        <v>5</v>
      </c>
      <c r="U7" s="5" t="s">
        <v>45</v>
      </c>
      <c r="V7" s="4">
        <v>550</v>
      </c>
      <c r="W7" s="4">
        <v>800</v>
      </c>
      <c r="X7" s="4" t="s">
        <v>39</v>
      </c>
      <c r="Y7" s="4" t="s">
        <v>66</v>
      </c>
      <c r="Z7" s="4" t="s">
        <v>40</v>
      </c>
      <c r="AA7" s="4">
        <v>30</v>
      </c>
      <c r="AB7" s="4">
        <v>28</v>
      </c>
      <c r="AC7" s="4">
        <v>42</v>
      </c>
    </row>
    <row r="8" spans="1:29" x14ac:dyDescent="0.5">
      <c r="A8" s="4">
        <v>7</v>
      </c>
      <c r="B8" s="4" t="s">
        <v>34</v>
      </c>
      <c r="C8" s="4">
        <v>2019</v>
      </c>
      <c r="D8" s="4" t="s">
        <v>33</v>
      </c>
      <c r="E8" s="4" t="s">
        <v>36</v>
      </c>
      <c r="F8" s="4" t="s">
        <v>38</v>
      </c>
      <c r="G8" s="4">
        <v>0.25</v>
      </c>
      <c r="H8" s="4">
        <v>67.489999999999995</v>
      </c>
      <c r="I8" s="4">
        <v>10.93</v>
      </c>
      <c r="J8" s="4">
        <f t="shared" si="0"/>
        <v>78.419999999999987</v>
      </c>
      <c r="K8" s="4">
        <v>2.46</v>
      </c>
      <c r="L8" s="4">
        <v>0</v>
      </c>
      <c r="M8" s="4">
        <v>0</v>
      </c>
      <c r="N8" s="4">
        <f t="shared" si="1"/>
        <v>0</v>
      </c>
      <c r="P8" s="4">
        <v>70.81</v>
      </c>
      <c r="Q8" s="4">
        <v>19.12</v>
      </c>
      <c r="R8" s="4">
        <f t="shared" si="2"/>
        <v>0</v>
      </c>
      <c r="S8" s="4">
        <v>10.07</v>
      </c>
      <c r="T8" s="4">
        <v>5</v>
      </c>
      <c r="U8" s="5" t="s">
        <v>45</v>
      </c>
      <c r="V8" s="4">
        <v>550</v>
      </c>
      <c r="W8" s="4">
        <v>800</v>
      </c>
      <c r="X8" s="4" t="s">
        <v>39</v>
      </c>
      <c r="Y8" s="4" t="s">
        <v>66</v>
      </c>
      <c r="Z8" s="4" t="s">
        <v>40</v>
      </c>
      <c r="AA8" s="4">
        <v>20</v>
      </c>
      <c r="AB8" s="4">
        <v>55</v>
      </c>
      <c r="AC8" s="4">
        <v>25</v>
      </c>
    </row>
    <row r="9" spans="1:29" x14ac:dyDescent="0.5">
      <c r="A9" s="4">
        <v>8</v>
      </c>
      <c r="B9" s="4" t="s">
        <v>34</v>
      </c>
      <c r="C9" s="4">
        <v>2019</v>
      </c>
      <c r="D9" s="4" t="s">
        <v>41</v>
      </c>
      <c r="E9" s="4" t="s">
        <v>36</v>
      </c>
      <c r="F9" s="4" t="s">
        <v>42</v>
      </c>
      <c r="G9" s="4">
        <v>0.25</v>
      </c>
      <c r="H9" s="4">
        <v>48.5</v>
      </c>
      <c r="I9" s="4">
        <v>6.85</v>
      </c>
      <c r="J9" s="4">
        <f t="shared" si="0"/>
        <v>55.35</v>
      </c>
      <c r="K9" s="4">
        <v>24.7</v>
      </c>
      <c r="L9" s="4">
        <v>1.68</v>
      </c>
      <c r="M9" s="4">
        <v>0</v>
      </c>
      <c r="N9" s="4">
        <f t="shared" si="1"/>
        <v>1.68</v>
      </c>
      <c r="P9" s="4">
        <v>60.05</v>
      </c>
      <c r="Q9" s="4">
        <v>17.940000000000001</v>
      </c>
      <c r="R9" s="4">
        <f t="shared" si="2"/>
        <v>1.0000000000005116E-2</v>
      </c>
      <c r="S9" s="4">
        <v>22</v>
      </c>
      <c r="T9" s="4">
        <v>5</v>
      </c>
      <c r="U9" s="5" t="s">
        <v>45</v>
      </c>
      <c r="V9" s="4">
        <v>550</v>
      </c>
      <c r="W9" s="4">
        <v>800</v>
      </c>
      <c r="X9" s="4" t="s">
        <v>39</v>
      </c>
      <c r="Y9" s="4" t="s">
        <v>66</v>
      </c>
      <c r="Z9" s="4" t="s">
        <v>40</v>
      </c>
      <c r="AA9" s="4">
        <v>26</v>
      </c>
      <c r="AB9" s="4">
        <v>36</v>
      </c>
      <c r="AC9" s="4">
        <v>38</v>
      </c>
    </row>
    <row r="10" spans="1:29" x14ac:dyDescent="0.5">
      <c r="A10" s="4">
        <v>9</v>
      </c>
      <c r="B10" s="4" t="s">
        <v>34</v>
      </c>
      <c r="C10" s="4">
        <v>2019</v>
      </c>
      <c r="D10" s="4" t="s">
        <v>41</v>
      </c>
      <c r="E10" s="4" t="s">
        <v>36</v>
      </c>
      <c r="F10" s="4" t="s">
        <v>43</v>
      </c>
      <c r="G10" s="4">
        <v>0.25</v>
      </c>
      <c r="H10" s="4">
        <v>53.3</v>
      </c>
      <c r="I10" s="4">
        <v>8.01</v>
      </c>
      <c r="J10" s="4">
        <f t="shared" si="0"/>
        <v>61.309999999999995</v>
      </c>
      <c r="K10" s="4">
        <v>19.2</v>
      </c>
      <c r="L10" s="4">
        <v>1.26</v>
      </c>
      <c r="M10" s="4">
        <v>0</v>
      </c>
      <c r="N10" s="4">
        <f t="shared" si="1"/>
        <v>1.26</v>
      </c>
      <c r="P10" s="4">
        <v>62.82</v>
      </c>
      <c r="Q10" s="4">
        <v>18.23</v>
      </c>
      <c r="R10" s="4">
        <f t="shared" si="2"/>
        <v>-6.9999999999993179E-2</v>
      </c>
      <c r="S10" s="4">
        <v>19.02</v>
      </c>
      <c r="T10" s="4">
        <v>5</v>
      </c>
      <c r="U10" s="5" t="s">
        <v>45</v>
      </c>
      <c r="V10" s="4">
        <v>550</v>
      </c>
      <c r="W10" s="4">
        <v>800</v>
      </c>
      <c r="X10" s="4" t="s">
        <v>39</v>
      </c>
      <c r="Y10" s="4" t="s">
        <v>66</v>
      </c>
      <c r="Z10" s="4" t="s">
        <v>40</v>
      </c>
      <c r="AA10" s="4">
        <v>25</v>
      </c>
      <c r="AB10" s="4">
        <v>40</v>
      </c>
      <c r="AC10" s="4">
        <v>35</v>
      </c>
    </row>
    <row r="11" spans="1:29" x14ac:dyDescent="0.5">
      <c r="A11" s="4">
        <v>10</v>
      </c>
      <c r="B11" s="4" t="s">
        <v>34</v>
      </c>
      <c r="C11" s="4">
        <v>2019</v>
      </c>
      <c r="D11" s="4" t="s">
        <v>41</v>
      </c>
      <c r="E11" s="4" t="s">
        <v>36</v>
      </c>
      <c r="F11" s="4" t="s">
        <v>44</v>
      </c>
      <c r="G11" s="4">
        <v>0.25</v>
      </c>
      <c r="H11" s="4">
        <v>58</v>
      </c>
      <c r="I11" s="4">
        <v>8.6199999999999992</v>
      </c>
      <c r="J11" s="4">
        <f t="shared" si="0"/>
        <v>66.62</v>
      </c>
      <c r="K11" s="4">
        <v>13.1</v>
      </c>
      <c r="L11" s="4">
        <v>0.84</v>
      </c>
      <c r="M11" s="4">
        <v>0</v>
      </c>
      <c r="N11" s="4">
        <f t="shared" si="1"/>
        <v>0.84</v>
      </c>
      <c r="P11" s="4">
        <v>65.430000000000007</v>
      </c>
      <c r="Q11" s="4">
        <v>18.53</v>
      </c>
      <c r="R11" s="4">
        <f t="shared" si="2"/>
        <v>9.9999999999909051E-3</v>
      </c>
      <c r="S11" s="4">
        <v>16.03</v>
      </c>
      <c r="T11" s="4">
        <v>5</v>
      </c>
      <c r="U11" s="5" t="s">
        <v>45</v>
      </c>
      <c r="V11" s="4">
        <v>550</v>
      </c>
      <c r="W11" s="4">
        <v>800</v>
      </c>
      <c r="X11" s="4" t="s">
        <v>39</v>
      </c>
      <c r="Y11" s="4" t="s">
        <v>66</v>
      </c>
      <c r="Z11" s="4" t="s">
        <v>40</v>
      </c>
      <c r="AA11" s="4">
        <v>21</v>
      </c>
      <c r="AB11" s="4">
        <v>48</v>
      </c>
      <c r="AC11" s="4">
        <v>31</v>
      </c>
    </row>
    <row r="12" spans="1:29" x14ac:dyDescent="0.5">
      <c r="A12" s="4">
        <v>11</v>
      </c>
      <c r="B12" s="4" t="s">
        <v>46</v>
      </c>
      <c r="C12" s="4">
        <v>2018</v>
      </c>
      <c r="D12" s="4" t="s">
        <v>33</v>
      </c>
      <c r="E12" s="4" t="s">
        <v>20</v>
      </c>
      <c r="F12" s="4" t="s">
        <v>48</v>
      </c>
      <c r="G12" s="4">
        <v>0.15</v>
      </c>
      <c r="H12" s="4">
        <v>41</v>
      </c>
      <c r="I12" s="4">
        <v>6.3</v>
      </c>
      <c r="J12" s="4">
        <f t="shared" si="0"/>
        <v>47.3</v>
      </c>
      <c r="K12" s="4">
        <v>41.2</v>
      </c>
      <c r="L12" s="4">
        <v>1</v>
      </c>
      <c r="M12" s="4">
        <v>0.2</v>
      </c>
      <c r="N12" s="4">
        <f t="shared" si="1"/>
        <v>1.2</v>
      </c>
      <c r="O12" s="4">
        <v>15</v>
      </c>
      <c r="P12" s="4">
        <v>68.7</v>
      </c>
      <c r="Q12" s="4">
        <v>10.3</v>
      </c>
      <c r="R12" s="4">
        <f t="shared" si="2"/>
        <v>0</v>
      </c>
      <c r="S12" s="4">
        <v>21</v>
      </c>
      <c r="T12" s="4">
        <v>20</v>
      </c>
      <c r="U12" s="4">
        <v>11</v>
      </c>
      <c r="V12" s="4">
        <v>600</v>
      </c>
      <c r="W12" s="4">
        <v>450</v>
      </c>
      <c r="X12" s="4" t="s">
        <v>47</v>
      </c>
      <c r="Y12" s="4">
        <v>4</v>
      </c>
      <c r="Z12" s="4" t="s">
        <v>28</v>
      </c>
      <c r="AA12" s="4">
        <v>32.6</v>
      </c>
      <c r="AB12" s="4">
        <v>30.8</v>
      </c>
      <c r="AC12" s="4">
        <v>36.6</v>
      </c>
    </row>
    <row r="13" spans="1:29" x14ac:dyDescent="0.5">
      <c r="A13" s="4">
        <v>12</v>
      </c>
      <c r="B13" s="4" t="s">
        <v>46</v>
      </c>
      <c r="C13" s="4">
        <v>2018</v>
      </c>
      <c r="D13" s="4" t="s">
        <v>33</v>
      </c>
      <c r="E13" s="4" t="s">
        <v>20</v>
      </c>
      <c r="F13" s="4" t="s">
        <v>49</v>
      </c>
      <c r="G13" s="4">
        <v>0.15</v>
      </c>
      <c r="H13" s="4">
        <v>36.299999999999997</v>
      </c>
      <c r="I13" s="4">
        <v>5.8</v>
      </c>
      <c r="J13" s="4">
        <f t="shared" si="0"/>
        <v>42.099999999999994</v>
      </c>
      <c r="K13" s="4">
        <v>51.5</v>
      </c>
      <c r="L13" s="4">
        <v>0.3</v>
      </c>
      <c r="M13" s="4">
        <v>0</v>
      </c>
      <c r="N13" s="4">
        <f t="shared" si="1"/>
        <v>0.3</v>
      </c>
      <c r="O13" s="4">
        <v>16.3</v>
      </c>
      <c r="P13" s="4">
        <v>74.5</v>
      </c>
      <c r="Q13" s="4">
        <v>6</v>
      </c>
      <c r="R13" s="4">
        <f t="shared" si="2"/>
        <v>0</v>
      </c>
      <c r="S13" s="4">
        <v>19.5</v>
      </c>
      <c r="T13" s="4">
        <v>20</v>
      </c>
      <c r="U13" s="4">
        <v>10.5</v>
      </c>
      <c r="V13" s="4">
        <v>600</v>
      </c>
      <c r="W13" s="4">
        <v>450</v>
      </c>
      <c r="X13" s="4" t="s">
        <v>47</v>
      </c>
      <c r="Y13" s="4">
        <v>4</v>
      </c>
      <c r="Z13" s="4" t="s">
        <v>28</v>
      </c>
      <c r="AA13" s="4">
        <v>13.5</v>
      </c>
      <c r="AB13" s="4">
        <v>36.6</v>
      </c>
      <c r="AC13" s="4">
        <v>49.9</v>
      </c>
    </row>
    <row r="14" spans="1:29" x14ac:dyDescent="0.5">
      <c r="A14" s="4">
        <v>13</v>
      </c>
      <c r="B14" s="4" t="s">
        <v>46</v>
      </c>
      <c r="C14" s="4">
        <v>2018</v>
      </c>
      <c r="D14" s="4" t="s">
        <v>33</v>
      </c>
      <c r="E14" s="4" t="s">
        <v>20</v>
      </c>
      <c r="F14" s="4" t="s">
        <v>50</v>
      </c>
      <c r="G14" s="4">
        <v>0.15</v>
      </c>
      <c r="H14" s="4">
        <v>35</v>
      </c>
      <c r="I14" s="4">
        <v>4.8</v>
      </c>
      <c r="J14" s="4">
        <f t="shared" si="0"/>
        <v>39.799999999999997</v>
      </c>
      <c r="K14" s="4">
        <v>22.3</v>
      </c>
      <c r="L14" s="4">
        <v>1.2</v>
      </c>
      <c r="M14" s="4">
        <v>0.2</v>
      </c>
      <c r="N14" s="4">
        <f t="shared" si="1"/>
        <v>1.4</v>
      </c>
      <c r="O14" s="4">
        <v>11.8</v>
      </c>
      <c r="P14" s="4">
        <v>51.4</v>
      </c>
      <c r="Q14" s="4">
        <v>36.5</v>
      </c>
      <c r="R14" s="4">
        <f t="shared" si="2"/>
        <v>0</v>
      </c>
      <c r="S14" s="4">
        <v>12.1</v>
      </c>
      <c r="T14" s="4">
        <v>20</v>
      </c>
      <c r="U14" s="4">
        <v>10.3</v>
      </c>
      <c r="V14" s="4">
        <v>600</v>
      </c>
      <c r="W14" s="4">
        <v>450</v>
      </c>
      <c r="X14" s="4" t="s">
        <v>47</v>
      </c>
      <c r="Y14" s="4">
        <v>4</v>
      </c>
      <c r="Z14" s="4" t="s">
        <v>28</v>
      </c>
      <c r="AA14" s="4">
        <v>40.1</v>
      </c>
      <c r="AB14" s="4">
        <v>30.6</v>
      </c>
      <c r="AC14" s="4">
        <v>29.3</v>
      </c>
    </row>
    <row r="15" spans="1:29" x14ac:dyDescent="0.5">
      <c r="A15" s="4">
        <v>14</v>
      </c>
      <c r="B15" s="4" t="s">
        <v>46</v>
      </c>
      <c r="C15" s="4">
        <v>2018</v>
      </c>
      <c r="D15" s="4" t="s">
        <v>33</v>
      </c>
      <c r="E15" s="4" t="s">
        <v>20</v>
      </c>
      <c r="F15" s="4" t="s">
        <v>51</v>
      </c>
      <c r="G15" s="4">
        <v>0.15</v>
      </c>
      <c r="H15" s="4">
        <v>43.9</v>
      </c>
      <c r="I15" s="4">
        <v>6.6</v>
      </c>
      <c r="J15" s="4">
        <f t="shared" si="0"/>
        <v>50.5</v>
      </c>
      <c r="K15" s="4">
        <v>44</v>
      </c>
      <c r="L15" s="4">
        <v>1.4</v>
      </c>
      <c r="M15" s="4">
        <v>0.1</v>
      </c>
      <c r="N15" s="4">
        <f t="shared" si="1"/>
        <v>1.5</v>
      </c>
      <c r="O15" s="4">
        <v>16.5</v>
      </c>
      <c r="P15" s="4">
        <v>74.900000000000006</v>
      </c>
      <c r="Q15" s="4">
        <v>4</v>
      </c>
      <c r="R15" s="4">
        <f t="shared" si="2"/>
        <v>0</v>
      </c>
      <c r="S15" s="4">
        <v>21.1</v>
      </c>
      <c r="T15" s="4">
        <v>20</v>
      </c>
      <c r="U15" s="4">
        <v>9.1</v>
      </c>
      <c r="V15" s="4">
        <v>600</v>
      </c>
      <c r="W15" s="4">
        <v>450</v>
      </c>
      <c r="X15" s="4" t="s">
        <v>47</v>
      </c>
      <c r="Y15" s="4">
        <v>4</v>
      </c>
      <c r="Z15" s="4" t="s">
        <v>28</v>
      </c>
      <c r="AA15" s="4">
        <v>24</v>
      </c>
      <c r="AB15" s="4">
        <v>29</v>
      </c>
      <c r="AC15" s="4">
        <v>47</v>
      </c>
    </row>
    <row r="16" spans="1:29" x14ac:dyDescent="0.5">
      <c r="A16" s="4">
        <v>15</v>
      </c>
      <c r="B16" s="4" t="s">
        <v>46</v>
      </c>
      <c r="C16" s="4">
        <v>2018</v>
      </c>
      <c r="D16" s="4" t="s">
        <v>33</v>
      </c>
      <c r="E16" s="4" t="s">
        <v>20</v>
      </c>
      <c r="F16" s="4" t="s">
        <v>52</v>
      </c>
      <c r="G16" s="4">
        <v>0.15</v>
      </c>
      <c r="H16" s="4">
        <v>48.4</v>
      </c>
      <c r="I16" s="4">
        <v>6</v>
      </c>
      <c r="J16" s="4">
        <f t="shared" si="0"/>
        <v>54.4</v>
      </c>
      <c r="K16" s="4">
        <v>44.5</v>
      </c>
      <c r="L16" s="4">
        <v>0.2</v>
      </c>
      <c r="M16" s="4">
        <v>0</v>
      </c>
      <c r="N16" s="4">
        <f t="shared" si="1"/>
        <v>0.2</v>
      </c>
      <c r="O16" s="4">
        <v>18</v>
      </c>
      <c r="P16" s="4">
        <v>80</v>
      </c>
      <c r="Q16" s="4">
        <v>0.9</v>
      </c>
      <c r="R16" s="4">
        <f t="shared" si="2"/>
        <v>0</v>
      </c>
      <c r="S16" s="4">
        <v>19.100000000000001</v>
      </c>
      <c r="T16" s="4">
        <v>20</v>
      </c>
      <c r="U16" s="4">
        <v>10.7</v>
      </c>
      <c r="V16" s="4">
        <v>600</v>
      </c>
      <c r="W16" s="4">
        <v>450</v>
      </c>
      <c r="X16" s="4" t="s">
        <v>47</v>
      </c>
      <c r="Y16" s="4">
        <v>4</v>
      </c>
      <c r="Z16" s="4" t="s">
        <v>28</v>
      </c>
      <c r="AA16" s="4">
        <v>21.9</v>
      </c>
      <c r="AB16" s="4">
        <v>40.5</v>
      </c>
      <c r="AC16" s="4">
        <v>37.6</v>
      </c>
    </row>
    <row r="17" spans="1:29" x14ac:dyDescent="0.5">
      <c r="A17" s="4">
        <v>16</v>
      </c>
      <c r="B17" s="4" t="s">
        <v>46</v>
      </c>
      <c r="C17" s="4">
        <v>2018</v>
      </c>
      <c r="D17" s="4" t="s">
        <v>33</v>
      </c>
      <c r="E17" s="4" t="s">
        <v>20</v>
      </c>
      <c r="F17" s="4" t="s">
        <v>53</v>
      </c>
      <c r="G17" s="4">
        <v>3</v>
      </c>
      <c r="H17" s="4">
        <v>90.8</v>
      </c>
      <c r="I17" s="4">
        <v>7.1</v>
      </c>
      <c r="J17" s="4">
        <f t="shared" si="0"/>
        <v>97.899999999999991</v>
      </c>
      <c r="K17" s="4">
        <v>2</v>
      </c>
      <c r="L17" s="4">
        <v>0.1</v>
      </c>
      <c r="M17" s="4">
        <v>0</v>
      </c>
      <c r="N17" s="4">
        <f t="shared" si="1"/>
        <v>0.1</v>
      </c>
      <c r="O17" s="4">
        <v>40</v>
      </c>
      <c r="P17" s="4">
        <v>93.7</v>
      </c>
      <c r="Q17" s="4">
        <v>0</v>
      </c>
      <c r="R17" s="4">
        <f t="shared" si="2"/>
        <v>0</v>
      </c>
      <c r="S17" s="4">
        <v>6.3</v>
      </c>
      <c r="T17" s="4">
        <v>20</v>
      </c>
      <c r="U17" s="4">
        <v>9.74</v>
      </c>
      <c r="V17" s="4">
        <v>600</v>
      </c>
      <c r="W17" s="4">
        <v>450</v>
      </c>
      <c r="X17" s="4" t="s">
        <v>47</v>
      </c>
      <c r="Y17" s="4">
        <v>4</v>
      </c>
      <c r="Z17" s="4" t="s">
        <v>28</v>
      </c>
      <c r="AA17" s="4">
        <v>0.8</v>
      </c>
      <c r="AB17" s="4">
        <v>93.2</v>
      </c>
      <c r="AC17" s="4">
        <v>6</v>
      </c>
    </row>
    <row r="18" spans="1:29" x14ac:dyDescent="0.5">
      <c r="A18" s="4">
        <v>17</v>
      </c>
      <c r="B18" s="4" t="s">
        <v>46</v>
      </c>
      <c r="C18" s="4">
        <v>2018</v>
      </c>
      <c r="D18" s="4" t="s">
        <v>33</v>
      </c>
      <c r="E18" s="4" t="s">
        <v>20</v>
      </c>
      <c r="F18" s="4" t="s">
        <v>54</v>
      </c>
      <c r="G18" s="4">
        <v>3</v>
      </c>
      <c r="H18" s="4">
        <v>89.5</v>
      </c>
      <c r="I18" s="4">
        <v>8.5</v>
      </c>
      <c r="J18" s="4">
        <f t="shared" si="0"/>
        <v>98</v>
      </c>
      <c r="K18" s="4">
        <v>2</v>
      </c>
      <c r="L18" s="4">
        <v>0</v>
      </c>
      <c r="M18" s="4">
        <v>0</v>
      </c>
      <c r="N18" s="4">
        <f t="shared" si="1"/>
        <v>0</v>
      </c>
      <c r="O18" s="4">
        <v>46.7</v>
      </c>
      <c r="P18" s="4">
        <v>99.5</v>
      </c>
      <c r="Q18" s="4">
        <v>0</v>
      </c>
      <c r="R18" s="4">
        <f t="shared" si="2"/>
        <v>0</v>
      </c>
      <c r="S18" s="4">
        <v>0.5</v>
      </c>
      <c r="T18" s="4">
        <v>20</v>
      </c>
      <c r="U18" s="4">
        <v>12.34</v>
      </c>
      <c r="V18" s="4">
        <v>600</v>
      </c>
      <c r="W18" s="4">
        <v>450</v>
      </c>
      <c r="X18" s="4" t="s">
        <v>47</v>
      </c>
      <c r="Y18" s="4">
        <v>4</v>
      </c>
      <c r="Z18" s="4" t="s">
        <v>28</v>
      </c>
      <c r="AA18" s="4">
        <v>6</v>
      </c>
      <c r="AB18" s="4">
        <v>55.3</v>
      </c>
      <c r="AC18" s="4">
        <v>38.700000000000003</v>
      </c>
    </row>
    <row r="19" spans="1:29" x14ac:dyDescent="0.5">
      <c r="A19" s="4">
        <v>18</v>
      </c>
      <c r="B19" s="4" t="s">
        <v>46</v>
      </c>
      <c r="C19" s="4">
        <v>2018</v>
      </c>
      <c r="D19" s="4" t="s">
        <v>41</v>
      </c>
      <c r="E19" s="4" t="s">
        <v>20</v>
      </c>
      <c r="F19" s="4" t="s">
        <v>55</v>
      </c>
      <c r="G19" s="4">
        <v>3</v>
      </c>
      <c r="H19" s="4">
        <v>65.25</v>
      </c>
      <c r="I19" s="4">
        <v>7.4</v>
      </c>
      <c r="J19" s="4">
        <f t="shared" si="0"/>
        <v>72.650000000000006</v>
      </c>
      <c r="K19" s="4">
        <v>21.6</v>
      </c>
      <c r="L19" s="4">
        <f>(L12+L18)/2</f>
        <v>0.5</v>
      </c>
      <c r="M19" s="4">
        <f>(M12+M18)/2</f>
        <v>0.1</v>
      </c>
      <c r="N19" s="4">
        <f t="shared" si="1"/>
        <v>0.6</v>
      </c>
      <c r="O19" s="4">
        <v>27.5</v>
      </c>
      <c r="P19" s="4">
        <f>(P12+P18)/2</f>
        <v>84.1</v>
      </c>
      <c r="Q19" s="4">
        <f>(Q12+Q18)/2</f>
        <v>5.15</v>
      </c>
      <c r="R19" s="4">
        <f t="shared" si="2"/>
        <v>0</v>
      </c>
      <c r="S19" s="4">
        <f>(S12+S18)/2</f>
        <v>10.75</v>
      </c>
      <c r="T19" s="4">
        <v>20</v>
      </c>
      <c r="U19" s="4">
        <f>600/57.1</f>
        <v>10.507880910683012</v>
      </c>
      <c r="V19" s="4">
        <v>600</v>
      </c>
      <c r="W19" s="4">
        <v>450</v>
      </c>
      <c r="X19" s="4" t="s">
        <v>47</v>
      </c>
      <c r="Y19" s="4">
        <v>4</v>
      </c>
      <c r="Z19" s="4" t="s">
        <v>28</v>
      </c>
      <c r="AA19" s="4">
        <v>17.899999999999999</v>
      </c>
      <c r="AB19" s="4">
        <v>51.6</v>
      </c>
      <c r="AC19" s="4">
        <v>30.5</v>
      </c>
    </row>
    <row r="20" spans="1:29" x14ac:dyDescent="0.5">
      <c r="A20" s="4">
        <v>19</v>
      </c>
      <c r="B20" s="4" t="s">
        <v>46</v>
      </c>
      <c r="C20" s="4">
        <v>2018</v>
      </c>
      <c r="D20" s="4" t="s">
        <v>41</v>
      </c>
      <c r="E20" s="4" t="s">
        <v>20</v>
      </c>
      <c r="F20" s="4" t="s">
        <v>56</v>
      </c>
      <c r="G20" s="4">
        <v>3</v>
      </c>
      <c r="H20" s="4">
        <v>62.9</v>
      </c>
      <c r="I20" s="4">
        <v>7.15</v>
      </c>
      <c r="J20" s="4">
        <f t="shared" si="0"/>
        <v>70.05</v>
      </c>
      <c r="K20" s="4">
        <v>26.75</v>
      </c>
      <c r="L20" s="4">
        <f>(L13+L18)/2</f>
        <v>0.15</v>
      </c>
      <c r="M20" s="4">
        <f>(M13+M18)/2</f>
        <v>0</v>
      </c>
      <c r="N20" s="4">
        <f t="shared" si="1"/>
        <v>0.15</v>
      </c>
      <c r="O20" s="4">
        <v>28.1</v>
      </c>
      <c r="P20" s="4">
        <f>(P13+P18)/2</f>
        <v>87</v>
      </c>
      <c r="Q20" s="4">
        <f>(Q13+Q18)/2</f>
        <v>3</v>
      </c>
      <c r="R20" s="4">
        <f t="shared" si="2"/>
        <v>0</v>
      </c>
      <c r="S20" s="4">
        <f>(S13+S18)/2</f>
        <v>10</v>
      </c>
      <c r="T20" s="4">
        <v>20</v>
      </c>
      <c r="U20" s="4">
        <f>600/51.3</f>
        <v>11.695906432748538</v>
      </c>
      <c r="V20" s="4">
        <v>600</v>
      </c>
      <c r="W20" s="4">
        <v>450</v>
      </c>
      <c r="X20" s="4" t="s">
        <v>47</v>
      </c>
      <c r="Y20" s="4">
        <v>4</v>
      </c>
      <c r="Z20" s="4" t="s">
        <v>28</v>
      </c>
      <c r="AA20" s="4">
        <v>12.9</v>
      </c>
      <c r="AB20" s="4">
        <v>56.3</v>
      </c>
      <c r="AC20" s="4">
        <v>30.8</v>
      </c>
    </row>
    <row r="21" spans="1:29" x14ac:dyDescent="0.5">
      <c r="A21" s="4">
        <v>20</v>
      </c>
      <c r="B21" s="4" t="s">
        <v>46</v>
      </c>
      <c r="C21" s="4">
        <v>2018</v>
      </c>
      <c r="D21" s="4" t="s">
        <v>41</v>
      </c>
      <c r="E21" s="4" t="s">
        <v>20</v>
      </c>
      <c r="F21" s="4" t="s">
        <v>57</v>
      </c>
      <c r="G21" s="4">
        <v>3</v>
      </c>
      <c r="H21" s="4">
        <v>62.25</v>
      </c>
      <c r="I21" s="4">
        <v>6.65</v>
      </c>
      <c r="J21" s="4">
        <f t="shared" si="0"/>
        <v>68.900000000000006</v>
      </c>
      <c r="K21" s="4">
        <v>12.15</v>
      </c>
      <c r="L21" s="4">
        <f xml:space="preserve"> (L14+L18)/2</f>
        <v>0.6</v>
      </c>
      <c r="M21" s="4">
        <f xml:space="preserve"> (M14+M18)/2</f>
        <v>0.1</v>
      </c>
      <c r="N21" s="4">
        <f t="shared" si="1"/>
        <v>0.7</v>
      </c>
      <c r="O21" s="4">
        <v>25.9</v>
      </c>
      <c r="P21" s="4">
        <f xml:space="preserve"> (P14+P18)/2</f>
        <v>75.45</v>
      </c>
      <c r="Q21" s="4">
        <f xml:space="preserve"> (Q14+Q18)/2</f>
        <v>18.25</v>
      </c>
      <c r="R21" s="4">
        <f t="shared" si="2"/>
        <v>0</v>
      </c>
      <c r="S21" s="4">
        <f xml:space="preserve"> (S14+S18)/2</f>
        <v>6.3</v>
      </c>
      <c r="T21" s="4">
        <v>20</v>
      </c>
      <c r="U21" s="4">
        <f>600/57.8</f>
        <v>10.380622837370243</v>
      </c>
      <c r="V21" s="4">
        <v>600</v>
      </c>
      <c r="W21" s="4">
        <v>450</v>
      </c>
      <c r="X21" s="4" t="s">
        <v>47</v>
      </c>
      <c r="Y21" s="4">
        <v>4</v>
      </c>
      <c r="Z21" s="4" t="s">
        <v>28</v>
      </c>
      <c r="AA21" s="4">
        <v>22.7</v>
      </c>
      <c r="AB21" s="4">
        <v>54.3</v>
      </c>
      <c r="AC21" s="4">
        <v>23</v>
      </c>
    </row>
    <row r="22" spans="1:29" x14ac:dyDescent="0.5">
      <c r="A22" s="4">
        <v>21</v>
      </c>
      <c r="B22" s="4" t="s">
        <v>46</v>
      </c>
      <c r="C22" s="4">
        <v>2018</v>
      </c>
      <c r="D22" s="4" t="s">
        <v>41</v>
      </c>
      <c r="E22" s="4" t="s">
        <v>20</v>
      </c>
      <c r="F22" s="4" t="s">
        <v>58</v>
      </c>
      <c r="G22" s="4">
        <v>3</v>
      </c>
      <c r="H22" s="4">
        <v>66.7</v>
      </c>
      <c r="I22" s="4">
        <v>7.55</v>
      </c>
      <c r="J22" s="4">
        <f t="shared" si="0"/>
        <v>74.25</v>
      </c>
      <c r="K22" s="4">
        <v>23</v>
      </c>
      <c r="L22" s="4">
        <f xml:space="preserve"> (L15+L18)/2</f>
        <v>0.7</v>
      </c>
      <c r="M22" s="4">
        <f xml:space="preserve"> (M15+M18)/2</f>
        <v>0.05</v>
      </c>
      <c r="N22" s="4">
        <f t="shared" si="1"/>
        <v>0.75</v>
      </c>
      <c r="O22" s="4">
        <v>28.2</v>
      </c>
      <c r="P22" s="4">
        <f xml:space="preserve"> (P15+P18)/2</f>
        <v>87.2</v>
      </c>
      <c r="Q22" s="4">
        <f xml:space="preserve"> (Q15+Q18)/2</f>
        <v>2</v>
      </c>
      <c r="R22" s="4">
        <f t="shared" si="2"/>
        <v>0</v>
      </c>
      <c r="S22" s="4">
        <f xml:space="preserve"> (S15+S18)/2</f>
        <v>10.8</v>
      </c>
      <c r="T22" s="4">
        <v>20</v>
      </c>
      <c r="U22" s="4">
        <f>600/50.9</f>
        <v>11.787819253438114</v>
      </c>
      <c r="V22" s="4">
        <v>600</v>
      </c>
      <c r="W22" s="4">
        <v>450</v>
      </c>
      <c r="X22" s="4" t="s">
        <v>47</v>
      </c>
      <c r="Y22" s="4">
        <v>4</v>
      </c>
      <c r="Z22" s="4" t="s">
        <v>28</v>
      </c>
      <c r="AA22" s="4">
        <v>15.9</v>
      </c>
      <c r="AB22" s="4">
        <v>54.6</v>
      </c>
      <c r="AC22" s="4">
        <v>29.5</v>
      </c>
    </row>
    <row r="23" spans="1:29" x14ac:dyDescent="0.5">
      <c r="A23" s="4">
        <v>22</v>
      </c>
      <c r="B23" s="4" t="s">
        <v>46</v>
      </c>
      <c r="C23" s="4">
        <v>2018</v>
      </c>
      <c r="D23" s="4" t="s">
        <v>41</v>
      </c>
      <c r="E23" s="4" t="s">
        <v>20</v>
      </c>
      <c r="F23" s="4" t="s">
        <v>59</v>
      </c>
      <c r="G23" s="4">
        <v>3</v>
      </c>
      <c r="H23" s="4">
        <v>68.95</v>
      </c>
      <c r="I23" s="4">
        <v>7.25</v>
      </c>
      <c r="J23" s="4">
        <f t="shared" si="0"/>
        <v>76.2</v>
      </c>
      <c r="K23" s="4">
        <v>23.25</v>
      </c>
      <c r="L23" s="4">
        <f xml:space="preserve"> (L16+L18)/2</f>
        <v>0.1</v>
      </c>
      <c r="M23" s="4">
        <f xml:space="preserve"> (M16+M18)/2</f>
        <v>0</v>
      </c>
      <c r="N23" s="4">
        <f t="shared" si="1"/>
        <v>0.1</v>
      </c>
      <c r="O23" s="4">
        <v>29</v>
      </c>
      <c r="P23" s="4">
        <f xml:space="preserve"> (P16+P18)/2</f>
        <v>89.75</v>
      </c>
      <c r="Q23" s="4">
        <f xml:space="preserve"> (Q16+Q18)/2</f>
        <v>0.45</v>
      </c>
      <c r="R23" s="4">
        <f t="shared" si="2"/>
        <v>0</v>
      </c>
      <c r="S23" s="4">
        <f xml:space="preserve"> (S16+S18)/2</f>
        <v>9.8000000000000007</v>
      </c>
      <c r="T23" s="4">
        <v>20</v>
      </c>
      <c r="U23" s="4">
        <f>600/59</f>
        <v>10.169491525423728</v>
      </c>
      <c r="V23" s="4">
        <v>600</v>
      </c>
      <c r="W23" s="4">
        <v>450</v>
      </c>
      <c r="X23" s="4" t="s">
        <v>47</v>
      </c>
      <c r="Y23" s="4">
        <v>4</v>
      </c>
      <c r="Z23" s="4" t="s">
        <v>28</v>
      </c>
      <c r="AA23" s="4">
        <v>13.1</v>
      </c>
      <c r="AB23" s="4">
        <v>59.4</v>
      </c>
      <c r="AC23" s="4">
        <v>27.5</v>
      </c>
    </row>
    <row r="24" spans="1:29" x14ac:dyDescent="0.5">
      <c r="A24" s="4">
        <v>23</v>
      </c>
      <c r="B24" s="4" t="s">
        <v>46</v>
      </c>
      <c r="C24" s="4">
        <v>2018</v>
      </c>
      <c r="D24" s="4" t="s">
        <v>41</v>
      </c>
      <c r="E24" s="4" t="s">
        <v>20</v>
      </c>
      <c r="F24" s="4" t="s">
        <v>60</v>
      </c>
      <c r="G24" s="4">
        <v>3</v>
      </c>
      <c r="H24" s="4">
        <f>(H12+H17)/2</f>
        <v>65.900000000000006</v>
      </c>
      <c r="I24" s="4">
        <f>(I12+I17)/2</f>
        <v>6.6999999999999993</v>
      </c>
      <c r="J24" s="4">
        <f t="shared" si="0"/>
        <v>72.600000000000009</v>
      </c>
      <c r="K24" s="4">
        <f>(K12+K17)/2</f>
        <v>21.6</v>
      </c>
      <c r="L24" s="4">
        <f>(L12+L17)/2</f>
        <v>0.55000000000000004</v>
      </c>
      <c r="M24" s="4">
        <f>(M12+M17)/2</f>
        <v>0.1</v>
      </c>
      <c r="N24" s="4">
        <f t="shared" si="1"/>
        <v>0.65</v>
      </c>
      <c r="O24" s="4">
        <v>30.8</v>
      </c>
      <c r="P24" s="4">
        <f>(P12+P17)/2</f>
        <v>81.2</v>
      </c>
      <c r="Q24" s="4">
        <f>(Q12+Q17)/2</f>
        <v>5.15</v>
      </c>
      <c r="R24" s="4">
        <f t="shared" si="2"/>
        <v>0</v>
      </c>
      <c r="S24" s="4">
        <f>(S12+S17)/2</f>
        <v>13.65</v>
      </c>
      <c r="T24" s="4">
        <v>20</v>
      </c>
      <c r="U24" s="4">
        <f>600/46.3</f>
        <v>12.958963282937367</v>
      </c>
      <c r="V24" s="4">
        <v>600</v>
      </c>
      <c r="W24" s="4">
        <v>450</v>
      </c>
      <c r="X24" s="4" t="s">
        <v>47</v>
      </c>
      <c r="Y24" s="4">
        <v>4</v>
      </c>
      <c r="Z24" s="4" t="s">
        <v>28</v>
      </c>
      <c r="AA24" s="4">
        <v>19.2</v>
      </c>
      <c r="AB24" s="4">
        <v>31.5</v>
      </c>
      <c r="AC24" s="4">
        <v>49.3</v>
      </c>
    </row>
    <row r="25" spans="1:29" x14ac:dyDescent="0.5">
      <c r="A25" s="4">
        <v>24</v>
      </c>
      <c r="B25" s="4" t="s">
        <v>46</v>
      </c>
      <c r="C25" s="4">
        <v>2018</v>
      </c>
      <c r="D25" s="4" t="s">
        <v>41</v>
      </c>
      <c r="E25" s="4" t="s">
        <v>20</v>
      </c>
      <c r="F25" s="4" t="s">
        <v>61</v>
      </c>
      <c r="G25" s="4">
        <v>3</v>
      </c>
      <c r="H25" s="4">
        <f>(H13+H17)/2</f>
        <v>63.55</v>
      </c>
      <c r="I25" s="4">
        <f>(I13+I17)/2</f>
        <v>6.4499999999999993</v>
      </c>
      <c r="J25" s="4">
        <f t="shared" si="0"/>
        <v>70</v>
      </c>
      <c r="K25" s="4">
        <f>(K13+K17)/2</f>
        <v>26.75</v>
      </c>
      <c r="L25" s="4">
        <f>(L13+L17)/2</f>
        <v>0.2</v>
      </c>
      <c r="M25" s="4">
        <f>(M13+M17)/2</f>
        <v>0</v>
      </c>
      <c r="N25" s="4">
        <f t="shared" si="1"/>
        <v>0.2</v>
      </c>
      <c r="O25" s="4">
        <v>31.5</v>
      </c>
      <c r="P25" s="4">
        <f>(P13+P17)/2</f>
        <v>84.1</v>
      </c>
      <c r="Q25" s="4">
        <f>(Q13+Q17)/2</f>
        <v>3</v>
      </c>
      <c r="R25" s="4">
        <f t="shared" si="2"/>
        <v>0</v>
      </c>
      <c r="S25" s="4">
        <f>(S13+S17)/2</f>
        <v>12.9</v>
      </c>
      <c r="T25" s="4">
        <v>20</v>
      </c>
      <c r="U25" s="4">
        <f>600/49.9</f>
        <v>12.024048096192384</v>
      </c>
      <c r="V25" s="4">
        <v>600</v>
      </c>
      <c r="W25" s="4">
        <v>450</v>
      </c>
      <c r="X25" s="4" t="s">
        <v>47</v>
      </c>
      <c r="Y25" s="4">
        <v>4</v>
      </c>
      <c r="Z25" s="4" t="s">
        <v>28</v>
      </c>
      <c r="AA25" s="4">
        <v>16.5</v>
      </c>
      <c r="AB25" s="4">
        <v>36.700000000000003</v>
      </c>
      <c r="AC25" s="4">
        <v>46.8</v>
      </c>
    </row>
    <row r="26" spans="1:29" x14ac:dyDescent="0.5">
      <c r="A26" s="4">
        <v>25</v>
      </c>
      <c r="B26" s="4" t="s">
        <v>46</v>
      </c>
      <c r="C26" s="4">
        <v>2018</v>
      </c>
      <c r="D26" s="4" t="s">
        <v>41</v>
      </c>
      <c r="E26" s="4" t="s">
        <v>20</v>
      </c>
      <c r="F26" s="4" t="s">
        <v>62</v>
      </c>
      <c r="G26" s="4">
        <v>3</v>
      </c>
      <c r="H26" s="4">
        <f>(H14+H17)/2</f>
        <v>62.9</v>
      </c>
      <c r="I26" s="4">
        <f>(I14+I17)/2</f>
        <v>5.9499999999999993</v>
      </c>
      <c r="J26" s="4">
        <f t="shared" si="0"/>
        <v>68.849999999999994</v>
      </c>
      <c r="K26" s="4">
        <f>(K14+K17)/2</f>
        <v>12.15</v>
      </c>
      <c r="L26" s="4">
        <f>(L14+L17)/2</f>
        <v>0.65</v>
      </c>
      <c r="M26" s="4">
        <f>(M14+M17)/2</f>
        <v>0.1</v>
      </c>
      <c r="N26" s="4">
        <f t="shared" si="1"/>
        <v>0.75</v>
      </c>
      <c r="O26" s="4">
        <v>29.2</v>
      </c>
      <c r="P26" s="4">
        <f>(P14+P17)/2</f>
        <v>72.55</v>
      </c>
      <c r="Q26" s="4">
        <f>(Q14+Q17)/2</f>
        <v>18.25</v>
      </c>
      <c r="R26" s="4">
        <f t="shared" si="2"/>
        <v>0</v>
      </c>
      <c r="S26" s="4">
        <f>(S14+S17)/2</f>
        <v>9.1999999999999993</v>
      </c>
      <c r="T26" s="4">
        <v>20</v>
      </c>
      <c r="U26" s="4">
        <f>600/51.7</f>
        <v>11.605415860735009</v>
      </c>
      <c r="V26" s="4">
        <v>600</v>
      </c>
      <c r="W26" s="4">
        <v>450</v>
      </c>
      <c r="X26" s="4" t="s">
        <v>47</v>
      </c>
      <c r="Y26" s="4">
        <v>4</v>
      </c>
      <c r="Z26" s="4" t="s">
        <v>28</v>
      </c>
      <c r="AA26" s="4">
        <v>24.2</v>
      </c>
      <c r="AB26" s="4">
        <v>41.1</v>
      </c>
      <c r="AC26" s="4">
        <v>34.700000000000003</v>
      </c>
    </row>
    <row r="27" spans="1:29" x14ac:dyDescent="0.5">
      <c r="A27" s="4">
        <v>26</v>
      </c>
      <c r="B27" s="4" t="s">
        <v>46</v>
      </c>
      <c r="C27" s="4">
        <v>2018</v>
      </c>
      <c r="D27" s="4" t="s">
        <v>41</v>
      </c>
      <c r="E27" s="4" t="s">
        <v>20</v>
      </c>
      <c r="F27" s="4" t="s">
        <v>63</v>
      </c>
      <c r="G27" s="4">
        <v>3</v>
      </c>
      <c r="H27" s="4">
        <f>(H15+H17)/2</f>
        <v>67.349999999999994</v>
      </c>
      <c r="I27" s="4">
        <f>(I15+I17)/2</f>
        <v>6.85</v>
      </c>
      <c r="J27" s="4">
        <f t="shared" si="0"/>
        <v>74.199999999999989</v>
      </c>
      <c r="K27" s="4">
        <f>(K15+K17)/2</f>
        <v>23</v>
      </c>
      <c r="L27" s="4">
        <f>(L15+L17)/2</f>
        <v>0.75</v>
      </c>
      <c r="M27" s="4">
        <f>(M15+M17)/2</f>
        <v>0.05</v>
      </c>
      <c r="N27" s="4">
        <f t="shared" si="1"/>
        <v>0.8</v>
      </c>
      <c r="O27" s="4">
        <v>31.6</v>
      </c>
      <c r="P27" s="4">
        <f>(P15+P17)/2</f>
        <v>84.300000000000011</v>
      </c>
      <c r="Q27" s="4">
        <f>(Q15+Q17)/2</f>
        <v>2</v>
      </c>
      <c r="R27" s="4">
        <f t="shared" si="2"/>
        <v>0</v>
      </c>
      <c r="S27" s="4">
        <f>(S15+S17)/2</f>
        <v>13.700000000000001</v>
      </c>
      <c r="T27" s="4">
        <v>20</v>
      </c>
      <c r="U27" s="4">
        <f>600/54.5</f>
        <v>11.009174311926605</v>
      </c>
      <c r="V27" s="4">
        <v>600</v>
      </c>
      <c r="W27" s="4">
        <v>450</v>
      </c>
      <c r="X27" s="4" t="s">
        <v>47</v>
      </c>
      <c r="Y27" s="4">
        <v>4</v>
      </c>
      <c r="Z27" s="4" t="s">
        <v>28</v>
      </c>
      <c r="AA27" s="4">
        <v>17.899999999999999</v>
      </c>
      <c r="AB27" s="4">
        <v>25.1</v>
      </c>
      <c r="AC27" s="4">
        <v>57</v>
      </c>
    </row>
    <row r="28" spans="1:29" x14ac:dyDescent="0.5">
      <c r="A28" s="4">
        <v>27</v>
      </c>
      <c r="B28" s="4" t="s">
        <v>46</v>
      </c>
      <c r="C28" s="4">
        <v>2018</v>
      </c>
      <c r="D28" s="4" t="s">
        <v>41</v>
      </c>
      <c r="E28" s="4" t="s">
        <v>20</v>
      </c>
      <c r="F28" s="4" t="s">
        <v>64</v>
      </c>
      <c r="G28" s="4">
        <v>3</v>
      </c>
      <c r="H28" s="4">
        <f>(H16+H17)/2</f>
        <v>69.599999999999994</v>
      </c>
      <c r="I28" s="4">
        <f>(I16+I17)/2</f>
        <v>6.55</v>
      </c>
      <c r="J28" s="4">
        <f t="shared" si="0"/>
        <v>76.149999999999991</v>
      </c>
      <c r="K28" s="4">
        <f>(K16+K17)/2</f>
        <v>23.25</v>
      </c>
      <c r="L28" s="4">
        <f>(L16+L17)/2</f>
        <v>0.15000000000000002</v>
      </c>
      <c r="M28" s="4">
        <f>(M16+M17)/2</f>
        <v>0</v>
      </c>
      <c r="N28" s="4">
        <f t="shared" si="1"/>
        <v>0.15000000000000002</v>
      </c>
      <c r="O28" s="4">
        <v>32.299999999999997</v>
      </c>
      <c r="P28" s="4">
        <f>(P16+P17)/2</f>
        <v>86.85</v>
      </c>
      <c r="Q28" s="4">
        <f>(Q16+Q17)/2</f>
        <v>0.45</v>
      </c>
      <c r="R28" s="4">
        <f t="shared" si="2"/>
        <v>0</v>
      </c>
      <c r="S28" s="4">
        <f>(S16+S17)/2</f>
        <v>12.700000000000001</v>
      </c>
      <c r="T28" s="4">
        <v>20</v>
      </c>
      <c r="U28" s="4">
        <f>600/50.3</f>
        <v>11.928429423459246</v>
      </c>
      <c r="V28" s="4">
        <v>600</v>
      </c>
      <c r="W28" s="4">
        <v>450</v>
      </c>
      <c r="X28" s="4" t="s">
        <v>47</v>
      </c>
      <c r="Y28" s="4">
        <v>4</v>
      </c>
      <c r="Z28" s="4" t="s">
        <v>28</v>
      </c>
      <c r="AA28" s="4">
        <v>15.4</v>
      </c>
      <c r="AB28" s="4">
        <v>30.2</v>
      </c>
      <c r="AC28" s="4">
        <v>54.4</v>
      </c>
    </row>
    <row r="29" spans="1:29" x14ac:dyDescent="0.5">
      <c r="A29" s="4">
        <v>28</v>
      </c>
      <c r="B29" s="4" t="s">
        <v>67</v>
      </c>
      <c r="C29" s="4">
        <v>2018</v>
      </c>
      <c r="D29" s="4" t="s">
        <v>33</v>
      </c>
      <c r="E29" s="4" t="s">
        <v>20</v>
      </c>
      <c r="F29" s="4" t="s">
        <v>50</v>
      </c>
      <c r="G29" s="4">
        <v>0.5</v>
      </c>
      <c r="H29" s="4">
        <v>45.1</v>
      </c>
      <c r="I29" s="4">
        <v>6.4</v>
      </c>
      <c r="J29" s="4">
        <f t="shared" si="0"/>
        <v>51.5</v>
      </c>
      <c r="K29" s="4">
        <v>48.1</v>
      </c>
      <c r="L29" s="4">
        <v>0.4</v>
      </c>
      <c r="M29" s="4">
        <v>0</v>
      </c>
      <c r="N29" s="4">
        <f t="shared" si="1"/>
        <v>0.4</v>
      </c>
      <c r="O29" s="4">
        <v>13.1</v>
      </c>
      <c r="P29" s="4">
        <v>60.2</v>
      </c>
      <c r="Q29" s="4">
        <v>23.5</v>
      </c>
      <c r="R29" s="4">
        <f t="shared" si="2"/>
        <v>0</v>
      </c>
      <c r="S29" s="4">
        <v>16.3</v>
      </c>
      <c r="T29" s="4">
        <v>40</v>
      </c>
      <c r="U29" s="4">
        <v>8.5</v>
      </c>
      <c r="V29" s="4">
        <v>800</v>
      </c>
      <c r="W29" s="4">
        <v>420</v>
      </c>
      <c r="X29" s="4" t="s">
        <v>47</v>
      </c>
      <c r="Y29" s="4">
        <v>4</v>
      </c>
      <c r="Z29" s="4" t="s">
        <v>28</v>
      </c>
      <c r="AA29" s="4">
        <v>38.299999999999997</v>
      </c>
      <c r="AB29" s="4">
        <v>27.5</v>
      </c>
      <c r="AC29" s="4">
        <v>34.200000000000003</v>
      </c>
    </row>
    <row r="30" spans="1:29" x14ac:dyDescent="0.5">
      <c r="A30" s="4">
        <v>29</v>
      </c>
      <c r="B30" s="4" t="s">
        <v>67</v>
      </c>
      <c r="C30" s="4">
        <v>2018</v>
      </c>
      <c r="D30" s="4" t="s">
        <v>33</v>
      </c>
      <c r="E30" s="4" t="s">
        <v>20</v>
      </c>
      <c r="F30" s="4" t="s">
        <v>50</v>
      </c>
      <c r="G30" s="4">
        <v>0.5</v>
      </c>
      <c r="H30" s="4">
        <v>45.1</v>
      </c>
      <c r="I30" s="4">
        <v>6.4</v>
      </c>
      <c r="J30" s="4">
        <f t="shared" si="0"/>
        <v>51.5</v>
      </c>
      <c r="K30" s="4">
        <v>48.1</v>
      </c>
      <c r="L30" s="4">
        <v>0.4</v>
      </c>
      <c r="M30" s="4">
        <v>0</v>
      </c>
      <c r="N30" s="4">
        <f t="shared" si="1"/>
        <v>0.4</v>
      </c>
      <c r="O30" s="4">
        <v>13.1</v>
      </c>
      <c r="P30" s="4">
        <v>60.2</v>
      </c>
      <c r="Q30" s="4">
        <v>23.5</v>
      </c>
      <c r="R30" s="4">
        <f t="shared" si="2"/>
        <v>0</v>
      </c>
      <c r="S30" s="4">
        <v>16.3</v>
      </c>
      <c r="T30" s="4">
        <v>40</v>
      </c>
      <c r="U30" s="4">
        <v>7</v>
      </c>
      <c r="V30" s="4">
        <v>800</v>
      </c>
      <c r="W30" s="4">
        <v>560</v>
      </c>
      <c r="X30" s="4" t="s">
        <v>47</v>
      </c>
      <c r="Y30" s="4">
        <v>4</v>
      </c>
      <c r="Z30" s="4" t="s">
        <v>28</v>
      </c>
      <c r="AA30" s="4">
        <v>35.1</v>
      </c>
      <c r="AB30" s="4">
        <v>25.4</v>
      </c>
      <c r="AC30" s="4">
        <v>39.5</v>
      </c>
    </row>
    <row r="31" spans="1:29" x14ac:dyDescent="0.5">
      <c r="A31" s="4">
        <v>30</v>
      </c>
      <c r="B31" s="4" t="s">
        <v>67</v>
      </c>
      <c r="C31" s="4">
        <v>2018</v>
      </c>
      <c r="D31" s="4" t="s">
        <v>33</v>
      </c>
      <c r="E31" s="4" t="s">
        <v>20</v>
      </c>
      <c r="F31" s="4" t="s">
        <v>50</v>
      </c>
      <c r="G31" s="4">
        <v>0.5</v>
      </c>
      <c r="H31" s="4">
        <v>45.1</v>
      </c>
      <c r="I31" s="4">
        <v>6.4</v>
      </c>
      <c r="J31" s="4">
        <f t="shared" si="0"/>
        <v>51.5</v>
      </c>
      <c r="K31" s="4">
        <v>48.1</v>
      </c>
      <c r="L31" s="4">
        <v>0.4</v>
      </c>
      <c r="M31" s="4">
        <v>0</v>
      </c>
      <c r="N31" s="4">
        <f t="shared" si="1"/>
        <v>0.4</v>
      </c>
      <c r="O31" s="4">
        <v>13.1</v>
      </c>
      <c r="P31" s="4">
        <v>60.2</v>
      </c>
      <c r="Q31" s="4">
        <v>23.5</v>
      </c>
      <c r="R31" s="4">
        <f t="shared" si="2"/>
        <v>0</v>
      </c>
      <c r="S31" s="4">
        <v>16.3</v>
      </c>
      <c r="T31" s="4">
        <v>40</v>
      </c>
      <c r="U31" s="4">
        <v>6.5</v>
      </c>
      <c r="V31" s="4">
        <v>800</v>
      </c>
      <c r="W31" s="4">
        <v>420</v>
      </c>
      <c r="X31" s="4" t="s">
        <v>47</v>
      </c>
      <c r="Y31" s="4">
        <v>8</v>
      </c>
      <c r="Z31" s="4" t="s">
        <v>28</v>
      </c>
      <c r="AA31" s="4">
        <v>36.700000000000003</v>
      </c>
      <c r="AB31" s="4">
        <v>24.6</v>
      </c>
      <c r="AC31" s="4">
        <v>38.700000000000003</v>
      </c>
    </row>
    <row r="32" spans="1:29" x14ac:dyDescent="0.5">
      <c r="A32" s="4">
        <v>31</v>
      </c>
      <c r="B32" s="4" t="s">
        <v>67</v>
      </c>
      <c r="C32" s="4">
        <v>2018</v>
      </c>
      <c r="D32" s="4" t="s">
        <v>33</v>
      </c>
      <c r="E32" s="4" t="s">
        <v>20</v>
      </c>
      <c r="F32" s="4" t="s">
        <v>50</v>
      </c>
      <c r="G32" s="4">
        <v>0.5</v>
      </c>
      <c r="H32" s="4">
        <v>45.1</v>
      </c>
      <c r="I32" s="4">
        <v>6.4</v>
      </c>
      <c r="J32" s="4">
        <f t="shared" si="0"/>
        <v>51.5</v>
      </c>
      <c r="K32" s="4">
        <v>48.1</v>
      </c>
      <c r="L32" s="4">
        <v>0.4</v>
      </c>
      <c r="M32" s="4">
        <v>0</v>
      </c>
      <c r="N32" s="4">
        <f t="shared" si="1"/>
        <v>0.4</v>
      </c>
      <c r="O32" s="4">
        <v>13.1</v>
      </c>
      <c r="P32" s="4">
        <v>60.2</v>
      </c>
      <c r="Q32" s="4">
        <v>23.5</v>
      </c>
      <c r="R32" s="4">
        <f t="shared" si="2"/>
        <v>0</v>
      </c>
      <c r="S32" s="4">
        <v>16.3</v>
      </c>
      <c r="T32" s="4">
        <v>40</v>
      </c>
      <c r="U32" s="4">
        <v>6.5</v>
      </c>
      <c r="V32" s="4">
        <v>800</v>
      </c>
      <c r="W32" s="4">
        <v>560</v>
      </c>
      <c r="X32" s="4" t="s">
        <v>47</v>
      </c>
      <c r="Y32" s="4">
        <v>8</v>
      </c>
      <c r="Z32" s="4" t="s">
        <v>28</v>
      </c>
      <c r="AA32" s="4">
        <v>34.799999999999997</v>
      </c>
      <c r="AB32" s="4">
        <v>27.5</v>
      </c>
      <c r="AC32" s="4">
        <v>37.700000000000003</v>
      </c>
    </row>
    <row r="33" spans="1:29" x14ac:dyDescent="0.5">
      <c r="A33" s="4">
        <v>32</v>
      </c>
      <c r="B33" s="4" t="s">
        <v>67</v>
      </c>
      <c r="C33" s="4">
        <v>2018</v>
      </c>
      <c r="D33" s="4" t="s">
        <v>33</v>
      </c>
      <c r="E33" s="4" t="s">
        <v>20</v>
      </c>
      <c r="F33" s="4" t="s">
        <v>68</v>
      </c>
      <c r="G33" s="4">
        <v>0.5</v>
      </c>
      <c r="H33" s="4">
        <v>72.3</v>
      </c>
      <c r="I33" s="4">
        <v>5.6</v>
      </c>
      <c r="J33" s="4">
        <f t="shared" si="0"/>
        <v>77.899999999999991</v>
      </c>
      <c r="K33" s="4">
        <v>19.100000000000001</v>
      </c>
      <c r="L33" s="4">
        <v>1.8</v>
      </c>
      <c r="M33" s="4">
        <v>1.2</v>
      </c>
      <c r="N33" s="4">
        <f t="shared" si="1"/>
        <v>3</v>
      </c>
      <c r="O33" s="4">
        <v>17.399999999999999</v>
      </c>
      <c r="P33" s="4">
        <v>27.9</v>
      </c>
      <c r="Q33" s="4">
        <v>35.5</v>
      </c>
      <c r="R33" s="4">
        <f t="shared" si="2"/>
        <v>0</v>
      </c>
      <c r="S33" s="4">
        <v>36.6</v>
      </c>
      <c r="T33" s="4">
        <v>40</v>
      </c>
      <c r="U33" s="4">
        <v>11</v>
      </c>
      <c r="V33" s="4">
        <v>800</v>
      </c>
      <c r="W33" s="4">
        <v>420</v>
      </c>
      <c r="X33" s="4" t="s">
        <v>47</v>
      </c>
      <c r="Y33" s="4">
        <v>4</v>
      </c>
      <c r="Z33" s="4" t="s">
        <v>28</v>
      </c>
      <c r="AA33" s="4">
        <v>61.9</v>
      </c>
      <c r="AB33" s="4">
        <v>13.7</v>
      </c>
      <c r="AC33" s="4">
        <v>24.3</v>
      </c>
    </row>
    <row r="34" spans="1:29" x14ac:dyDescent="0.5">
      <c r="A34" s="4">
        <v>33</v>
      </c>
      <c r="B34" s="4" t="s">
        <v>67</v>
      </c>
      <c r="C34" s="4">
        <v>2018</v>
      </c>
      <c r="D34" s="4" t="s">
        <v>33</v>
      </c>
      <c r="E34" s="4" t="s">
        <v>20</v>
      </c>
      <c r="F34" s="4" t="s">
        <v>68</v>
      </c>
      <c r="G34" s="4">
        <v>0.5</v>
      </c>
      <c r="H34" s="4">
        <v>72.3</v>
      </c>
      <c r="I34" s="4">
        <v>5.6</v>
      </c>
      <c r="J34" s="4">
        <f t="shared" si="0"/>
        <v>77.899999999999991</v>
      </c>
      <c r="K34" s="4">
        <v>19.100000000000001</v>
      </c>
      <c r="L34" s="4">
        <v>1.8</v>
      </c>
      <c r="M34" s="4">
        <v>1.2</v>
      </c>
      <c r="N34" s="4">
        <f t="shared" si="1"/>
        <v>3</v>
      </c>
      <c r="O34" s="4">
        <v>17.399999999999999</v>
      </c>
      <c r="P34" s="4">
        <v>27.9</v>
      </c>
      <c r="Q34" s="4">
        <v>35.5</v>
      </c>
      <c r="R34" s="4">
        <f t="shared" si="2"/>
        <v>0</v>
      </c>
      <c r="S34" s="4">
        <v>36.6</v>
      </c>
      <c r="T34" s="4">
        <v>40</v>
      </c>
      <c r="U34" s="4">
        <v>8.9</v>
      </c>
      <c r="V34" s="4">
        <v>800</v>
      </c>
      <c r="W34" s="4">
        <v>560</v>
      </c>
      <c r="X34" s="4" t="s">
        <v>47</v>
      </c>
      <c r="Y34" s="4">
        <v>4</v>
      </c>
      <c r="Z34" s="4" t="s">
        <v>28</v>
      </c>
      <c r="AA34" s="4">
        <v>65.3</v>
      </c>
      <c r="AB34" s="4">
        <v>13</v>
      </c>
      <c r="AC34" s="4">
        <v>21.7</v>
      </c>
    </row>
    <row r="35" spans="1:29" x14ac:dyDescent="0.5">
      <c r="A35" s="4">
        <v>34</v>
      </c>
      <c r="B35" s="4" t="s">
        <v>67</v>
      </c>
      <c r="C35" s="4">
        <v>2018</v>
      </c>
      <c r="D35" s="4" t="s">
        <v>33</v>
      </c>
      <c r="E35" s="4" t="s">
        <v>20</v>
      </c>
      <c r="F35" s="4" t="s">
        <v>68</v>
      </c>
      <c r="G35" s="4">
        <v>0.5</v>
      </c>
      <c r="H35" s="4">
        <v>72.3</v>
      </c>
      <c r="I35" s="4">
        <v>5.6</v>
      </c>
      <c r="J35" s="4">
        <f t="shared" si="0"/>
        <v>77.899999999999991</v>
      </c>
      <c r="K35" s="4">
        <v>19.100000000000001</v>
      </c>
      <c r="L35" s="4">
        <v>1.8</v>
      </c>
      <c r="M35" s="4">
        <v>1.2</v>
      </c>
      <c r="N35" s="4">
        <f t="shared" si="1"/>
        <v>3</v>
      </c>
      <c r="O35" s="4">
        <v>17.399999999999999</v>
      </c>
      <c r="P35" s="4">
        <v>27.9</v>
      </c>
      <c r="Q35" s="4">
        <v>35.5</v>
      </c>
      <c r="R35" s="4">
        <f t="shared" si="2"/>
        <v>0</v>
      </c>
      <c r="S35" s="4">
        <v>36.6</v>
      </c>
      <c r="T35" s="4">
        <v>40</v>
      </c>
      <c r="U35" s="4">
        <v>8.1999999999999993</v>
      </c>
      <c r="V35" s="4">
        <v>800</v>
      </c>
      <c r="W35" s="4">
        <v>420</v>
      </c>
      <c r="X35" s="4" t="s">
        <v>47</v>
      </c>
      <c r="Y35" s="4">
        <v>8</v>
      </c>
      <c r="Z35" s="4" t="s">
        <v>28</v>
      </c>
      <c r="AA35" s="4">
        <v>69.599999999999994</v>
      </c>
      <c r="AB35" s="4">
        <v>13.7</v>
      </c>
      <c r="AC35" s="4">
        <v>16.7</v>
      </c>
    </row>
    <row r="36" spans="1:29" x14ac:dyDescent="0.5">
      <c r="A36" s="4">
        <v>35</v>
      </c>
      <c r="B36" s="4" t="s">
        <v>67</v>
      </c>
      <c r="C36" s="4">
        <v>2018</v>
      </c>
      <c r="D36" s="4" t="s">
        <v>33</v>
      </c>
      <c r="E36" s="4" t="s">
        <v>20</v>
      </c>
      <c r="F36" s="4" t="s">
        <v>68</v>
      </c>
      <c r="G36" s="4">
        <v>0.5</v>
      </c>
      <c r="H36" s="4">
        <v>72.3</v>
      </c>
      <c r="I36" s="4">
        <v>5.6</v>
      </c>
      <c r="J36" s="4">
        <f t="shared" si="0"/>
        <v>77.899999999999991</v>
      </c>
      <c r="K36" s="4">
        <v>19.100000000000001</v>
      </c>
      <c r="L36" s="4">
        <v>1.8</v>
      </c>
      <c r="M36" s="4">
        <v>1.2</v>
      </c>
      <c r="N36" s="4">
        <f t="shared" si="1"/>
        <v>3</v>
      </c>
      <c r="O36" s="4">
        <v>17.399999999999999</v>
      </c>
      <c r="P36" s="4">
        <v>27.9</v>
      </c>
      <c r="Q36" s="4">
        <v>35.5</v>
      </c>
      <c r="R36" s="4">
        <f t="shared" si="2"/>
        <v>0</v>
      </c>
      <c r="S36" s="4">
        <v>36.6</v>
      </c>
      <c r="T36" s="4">
        <v>40</v>
      </c>
      <c r="U36" s="4">
        <v>11</v>
      </c>
      <c r="V36" s="4">
        <v>800</v>
      </c>
      <c r="W36" s="4">
        <v>560</v>
      </c>
      <c r="X36" s="4" t="s">
        <v>47</v>
      </c>
      <c r="Y36" s="4">
        <v>8</v>
      </c>
      <c r="Z36" s="4" t="s">
        <v>28</v>
      </c>
      <c r="AA36" s="4">
        <v>65.8</v>
      </c>
      <c r="AB36" s="4">
        <v>11.1</v>
      </c>
      <c r="AC36" s="4">
        <v>23.1</v>
      </c>
    </row>
    <row r="37" spans="1:29" x14ac:dyDescent="0.5">
      <c r="A37" s="4">
        <v>36</v>
      </c>
      <c r="B37" s="4" t="s">
        <v>67</v>
      </c>
      <c r="C37" s="4">
        <v>2018</v>
      </c>
      <c r="D37" s="4" t="s">
        <v>41</v>
      </c>
      <c r="E37" s="4" t="s">
        <v>20</v>
      </c>
      <c r="F37" s="4" t="s">
        <v>70</v>
      </c>
      <c r="G37" s="4">
        <v>0.5</v>
      </c>
      <c r="H37" s="4">
        <f>((3*H33)+H29)/4</f>
        <v>65.5</v>
      </c>
      <c r="I37" s="4">
        <f t="shared" ref="I37:S37" si="3">((3*I33)+I29)/4</f>
        <v>5.7999999999999989</v>
      </c>
      <c r="J37" s="4">
        <f t="shared" si="0"/>
        <v>71.3</v>
      </c>
      <c r="K37" s="4">
        <f t="shared" si="3"/>
        <v>26.35</v>
      </c>
      <c r="L37" s="4">
        <f t="shared" si="3"/>
        <v>1.4500000000000002</v>
      </c>
      <c r="M37" s="4">
        <f t="shared" si="3"/>
        <v>0.89999999999999991</v>
      </c>
      <c r="N37" s="4">
        <f t="shared" si="1"/>
        <v>2.35</v>
      </c>
      <c r="O37" s="4">
        <f t="shared" si="3"/>
        <v>16.324999999999999</v>
      </c>
      <c r="P37" s="4">
        <f t="shared" si="3"/>
        <v>35.974999999999994</v>
      </c>
      <c r="Q37" s="4">
        <f t="shared" si="3"/>
        <v>32.5</v>
      </c>
      <c r="R37" s="4">
        <f t="shared" si="2"/>
        <v>0</v>
      </c>
      <c r="S37" s="4">
        <f t="shared" si="3"/>
        <v>31.525000000000002</v>
      </c>
      <c r="T37" s="4">
        <v>40</v>
      </c>
      <c r="U37" s="4">
        <v>12.2</v>
      </c>
      <c r="V37" s="4">
        <v>800</v>
      </c>
      <c r="W37" s="4">
        <v>420</v>
      </c>
      <c r="X37" s="4" t="s">
        <v>47</v>
      </c>
      <c r="Y37" s="4">
        <v>4</v>
      </c>
      <c r="Z37" s="4" t="s">
        <v>28</v>
      </c>
      <c r="AA37" s="4">
        <v>58.2</v>
      </c>
      <c r="AB37" s="4">
        <v>20.6</v>
      </c>
      <c r="AC37" s="4">
        <v>24.4</v>
      </c>
    </row>
    <row r="38" spans="1:29" x14ac:dyDescent="0.5">
      <c r="A38" s="4">
        <v>37</v>
      </c>
      <c r="B38" s="4" t="s">
        <v>67</v>
      </c>
      <c r="C38" s="4">
        <v>2018</v>
      </c>
      <c r="D38" s="4" t="s">
        <v>41</v>
      </c>
      <c r="E38" s="4" t="s">
        <v>20</v>
      </c>
      <c r="F38" s="4" t="s">
        <v>70</v>
      </c>
      <c r="G38" s="4">
        <v>0.5</v>
      </c>
      <c r="H38" s="4">
        <f>((3*H34)+H30)/4</f>
        <v>65.5</v>
      </c>
      <c r="I38" s="4">
        <f t="shared" ref="I38:Q40" si="4">((3*I34)+I30)/4</f>
        <v>5.7999999999999989</v>
      </c>
      <c r="J38" s="4">
        <f t="shared" si="0"/>
        <v>71.3</v>
      </c>
      <c r="K38" s="4">
        <f t="shared" si="4"/>
        <v>26.35</v>
      </c>
      <c r="L38" s="4">
        <f t="shared" si="4"/>
        <v>1.4500000000000002</v>
      </c>
      <c r="M38" s="4">
        <f t="shared" si="4"/>
        <v>0.89999999999999991</v>
      </c>
      <c r="N38" s="4">
        <f t="shared" si="1"/>
        <v>2.35</v>
      </c>
      <c r="O38" s="4">
        <f t="shared" si="4"/>
        <v>16.324999999999999</v>
      </c>
      <c r="P38" s="4">
        <f t="shared" si="4"/>
        <v>35.974999999999994</v>
      </c>
      <c r="Q38" s="4">
        <f t="shared" si="4"/>
        <v>32.5</v>
      </c>
      <c r="R38" s="4">
        <f t="shared" si="2"/>
        <v>0</v>
      </c>
      <c r="S38" s="4">
        <f>((3*S34)+S30)/4</f>
        <v>31.525000000000002</v>
      </c>
      <c r="T38" s="4">
        <v>40</v>
      </c>
      <c r="U38" s="4">
        <v>11</v>
      </c>
      <c r="V38" s="4">
        <v>800</v>
      </c>
      <c r="W38" s="4">
        <v>420</v>
      </c>
      <c r="X38" s="4" t="s">
        <v>47</v>
      </c>
      <c r="Y38" s="4">
        <v>8</v>
      </c>
      <c r="Z38" s="4" t="s">
        <v>28</v>
      </c>
      <c r="AA38" s="4">
        <v>60.9</v>
      </c>
      <c r="AB38" s="4">
        <v>17.2</v>
      </c>
      <c r="AC38" s="4">
        <v>21.9</v>
      </c>
    </row>
    <row r="39" spans="1:29" x14ac:dyDescent="0.5">
      <c r="A39" s="4">
        <v>38</v>
      </c>
      <c r="B39" s="4" t="s">
        <v>67</v>
      </c>
      <c r="C39" s="4">
        <v>2018</v>
      </c>
      <c r="D39" s="4" t="s">
        <v>41</v>
      </c>
      <c r="E39" s="4" t="s">
        <v>20</v>
      </c>
      <c r="F39" s="4" t="s">
        <v>70</v>
      </c>
      <c r="G39" s="4">
        <v>0.5</v>
      </c>
      <c r="H39" s="4">
        <f>((3*H35)+H31)/4</f>
        <v>65.5</v>
      </c>
      <c r="I39" s="4">
        <f t="shared" si="4"/>
        <v>5.7999999999999989</v>
      </c>
      <c r="J39" s="4">
        <f t="shared" si="0"/>
        <v>71.3</v>
      </c>
      <c r="K39" s="4">
        <f t="shared" si="4"/>
        <v>26.35</v>
      </c>
      <c r="L39" s="4">
        <f t="shared" si="4"/>
        <v>1.4500000000000002</v>
      </c>
      <c r="M39" s="4">
        <f t="shared" si="4"/>
        <v>0.89999999999999991</v>
      </c>
      <c r="N39" s="4">
        <f t="shared" si="1"/>
        <v>2.35</v>
      </c>
      <c r="O39" s="4">
        <f t="shared" si="4"/>
        <v>16.324999999999999</v>
      </c>
      <c r="P39" s="4">
        <f t="shared" si="4"/>
        <v>35.974999999999994</v>
      </c>
      <c r="Q39" s="4">
        <f t="shared" si="4"/>
        <v>32.5</v>
      </c>
      <c r="R39" s="4">
        <f t="shared" si="2"/>
        <v>0</v>
      </c>
      <c r="S39" s="4">
        <f>((3*S35)+S31)/4</f>
        <v>31.525000000000002</v>
      </c>
      <c r="T39" s="4">
        <v>40</v>
      </c>
      <c r="U39" s="4">
        <v>12</v>
      </c>
      <c r="V39" s="4">
        <v>800</v>
      </c>
      <c r="W39" s="4">
        <v>560</v>
      </c>
      <c r="X39" s="4" t="s">
        <v>47</v>
      </c>
      <c r="Y39" s="4">
        <v>4</v>
      </c>
      <c r="Z39" s="4" t="s">
        <v>28</v>
      </c>
      <c r="AA39" s="4">
        <v>61.2</v>
      </c>
      <c r="AB39" s="4">
        <v>15.2</v>
      </c>
      <c r="AC39" s="4">
        <v>23.6</v>
      </c>
    </row>
    <row r="40" spans="1:29" x14ac:dyDescent="0.5">
      <c r="A40" s="4">
        <v>39</v>
      </c>
      <c r="B40" s="4" t="s">
        <v>67</v>
      </c>
      <c r="C40" s="4">
        <v>2018</v>
      </c>
      <c r="D40" s="4" t="s">
        <v>41</v>
      </c>
      <c r="E40" s="4" t="s">
        <v>20</v>
      </c>
      <c r="F40" s="4" t="s">
        <v>70</v>
      </c>
      <c r="G40" s="4">
        <v>0.5</v>
      </c>
      <c r="H40" s="4">
        <f>((3*H36)+H32)/4</f>
        <v>65.5</v>
      </c>
      <c r="I40" s="4">
        <f t="shared" si="4"/>
        <v>5.7999999999999989</v>
      </c>
      <c r="J40" s="4">
        <f t="shared" si="0"/>
        <v>71.3</v>
      </c>
      <c r="K40" s="4">
        <f t="shared" si="4"/>
        <v>26.35</v>
      </c>
      <c r="L40" s="4">
        <f t="shared" si="4"/>
        <v>1.4500000000000002</v>
      </c>
      <c r="M40" s="4">
        <f t="shared" si="4"/>
        <v>0.89999999999999991</v>
      </c>
      <c r="N40" s="4">
        <f t="shared" si="1"/>
        <v>2.35</v>
      </c>
      <c r="O40" s="4">
        <f t="shared" si="4"/>
        <v>16.324999999999999</v>
      </c>
      <c r="P40" s="4">
        <f t="shared" si="4"/>
        <v>35.974999999999994</v>
      </c>
      <c r="Q40" s="4">
        <f t="shared" si="4"/>
        <v>32.5</v>
      </c>
      <c r="R40" s="4">
        <f t="shared" si="2"/>
        <v>0</v>
      </c>
      <c r="S40" s="4">
        <f>((3*S36)+S32)/4</f>
        <v>31.525000000000002</v>
      </c>
      <c r="T40" s="4">
        <v>40</v>
      </c>
      <c r="U40" s="4">
        <v>7.2</v>
      </c>
      <c r="V40" s="4">
        <v>800</v>
      </c>
      <c r="W40" s="4">
        <v>560</v>
      </c>
      <c r="X40" s="4" t="s">
        <v>47</v>
      </c>
      <c r="Y40" s="4">
        <v>8</v>
      </c>
      <c r="Z40" s="4" t="s">
        <v>28</v>
      </c>
      <c r="AA40" s="4">
        <v>58.9</v>
      </c>
      <c r="AB40" s="4">
        <v>14.2</v>
      </c>
      <c r="AC40" s="4">
        <v>26.9</v>
      </c>
    </row>
    <row r="41" spans="1:29" x14ac:dyDescent="0.5">
      <c r="A41" s="4">
        <v>40</v>
      </c>
      <c r="B41" s="4" t="s">
        <v>67</v>
      </c>
      <c r="C41" s="4">
        <v>2018</v>
      </c>
      <c r="D41" s="4" t="s">
        <v>41</v>
      </c>
      <c r="E41" s="4" t="s">
        <v>20</v>
      </c>
      <c r="F41" s="4" t="s">
        <v>69</v>
      </c>
      <c r="G41" s="4">
        <v>0.5</v>
      </c>
      <c r="H41" s="4">
        <f>(H29+H33)/2</f>
        <v>58.7</v>
      </c>
      <c r="I41" s="4">
        <f t="shared" ref="I41:S41" si="5">(I29+I33)/2</f>
        <v>6</v>
      </c>
      <c r="J41" s="4">
        <f t="shared" si="0"/>
        <v>64.7</v>
      </c>
      <c r="K41" s="4">
        <f t="shared" si="5"/>
        <v>33.6</v>
      </c>
      <c r="L41" s="4">
        <f t="shared" si="5"/>
        <v>1.1000000000000001</v>
      </c>
      <c r="M41" s="4">
        <f t="shared" si="5"/>
        <v>0.6</v>
      </c>
      <c r="N41" s="4">
        <f t="shared" si="1"/>
        <v>1.7000000000000002</v>
      </c>
      <c r="O41" s="4">
        <f t="shared" si="5"/>
        <v>15.25</v>
      </c>
      <c r="P41" s="4">
        <f t="shared" si="5"/>
        <v>44.05</v>
      </c>
      <c r="Q41" s="4">
        <f t="shared" si="5"/>
        <v>29.5</v>
      </c>
      <c r="R41" s="4">
        <f t="shared" si="2"/>
        <v>0</v>
      </c>
      <c r="S41" s="4">
        <f t="shared" si="5"/>
        <v>26.450000000000003</v>
      </c>
      <c r="T41" s="4">
        <v>40</v>
      </c>
      <c r="U41" s="4">
        <v>12.2</v>
      </c>
      <c r="V41" s="4">
        <v>800</v>
      </c>
      <c r="W41" s="4">
        <v>420</v>
      </c>
      <c r="X41" s="4" t="s">
        <v>47</v>
      </c>
      <c r="Y41" s="4">
        <v>4</v>
      </c>
      <c r="Z41" s="4" t="s">
        <v>28</v>
      </c>
      <c r="AA41" s="4">
        <v>55.1</v>
      </c>
      <c r="AB41" s="4">
        <v>20.6</v>
      </c>
      <c r="AC41" s="4">
        <v>24.3</v>
      </c>
    </row>
    <row r="42" spans="1:29" x14ac:dyDescent="0.5">
      <c r="A42" s="4">
        <v>41</v>
      </c>
      <c r="B42" s="4" t="s">
        <v>67</v>
      </c>
      <c r="C42" s="4">
        <v>2018</v>
      </c>
      <c r="D42" s="4" t="s">
        <v>41</v>
      </c>
      <c r="E42" s="4" t="s">
        <v>20</v>
      </c>
      <c r="F42" s="4" t="s">
        <v>69</v>
      </c>
      <c r="G42" s="4">
        <v>0.5</v>
      </c>
      <c r="H42" s="4">
        <f>(H30+H34)/2</f>
        <v>58.7</v>
      </c>
      <c r="I42" s="4">
        <f t="shared" ref="I42:Q44" si="6">(I30+I34)/2</f>
        <v>6</v>
      </c>
      <c r="J42" s="4">
        <f t="shared" si="0"/>
        <v>64.7</v>
      </c>
      <c r="K42" s="4">
        <f t="shared" si="6"/>
        <v>33.6</v>
      </c>
      <c r="L42" s="4">
        <f t="shared" si="6"/>
        <v>1.1000000000000001</v>
      </c>
      <c r="M42" s="4">
        <f t="shared" si="6"/>
        <v>0.6</v>
      </c>
      <c r="N42" s="4">
        <f t="shared" si="1"/>
        <v>1.7000000000000002</v>
      </c>
      <c r="O42" s="4">
        <f t="shared" si="6"/>
        <v>15.25</v>
      </c>
      <c r="P42" s="4">
        <f t="shared" si="6"/>
        <v>44.05</v>
      </c>
      <c r="Q42" s="4">
        <f t="shared" si="6"/>
        <v>29.5</v>
      </c>
      <c r="R42" s="4">
        <f t="shared" si="2"/>
        <v>0</v>
      </c>
      <c r="S42" s="4">
        <f>(S30+S34)/2</f>
        <v>26.450000000000003</v>
      </c>
      <c r="T42" s="4">
        <v>40</v>
      </c>
      <c r="U42" s="4">
        <v>10.5</v>
      </c>
      <c r="V42" s="4">
        <v>800</v>
      </c>
      <c r="W42" s="4">
        <v>420</v>
      </c>
      <c r="X42" s="4" t="s">
        <v>47</v>
      </c>
      <c r="Y42" s="4">
        <v>8</v>
      </c>
      <c r="Z42" s="4" t="s">
        <v>28</v>
      </c>
      <c r="AA42" s="4">
        <v>56.6</v>
      </c>
      <c r="AB42" s="4">
        <v>20</v>
      </c>
      <c r="AC42" s="4">
        <v>23.4</v>
      </c>
    </row>
    <row r="43" spans="1:29" x14ac:dyDescent="0.5">
      <c r="A43" s="4">
        <v>42</v>
      </c>
      <c r="B43" s="4" t="s">
        <v>67</v>
      </c>
      <c r="C43" s="4">
        <v>2018</v>
      </c>
      <c r="D43" s="4" t="s">
        <v>41</v>
      </c>
      <c r="E43" s="4" t="s">
        <v>20</v>
      </c>
      <c r="F43" s="4" t="s">
        <v>69</v>
      </c>
      <c r="G43" s="4">
        <v>0.5</v>
      </c>
      <c r="H43" s="4">
        <f>(H31+H35)/2</f>
        <v>58.7</v>
      </c>
      <c r="I43" s="4">
        <f t="shared" si="6"/>
        <v>6</v>
      </c>
      <c r="J43" s="4">
        <f t="shared" si="0"/>
        <v>64.7</v>
      </c>
      <c r="K43" s="4">
        <f t="shared" si="6"/>
        <v>33.6</v>
      </c>
      <c r="L43" s="4">
        <f t="shared" si="6"/>
        <v>1.1000000000000001</v>
      </c>
      <c r="M43" s="4">
        <f t="shared" si="6"/>
        <v>0.6</v>
      </c>
      <c r="N43" s="4">
        <f t="shared" si="1"/>
        <v>1.7000000000000002</v>
      </c>
      <c r="O43" s="4">
        <f t="shared" si="6"/>
        <v>15.25</v>
      </c>
      <c r="P43" s="4">
        <f t="shared" si="6"/>
        <v>44.05</v>
      </c>
      <c r="Q43" s="4">
        <f t="shared" si="6"/>
        <v>29.5</v>
      </c>
      <c r="R43" s="4">
        <f t="shared" si="2"/>
        <v>0</v>
      </c>
      <c r="S43" s="4">
        <f>(S31+S35)/2</f>
        <v>26.450000000000003</v>
      </c>
      <c r="T43" s="4">
        <v>40</v>
      </c>
      <c r="U43" s="4">
        <v>8.1</v>
      </c>
      <c r="V43" s="4">
        <v>800</v>
      </c>
      <c r="W43" s="4">
        <v>560</v>
      </c>
      <c r="X43" s="4" t="s">
        <v>47</v>
      </c>
      <c r="Y43" s="4">
        <v>4</v>
      </c>
      <c r="Z43" s="4" t="s">
        <v>28</v>
      </c>
      <c r="AA43" s="4">
        <v>52.6</v>
      </c>
      <c r="AB43" s="4">
        <v>17.3</v>
      </c>
      <c r="AC43" s="4">
        <v>30.1</v>
      </c>
    </row>
    <row r="44" spans="1:29" x14ac:dyDescent="0.5">
      <c r="A44" s="4">
        <v>43</v>
      </c>
      <c r="B44" s="4" t="s">
        <v>67</v>
      </c>
      <c r="C44" s="4">
        <v>2018</v>
      </c>
      <c r="D44" s="4" t="s">
        <v>41</v>
      </c>
      <c r="E44" s="4" t="s">
        <v>20</v>
      </c>
      <c r="F44" s="4" t="s">
        <v>69</v>
      </c>
      <c r="G44" s="4">
        <v>0.5</v>
      </c>
      <c r="H44" s="4">
        <f>(H32+H36)/2</f>
        <v>58.7</v>
      </c>
      <c r="I44" s="4">
        <f t="shared" si="6"/>
        <v>6</v>
      </c>
      <c r="J44" s="4">
        <f t="shared" si="0"/>
        <v>64.7</v>
      </c>
      <c r="K44" s="4">
        <f t="shared" si="6"/>
        <v>33.6</v>
      </c>
      <c r="L44" s="4">
        <f t="shared" si="6"/>
        <v>1.1000000000000001</v>
      </c>
      <c r="M44" s="4">
        <f t="shared" si="6"/>
        <v>0.6</v>
      </c>
      <c r="N44" s="4">
        <f t="shared" si="1"/>
        <v>1.7000000000000002</v>
      </c>
      <c r="O44" s="4">
        <f t="shared" si="6"/>
        <v>15.25</v>
      </c>
      <c r="P44" s="4">
        <f t="shared" si="6"/>
        <v>44.05</v>
      </c>
      <c r="Q44" s="4">
        <f t="shared" si="6"/>
        <v>29.5</v>
      </c>
      <c r="R44" s="4">
        <f t="shared" si="2"/>
        <v>0</v>
      </c>
      <c r="S44" s="4">
        <f>(S32+S36)/2</f>
        <v>26.450000000000003</v>
      </c>
      <c r="T44" s="4">
        <v>40</v>
      </c>
      <c r="U44" s="4">
        <v>8.1</v>
      </c>
      <c r="V44" s="4">
        <v>800</v>
      </c>
      <c r="W44" s="4">
        <v>560</v>
      </c>
      <c r="X44" s="4" t="s">
        <v>47</v>
      </c>
      <c r="Y44" s="4">
        <v>8</v>
      </c>
      <c r="Z44" s="4" t="s">
        <v>28</v>
      </c>
      <c r="AA44" s="4">
        <v>50</v>
      </c>
      <c r="AB44" s="4">
        <v>17.100000000000001</v>
      </c>
      <c r="AC44" s="4">
        <v>32.9</v>
      </c>
    </row>
    <row r="45" spans="1:29" x14ac:dyDescent="0.5">
      <c r="A45" s="4">
        <v>44</v>
      </c>
      <c r="B45" s="4" t="s">
        <v>67</v>
      </c>
      <c r="C45" s="4">
        <v>2018</v>
      </c>
      <c r="D45" s="4" t="s">
        <v>41</v>
      </c>
      <c r="E45" s="4" t="s">
        <v>20</v>
      </c>
      <c r="F45" s="4" t="s">
        <v>71</v>
      </c>
      <c r="G45" s="4">
        <v>0.5</v>
      </c>
      <c r="H45" s="4">
        <f>((3*H29)+H33)/4</f>
        <v>51.900000000000006</v>
      </c>
      <c r="I45" s="4">
        <f t="shared" ref="I45:S45" si="7">((3*I29)+I33)/4</f>
        <v>6.2000000000000011</v>
      </c>
      <c r="J45" s="4">
        <f t="shared" si="0"/>
        <v>58.100000000000009</v>
      </c>
      <c r="K45" s="4">
        <f t="shared" si="7"/>
        <v>40.85</v>
      </c>
      <c r="L45" s="4">
        <f t="shared" si="7"/>
        <v>0.75</v>
      </c>
      <c r="M45" s="4">
        <f t="shared" si="7"/>
        <v>0.3</v>
      </c>
      <c r="N45" s="4">
        <f t="shared" si="1"/>
        <v>1.05</v>
      </c>
      <c r="O45" s="4">
        <f t="shared" si="7"/>
        <v>14.174999999999999</v>
      </c>
      <c r="P45" s="4">
        <f t="shared" si="7"/>
        <v>52.125000000000007</v>
      </c>
      <c r="Q45" s="4">
        <f t="shared" si="7"/>
        <v>26.5</v>
      </c>
      <c r="R45" s="4">
        <f t="shared" si="2"/>
        <v>0</v>
      </c>
      <c r="S45" s="4">
        <f t="shared" si="7"/>
        <v>21.375</v>
      </c>
      <c r="T45" s="4">
        <v>40</v>
      </c>
      <c r="U45" s="4">
        <v>10.5</v>
      </c>
      <c r="V45" s="4">
        <v>800</v>
      </c>
      <c r="W45" s="4">
        <v>420</v>
      </c>
      <c r="X45" s="4" t="s">
        <v>47</v>
      </c>
      <c r="Y45" s="4">
        <v>4</v>
      </c>
      <c r="Z45" s="4" t="s">
        <v>28</v>
      </c>
      <c r="AA45" s="4">
        <v>46.7</v>
      </c>
      <c r="AB45" s="4">
        <v>23.5</v>
      </c>
      <c r="AC45" s="4">
        <v>29.8</v>
      </c>
    </row>
    <row r="46" spans="1:29" x14ac:dyDescent="0.5">
      <c r="A46" s="4">
        <v>45</v>
      </c>
      <c r="B46" s="4" t="s">
        <v>67</v>
      </c>
      <c r="C46" s="4">
        <v>2018</v>
      </c>
      <c r="D46" s="4" t="s">
        <v>41</v>
      </c>
      <c r="E46" s="4" t="s">
        <v>20</v>
      </c>
      <c r="F46" s="4" t="s">
        <v>71</v>
      </c>
      <c r="G46" s="4">
        <v>0.5</v>
      </c>
      <c r="H46" s="4">
        <f t="shared" ref="H46:S48" si="8">((3*H30)+H34)/4</f>
        <v>51.900000000000006</v>
      </c>
      <c r="I46" s="4">
        <f t="shared" si="8"/>
        <v>6.2000000000000011</v>
      </c>
      <c r="J46" s="4">
        <f t="shared" si="0"/>
        <v>58.100000000000009</v>
      </c>
      <c r="K46" s="4">
        <f t="shared" si="8"/>
        <v>40.85</v>
      </c>
      <c r="L46" s="4">
        <f t="shared" si="8"/>
        <v>0.75</v>
      </c>
      <c r="M46" s="4">
        <f t="shared" si="8"/>
        <v>0.3</v>
      </c>
      <c r="N46" s="4">
        <f t="shared" si="1"/>
        <v>1.05</v>
      </c>
      <c r="O46" s="4">
        <f t="shared" si="8"/>
        <v>14.174999999999999</v>
      </c>
      <c r="P46" s="4">
        <f t="shared" si="8"/>
        <v>52.125000000000007</v>
      </c>
      <c r="Q46" s="4">
        <f t="shared" si="8"/>
        <v>26.5</v>
      </c>
      <c r="R46" s="4">
        <f t="shared" si="2"/>
        <v>0</v>
      </c>
      <c r="S46" s="4">
        <f t="shared" si="8"/>
        <v>21.375</v>
      </c>
      <c r="T46" s="4">
        <v>40</v>
      </c>
      <c r="U46" s="4">
        <v>8.1999999999999993</v>
      </c>
      <c r="V46" s="4">
        <v>800</v>
      </c>
      <c r="W46" s="4">
        <v>420</v>
      </c>
      <c r="X46" s="4" t="s">
        <v>47</v>
      </c>
      <c r="Y46" s="4">
        <v>8</v>
      </c>
      <c r="Z46" s="4" t="s">
        <v>28</v>
      </c>
      <c r="AA46" s="4">
        <v>48.2</v>
      </c>
      <c r="AB46" s="4">
        <v>23.2</v>
      </c>
      <c r="AC46" s="4">
        <v>28.6</v>
      </c>
    </row>
    <row r="47" spans="1:29" x14ac:dyDescent="0.5">
      <c r="A47" s="4">
        <v>46</v>
      </c>
      <c r="B47" s="4" t="s">
        <v>67</v>
      </c>
      <c r="C47" s="4">
        <v>2018</v>
      </c>
      <c r="D47" s="4" t="s">
        <v>41</v>
      </c>
      <c r="E47" s="4" t="s">
        <v>20</v>
      </c>
      <c r="F47" s="4" t="s">
        <v>71</v>
      </c>
      <c r="G47" s="4">
        <v>0.5</v>
      </c>
      <c r="H47" s="4">
        <f t="shared" si="8"/>
        <v>51.900000000000006</v>
      </c>
      <c r="I47" s="4">
        <f t="shared" si="8"/>
        <v>6.2000000000000011</v>
      </c>
      <c r="J47" s="4">
        <f t="shared" si="0"/>
        <v>58.100000000000009</v>
      </c>
      <c r="K47" s="4">
        <f t="shared" si="8"/>
        <v>40.85</v>
      </c>
      <c r="L47" s="4">
        <f t="shared" si="8"/>
        <v>0.75</v>
      </c>
      <c r="M47" s="4">
        <f t="shared" si="8"/>
        <v>0.3</v>
      </c>
      <c r="N47" s="4">
        <f t="shared" si="1"/>
        <v>1.05</v>
      </c>
      <c r="O47" s="4">
        <f t="shared" si="8"/>
        <v>14.174999999999999</v>
      </c>
      <c r="P47" s="4">
        <f t="shared" si="8"/>
        <v>52.125000000000007</v>
      </c>
      <c r="Q47" s="4">
        <f t="shared" si="8"/>
        <v>26.5</v>
      </c>
      <c r="R47" s="4">
        <f t="shared" si="2"/>
        <v>0</v>
      </c>
      <c r="S47" s="4">
        <f t="shared" si="8"/>
        <v>21.375</v>
      </c>
      <c r="T47" s="4">
        <v>40</v>
      </c>
      <c r="U47" s="4">
        <v>7.5</v>
      </c>
      <c r="V47" s="4">
        <v>800</v>
      </c>
      <c r="W47" s="4">
        <v>560</v>
      </c>
      <c r="X47" s="4" t="s">
        <v>47</v>
      </c>
      <c r="Y47" s="4">
        <v>4</v>
      </c>
      <c r="Z47" s="4" t="s">
        <v>28</v>
      </c>
      <c r="AA47" s="4">
        <v>46.4</v>
      </c>
      <c r="AB47" s="4">
        <v>20.399999999999999</v>
      </c>
      <c r="AC47" s="4">
        <v>33.200000000000003</v>
      </c>
    </row>
    <row r="48" spans="1:29" x14ac:dyDescent="0.5">
      <c r="A48" s="4">
        <v>47</v>
      </c>
      <c r="B48" s="4" t="s">
        <v>67</v>
      </c>
      <c r="C48" s="4">
        <v>2018</v>
      </c>
      <c r="D48" s="4" t="s">
        <v>41</v>
      </c>
      <c r="E48" s="4" t="s">
        <v>20</v>
      </c>
      <c r="F48" s="4" t="s">
        <v>71</v>
      </c>
      <c r="G48" s="4">
        <v>0.5</v>
      </c>
      <c r="H48" s="4">
        <f t="shared" si="8"/>
        <v>51.900000000000006</v>
      </c>
      <c r="I48" s="4">
        <f t="shared" si="8"/>
        <v>6.2000000000000011</v>
      </c>
      <c r="J48" s="4">
        <f t="shared" si="0"/>
        <v>58.100000000000009</v>
      </c>
      <c r="K48" s="4">
        <f t="shared" si="8"/>
        <v>40.85</v>
      </c>
      <c r="L48" s="4">
        <f t="shared" si="8"/>
        <v>0.75</v>
      </c>
      <c r="M48" s="4">
        <f t="shared" si="8"/>
        <v>0.3</v>
      </c>
      <c r="N48" s="4">
        <f t="shared" si="1"/>
        <v>1.05</v>
      </c>
      <c r="O48" s="4">
        <f t="shared" si="8"/>
        <v>14.174999999999999</v>
      </c>
      <c r="P48" s="4">
        <f t="shared" si="8"/>
        <v>52.125000000000007</v>
      </c>
      <c r="Q48" s="4">
        <f t="shared" si="8"/>
        <v>26.5</v>
      </c>
      <c r="R48" s="4">
        <f t="shared" si="2"/>
        <v>0</v>
      </c>
      <c r="S48" s="4">
        <f t="shared" si="8"/>
        <v>21.375</v>
      </c>
      <c r="T48" s="4">
        <v>40</v>
      </c>
      <c r="U48" s="4">
        <v>6.5</v>
      </c>
      <c r="V48" s="4">
        <v>800</v>
      </c>
      <c r="W48" s="4">
        <v>560</v>
      </c>
      <c r="X48" s="4" t="s">
        <v>47</v>
      </c>
      <c r="Y48" s="4">
        <v>8</v>
      </c>
      <c r="Z48" s="4" t="s">
        <v>28</v>
      </c>
      <c r="AA48" s="4">
        <v>45.7</v>
      </c>
      <c r="AB48" s="4">
        <v>21.8</v>
      </c>
      <c r="AC48" s="4">
        <v>32.6</v>
      </c>
    </row>
    <row r="49" spans="1:29" x14ac:dyDescent="0.5">
      <c r="A49" s="4">
        <v>48</v>
      </c>
      <c r="B49" s="4" t="s">
        <v>34</v>
      </c>
      <c r="C49" s="4">
        <v>2018</v>
      </c>
      <c r="D49" s="4" t="s">
        <v>33</v>
      </c>
      <c r="E49" s="4" t="s">
        <v>36</v>
      </c>
      <c r="F49" s="4" t="s">
        <v>72</v>
      </c>
      <c r="G49" s="4">
        <v>0.18</v>
      </c>
      <c r="H49" s="4">
        <v>40.090000000000003</v>
      </c>
      <c r="I49" s="4">
        <v>5.34</v>
      </c>
      <c r="J49" s="4">
        <f t="shared" si="0"/>
        <v>45.430000000000007</v>
      </c>
      <c r="K49" s="4">
        <v>42.27</v>
      </c>
      <c r="L49" s="4">
        <v>1.07</v>
      </c>
      <c r="N49" s="4">
        <f t="shared" si="1"/>
        <v>1.07</v>
      </c>
      <c r="P49" s="4">
        <v>77.930000000000007</v>
      </c>
      <c r="Q49" s="4">
        <v>11.23</v>
      </c>
      <c r="R49" s="4">
        <f t="shared" si="2"/>
        <v>10.839999999999989</v>
      </c>
      <c r="T49" s="4">
        <v>24</v>
      </c>
      <c r="U49" s="5" t="s">
        <v>45</v>
      </c>
      <c r="V49" s="4">
        <v>400</v>
      </c>
      <c r="X49" s="4" t="s">
        <v>29</v>
      </c>
      <c r="Y49" s="4">
        <v>0</v>
      </c>
      <c r="Z49" s="4" t="s">
        <v>40</v>
      </c>
      <c r="AA49" s="4">
        <v>37.409999999999997</v>
      </c>
      <c r="AB49" s="4">
        <v>18.96</v>
      </c>
      <c r="AC49" s="4">
        <v>43.63</v>
      </c>
    </row>
    <row r="50" spans="1:29" x14ac:dyDescent="0.5">
      <c r="A50" s="4">
        <v>49</v>
      </c>
      <c r="B50" s="4" t="s">
        <v>34</v>
      </c>
      <c r="C50" s="4">
        <v>2018</v>
      </c>
      <c r="D50" s="4" t="s">
        <v>33</v>
      </c>
      <c r="E50" s="4" t="s">
        <v>36</v>
      </c>
      <c r="F50" s="4" t="s">
        <v>72</v>
      </c>
      <c r="G50" s="4">
        <v>0.18</v>
      </c>
      <c r="H50" s="4">
        <v>40.090000000000003</v>
      </c>
      <c r="I50" s="4">
        <v>5.34</v>
      </c>
      <c r="J50" s="4">
        <f t="shared" si="0"/>
        <v>45.430000000000007</v>
      </c>
      <c r="K50" s="4">
        <v>42.27</v>
      </c>
      <c r="L50" s="4">
        <v>1.07</v>
      </c>
      <c r="N50" s="4">
        <f t="shared" si="1"/>
        <v>1.07</v>
      </c>
      <c r="P50" s="4">
        <v>77.930000000000007</v>
      </c>
      <c r="Q50" s="4">
        <v>11.23</v>
      </c>
      <c r="R50" s="4">
        <f t="shared" si="2"/>
        <v>10.839999999999989</v>
      </c>
      <c r="T50" s="4">
        <v>24</v>
      </c>
      <c r="U50" s="5" t="s">
        <v>45</v>
      </c>
      <c r="V50" s="4">
        <v>500</v>
      </c>
      <c r="X50" s="4" t="s">
        <v>29</v>
      </c>
      <c r="Y50" s="4">
        <v>0</v>
      </c>
      <c r="Z50" s="4" t="s">
        <v>40</v>
      </c>
      <c r="AA50" s="4">
        <v>32.44</v>
      </c>
      <c r="AB50" s="4">
        <v>31.86</v>
      </c>
      <c r="AC50" s="4">
        <v>35.700000000000003</v>
      </c>
    </row>
    <row r="51" spans="1:29" x14ac:dyDescent="0.5">
      <c r="A51" s="4">
        <v>50</v>
      </c>
      <c r="B51" s="4" t="s">
        <v>34</v>
      </c>
      <c r="C51" s="4">
        <v>2018</v>
      </c>
      <c r="D51" s="4" t="s">
        <v>33</v>
      </c>
      <c r="E51" s="4" t="s">
        <v>36</v>
      </c>
      <c r="F51" s="4" t="s">
        <v>72</v>
      </c>
      <c r="G51" s="4">
        <v>0.18</v>
      </c>
      <c r="H51" s="4">
        <v>40.090000000000003</v>
      </c>
      <c r="I51" s="4">
        <v>5.34</v>
      </c>
      <c r="J51" s="4">
        <f t="shared" si="0"/>
        <v>45.430000000000007</v>
      </c>
      <c r="K51" s="4">
        <v>42.27</v>
      </c>
      <c r="L51" s="4">
        <v>1.07</v>
      </c>
      <c r="N51" s="4">
        <f t="shared" si="1"/>
        <v>1.07</v>
      </c>
      <c r="P51" s="4">
        <v>77.930000000000007</v>
      </c>
      <c r="Q51" s="4">
        <v>11.23</v>
      </c>
      <c r="R51" s="4">
        <f t="shared" si="2"/>
        <v>10.839999999999989</v>
      </c>
      <c r="T51" s="4">
        <v>24</v>
      </c>
      <c r="U51" s="5" t="s">
        <v>45</v>
      </c>
      <c r="V51" s="4">
        <v>600</v>
      </c>
      <c r="X51" s="4" t="s">
        <v>29</v>
      </c>
      <c r="Y51" s="4">
        <v>0</v>
      </c>
      <c r="Z51" s="4" t="s">
        <v>40</v>
      </c>
      <c r="AA51" s="4">
        <v>31.27</v>
      </c>
      <c r="AB51" s="4">
        <v>16.239999999999998</v>
      </c>
      <c r="AC51" s="4">
        <v>52.49</v>
      </c>
    </row>
    <row r="52" spans="1:29" x14ac:dyDescent="0.5">
      <c r="A52" s="4">
        <v>51</v>
      </c>
      <c r="B52" s="4" t="s">
        <v>34</v>
      </c>
      <c r="C52" s="4">
        <v>2018</v>
      </c>
      <c r="D52" s="4" t="s">
        <v>33</v>
      </c>
      <c r="E52" s="4" t="s">
        <v>36</v>
      </c>
      <c r="F52" s="4" t="s">
        <v>72</v>
      </c>
      <c r="G52" s="4">
        <v>0.18</v>
      </c>
      <c r="H52" s="4">
        <v>40.090000000000003</v>
      </c>
      <c r="I52" s="4">
        <v>5.34</v>
      </c>
      <c r="J52" s="4">
        <f t="shared" si="0"/>
        <v>45.430000000000007</v>
      </c>
      <c r="K52" s="4">
        <v>42.27</v>
      </c>
      <c r="L52" s="4">
        <v>1.07</v>
      </c>
      <c r="N52" s="4">
        <f t="shared" si="1"/>
        <v>1.07</v>
      </c>
      <c r="P52" s="4">
        <v>77.930000000000007</v>
      </c>
      <c r="Q52" s="4">
        <v>11.23</v>
      </c>
      <c r="R52" s="4">
        <f t="shared" si="2"/>
        <v>10.839999999999989</v>
      </c>
      <c r="T52" s="4">
        <v>45</v>
      </c>
      <c r="U52" s="5" t="s">
        <v>45</v>
      </c>
      <c r="V52" s="4">
        <v>400</v>
      </c>
      <c r="X52" s="4" t="s">
        <v>29</v>
      </c>
      <c r="Y52" s="4">
        <v>0</v>
      </c>
      <c r="Z52" s="4" t="s">
        <v>40</v>
      </c>
      <c r="AA52" s="4">
        <v>38.67</v>
      </c>
      <c r="AB52" s="4">
        <v>20.25</v>
      </c>
      <c r="AC52" s="4">
        <v>41.08</v>
      </c>
    </row>
    <row r="53" spans="1:29" x14ac:dyDescent="0.5">
      <c r="A53" s="4">
        <v>52</v>
      </c>
      <c r="B53" s="4" t="s">
        <v>34</v>
      </c>
      <c r="C53" s="4">
        <v>2018</v>
      </c>
      <c r="D53" s="4" t="s">
        <v>33</v>
      </c>
      <c r="E53" s="4" t="s">
        <v>36</v>
      </c>
      <c r="F53" s="4" t="s">
        <v>72</v>
      </c>
      <c r="G53" s="4">
        <v>0.18</v>
      </c>
      <c r="H53" s="4">
        <v>40.090000000000003</v>
      </c>
      <c r="I53" s="4">
        <v>5.34</v>
      </c>
      <c r="J53" s="4">
        <f t="shared" si="0"/>
        <v>45.430000000000007</v>
      </c>
      <c r="K53" s="4">
        <v>42.27</v>
      </c>
      <c r="L53" s="4">
        <v>1.07</v>
      </c>
      <c r="N53" s="4">
        <f t="shared" si="1"/>
        <v>1.07</v>
      </c>
      <c r="P53" s="4">
        <v>77.930000000000007</v>
      </c>
      <c r="Q53" s="4">
        <v>11.23</v>
      </c>
      <c r="R53" s="4">
        <f t="shared" si="2"/>
        <v>10.839999999999989</v>
      </c>
      <c r="T53" s="4">
        <v>45</v>
      </c>
      <c r="U53" s="5" t="s">
        <v>45</v>
      </c>
      <c r="V53" s="4">
        <v>500</v>
      </c>
      <c r="X53" s="4" t="s">
        <v>29</v>
      </c>
      <c r="Y53" s="4">
        <v>0</v>
      </c>
      <c r="Z53" s="4" t="s">
        <v>40</v>
      </c>
      <c r="AA53" s="4">
        <v>34.83</v>
      </c>
      <c r="AB53" s="4">
        <v>27.03</v>
      </c>
      <c r="AC53" s="4">
        <v>38.14</v>
      </c>
    </row>
    <row r="54" spans="1:29" x14ac:dyDescent="0.5">
      <c r="A54" s="4">
        <v>53</v>
      </c>
      <c r="B54" s="4" t="s">
        <v>34</v>
      </c>
      <c r="C54" s="4">
        <v>2018</v>
      </c>
      <c r="D54" s="4" t="s">
        <v>33</v>
      </c>
      <c r="E54" s="4" t="s">
        <v>36</v>
      </c>
      <c r="F54" s="4" t="s">
        <v>72</v>
      </c>
      <c r="G54" s="4">
        <v>0.18</v>
      </c>
      <c r="H54" s="4">
        <v>40.090000000000003</v>
      </c>
      <c r="I54" s="4">
        <v>5.34</v>
      </c>
      <c r="J54" s="4">
        <f t="shared" si="0"/>
        <v>45.430000000000007</v>
      </c>
      <c r="K54" s="4">
        <v>42.27</v>
      </c>
      <c r="L54" s="4">
        <v>1.07</v>
      </c>
      <c r="N54" s="4">
        <f t="shared" si="1"/>
        <v>1.07</v>
      </c>
      <c r="P54" s="4">
        <v>77.930000000000007</v>
      </c>
      <c r="Q54" s="4">
        <v>11.23</v>
      </c>
      <c r="R54" s="4">
        <f t="shared" si="2"/>
        <v>10.839999999999989</v>
      </c>
      <c r="T54" s="4">
        <v>45</v>
      </c>
      <c r="U54" s="5" t="s">
        <v>45</v>
      </c>
      <c r="V54" s="4">
        <v>600</v>
      </c>
      <c r="X54" s="4" t="s">
        <v>29</v>
      </c>
      <c r="Y54" s="4">
        <v>0</v>
      </c>
      <c r="Z54" s="4" t="s">
        <v>40</v>
      </c>
      <c r="AA54" s="4">
        <v>33.14</v>
      </c>
      <c r="AB54" s="4">
        <v>25.72</v>
      </c>
      <c r="AC54" s="4">
        <v>41.14</v>
      </c>
    </row>
    <row r="55" spans="1:29" x14ac:dyDescent="0.5">
      <c r="A55" s="4">
        <v>54</v>
      </c>
      <c r="B55" s="4" t="s">
        <v>34</v>
      </c>
      <c r="C55" s="4">
        <v>2018</v>
      </c>
      <c r="D55" s="4" t="s">
        <v>33</v>
      </c>
      <c r="E55" s="4" t="s">
        <v>36</v>
      </c>
      <c r="F55" s="4" t="s">
        <v>72</v>
      </c>
      <c r="G55" s="4">
        <v>0.18</v>
      </c>
      <c r="H55" s="4">
        <v>40.090000000000003</v>
      </c>
      <c r="I55" s="4">
        <v>5.34</v>
      </c>
      <c r="J55" s="4">
        <f t="shared" si="0"/>
        <v>45.430000000000007</v>
      </c>
      <c r="K55" s="4">
        <v>42.27</v>
      </c>
      <c r="L55" s="4">
        <v>1.07</v>
      </c>
      <c r="N55" s="4">
        <f t="shared" si="1"/>
        <v>1.07</v>
      </c>
      <c r="P55" s="4">
        <v>77.930000000000007</v>
      </c>
      <c r="Q55" s="4">
        <v>11.23</v>
      </c>
      <c r="R55" s="4">
        <f t="shared" si="2"/>
        <v>10.839999999999989</v>
      </c>
      <c r="T55" s="4">
        <v>66</v>
      </c>
      <c r="U55" s="5" t="s">
        <v>45</v>
      </c>
      <c r="V55" s="4">
        <v>400</v>
      </c>
      <c r="X55" s="4" t="s">
        <v>29</v>
      </c>
      <c r="Y55" s="4">
        <v>0</v>
      </c>
      <c r="Z55" s="4" t="s">
        <v>40</v>
      </c>
      <c r="AA55" s="4">
        <v>39.15</v>
      </c>
      <c r="AB55" s="4">
        <v>21.46</v>
      </c>
      <c r="AC55" s="4">
        <v>39.39</v>
      </c>
    </row>
    <row r="56" spans="1:29" x14ac:dyDescent="0.5">
      <c r="A56" s="4">
        <v>55</v>
      </c>
      <c r="B56" s="4" t="s">
        <v>34</v>
      </c>
      <c r="C56" s="4">
        <v>2018</v>
      </c>
      <c r="D56" s="4" t="s">
        <v>33</v>
      </c>
      <c r="E56" s="4" t="s">
        <v>36</v>
      </c>
      <c r="F56" s="4" t="s">
        <v>72</v>
      </c>
      <c r="G56" s="4">
        <v>0.18</v>
      </c>
      <c r="H56" s="4">
        <v>40.090000000000003</v>
      </c>
      <c r="I56" s="4">
        <v>5.34</v>
      </c>
      <c r="J56" s="4">
        <f t="shared" si="0"/>
        <v>45.430000000000007</v>
      </c>
      <c r="K56" s="4">
        <v>42.27</v>
      </c>
      <c r="L56" s="4">
        <v>1.07</v>
      </c>
      <c r="N56" s="4">
        <f t="shared" si="1"/>
        <v>1.07</v>
      </c>
      <c r="P56" s="4">
        <v>77.930000000000007</v>
      </c>
      <c r="Q56" s="4">
        <v>11.23</v>
      </c>
      <c r="R56" s="4">
        <f t="shared" si="2"/>
        <v>10.839999999999989</v>
      </c>
      <c r="T56" s="4">
        <v>66</v>
      </c>
      <c r="U56" s="5" t="s">
        <v>45</v>
      </c>
      <c r="V56" s="4">
        <v>500</v>
      </c>
      <c r="X56" s="4" t="s">
        <v>29</v>
      </c>
      <c r="Y56" s="4">
        <v>0</v>
      </c>
      <c r="Z56" s="4" t="s">
        <v>40</v>
      </c>
      <c r="AA56" s="4">
        <v>41.96</v>
      </c>
      <c r="AB56" s="4">
        <v>18.91</v>
      </c>
      <c r="AC56" s="4">
        <v>39.130000000000003</v>
      </c>
    </row>
    <row r="57" spans="1:29" x14ac:dyDescent="0.5">
      <c r="A57" s="4">
        <v>56</v>
      </c>
      <c r="B57" s="4" t="s">
        <v>34</v>
      </c>
      <c r="C57" s="4">
        <v>2018</v>
      </c>
      <c r="D57" s="4" t="s">
        <v>33</v>
      </c>
      <c r="E57" s="4" t="s">
        <v>36</v>
      </c>
      <c r="F57" s="4" t="s">
        <v>72</v>
      </c>
      <c r="G57" s="4">
        <v>0.18</v>
      </c>
      <c r="H57" s="4">
        <v>40.090000000000003</v>
      </c>
      <c r="I57" s="4">
        <v>5.34</v>
      </c>
      <c r="J57" s="4">
        <f t="shared" si="0"/>
        <v>45.430000000000007</v>
      </c>
      <c r="K57" s="4">
        <v>42.27</v>
      </c>
      <c r="L57" s="4">
        <v>1.07</v>
      </c>
      <c r="N57" s="4">
        <f t="shared" si="1"/>
        <v>1.07</v>
      </c>
      <c r="P57" s="4">
        <v>77.930000000000007</v>
      </c>
      <c r="Q57" s="4">
        <v>11.23</v>
      </c>
      <c r="R57" s="4">
        <f t="shared" si="2"/>
        <v>10.839999999999989</v>
      </c>
      <c r="T57" s="4">
        <v>66</v>
      </c>
      <c r="U57" s="5" t="s">
        <v>45</v>
      </c>
      <c r="V57" s="4">
        <v>600</v>
      </c>
      <c r="X57" s="4" t="s">
        <v>29</v>
      </c>
      <c r="Y57" s="4">
        <v>0</v>
      </c>
      <c r="Z57" s="4" t="s">
        <v>40</v>
      </c>
      <c r="AA57" s="4">
        <v>34.520000000000003</v>
      </c>
      <c r="AB57" s="4">
        <v>16.28</v>
      </c>
      <c r="AC57" s="4">
        <v>49.2</v>
      </c>
    </row>
    <row r="58" spans="1:29" x14ac:dyDescent="0.5">
      <c r="A58" s="4">
        <v>57</v>
      </c>
      <c r="B58" s="4" t="s">
        <v>34</v>
      </c>
      <c r="C58" s="4">
        <v>2018</v>
      </c>
      <c r="D58" s="4" t="s">
        <v>33</v>
      </c>
      <c r="E58" s="4" t="s">
        <v>36</v>
      </c>
      <c r="F58" s="4" t="s">
        <v>73</v>
      </c>
      <c r="G58" s="4">
        <v>0.18</v>
      </c>
      <c r="H58" s="4">
        <v>45.24</v>
      </c>
      <c r="I58" s="4">
        <v>5.53</v>
      </c>
      <c r="J58" s="4">
        <f t="shared" si="0"/>
        <v>50.77</v>
      </c>
      <c r="K58" s="4">
        <v>45.5</v>
      </c>
      <c r="L58" s="4">
        <v>0.21</v>
      </c>
      <c r="N58" s="4">
        <f t="shared" si="1"/>
        <v>0.21</v>
      </c>
      <c r="P58" s="4">
        <v>75.459999999999994</v>
      </c>
      <c r="Q58" s="4">
        <v>1.46</v>
      </c>
      <c r="R58" s="4">
        <f t="shared" si="2"/>
        <v>23.080000000000013</v>
      </c>
      <c r="T58" s="4">
        <v>100</v>
      </c>
      <c r="U58" s="5" t="s">
        <v>45</v>
      </c>
      <c r="V58" s="4">
        <v>400</v>
      </c>
      <c r="X58" s="4" t="s">
        <v>29</v>
      </c>
      <c r="Y58" s="4">
        <v>0</v>
      </c>
      <c r="Z58" s="4" t="s">
        <v>40</v>
      </c>
      <c r="AA58" s="4">
        <v>32.14</v>
      </c>
      <c r="AB58" s="4">
        <v>24.56</v>
      </c>
      <c r="AC58" s="4">
        <v>43.3</v>
      </c>
    </row>
    <row r="59" spans="1:29" x14ac:dyDescent="0.5">
      <c r="A59" s="4">
        <v>58</v>
      </c>
      <c r="B59" s="4" t="s">
        <v>34</v>
      </c>
      <c r="C59" s="4">
        <v>2018</v>
      </c>
      <c r="D59" s="4" t="s">
        <v>33</v>
      </c>
      <c r="E59" s="4" t="s">
        <v>36</v>
      </c>
      <c r="F59" s="4" t="s">
        <v>73</v>
      </c>
      <c r="G59" s="4">
        <v>0.18</v>
      </c>
      <c r="H59" s="4">
        <v>45.24</v>
      </c>
      <c r="I59" s="4">
        <v>5.53</v>
      </c>
      <c r="J59" s="4">
        <f t="shared" si="0"/>
        <v>50.77</v>
      </c>
      <c r="K59" s="4">
        <v>45.5</v>
      </c>
      <c r="L59" s="4">
        <v>0.21</v>
      </c>
      <c r="N59" s="4">
        <f t="shared" si="1"/>
        <v>0.21</v>
      </c>
      <c r="P59" s="4">
        <v>75.459999999999994</v>
      </c>
      <c r="Q59" s="4">
        <v>1.46</v>
      </c>
      <c r="R59" s="4">
        <f t="shared" si="2"/>
        <v>23.080000000000013</v>
      </c>
      <c r="T59" s="4">
        <v>100</v>
      </c>
      <c r="U59" s="5" t="s">
        <v>45</v>
      </c>
      <c r="V59" s="4">
        <v>500</v>
      </c>
      <c r="X59" s="4" t="s">
        <v>29</v>
      </c>
      <c r="Y59" s="4">
        <v>0</v>
      </c>
      <c r="Z59" s="4" t="s">
        <v>40</v>
      </c>
      <c r="AA59" s="4">
        <v>29.8</v>
      </c>
      <c r="AB59" s="4">
        <v>26.52</v>
      </c>
      <c r="AC59" s="4">
        <v>44</v>
      </c>
    </row>
    <row r="60" spans="1:29" x14ac:dyDescent="0.5">
      <c r="A60" s="4">
        <v>59</v>
      </c>
      <c r="B60" s="4" t="s">
        <v>34</v>
      </c>
      <c r="C60" s="4">
        <v>2018</v>
      </c>
      <c r="D60" s="4" t="s">
        <v>33</v>
      </c>
      <c r="E60" s="4" t="s">
        <v>36</v>
      </c>
      <c r="F60" s="4" t="s">
        <v>73</v>
      </c>
      <c r="G60" s="4">
        <v>0.18</v>
      </c>
      <c r="H60" s="4">
        <v>45.24</v>
      </c>
      <c r="I60" s="4">
        <v>5.53</v>
      </c>
      <c r="J60" s="4">
        <f t="shared" si="0"/>
        <v>50.77</v>
      </c>
      <c r="K60" s="4">
        <v>45.5</v>
      </c>
      <c r="L60" s="4">
        <v>0.21</v>
      </c>
      <c r="N60" s="4">
        <f t="shared" si="1"/>
        <v>0.21</v>
      </c>
      <c r="P60" s="4">
        <v>75.459999999999994</v>
      </c>
      <c r="Q60" s="4">
        <v>1.46</v>
      </c>
      <c r="R60" s="4">
        <f t="shared" si="2"/>
        <v>23.080000000000013</v>
      </c>
      <c r="T60" s="4">
        <v>100</v>
      </c>
      <c r="U60" s="5" t="s">
        <v>45</v>
      </c>
      <c r="V60" s="4">
        <v>600</v>
      </c>
      <c r="X60" s="4" t="s">
        <v>29</v>
      </c>
      <c r="Y60" s="4">
        <v>0</v>
      </c>
      <c r="Z60" s="4" t="s">
        <v>40</v>
      </c>
      <c r="AA60" s="4">
        <v>24.85</v>
      </c>
      <c r="AB60" s="4">
        <v>14.56</v>
      </c>
      <c r="AC60" s="4">
        <v>60.59</v>
      </c>
    </row>
    <row r="61" spans="1:29" x14ac:dyDescent="0.5">
      <c r="A61" s="4">
        <v>60</v>
      </c>
      <c r="B61" s="4" t="s">
        <v>34</v>
      </c>
      <c r="C61" s="4">
        <v>2018</v>
      </c>
      <c r="D61" s="4" t="s">
        <v>33</v>
      </c>
      <c r="E61" s="4" t="s">
        <v>36</v>
      </c>
      <c r="F61" s="4" t="s">
        <v>73</v>
      </c>
      <c r="G61" s="4">
        <v>0.18</v>
      </c>
      <c r="H61" s="4">
        <v>45.24</v>
      </c>
      <c r="I61" s="4">
        <v>5.53</v>
      </c>
      <c r="J61" s="4">
        <f t="shared" si="0"/>
        <v>50.77</v>
      </c>
      <c r="K61" s="4">
        <v>45.5</v>
      </c>
      <c r="L61" s="4">
        <v>0.21</v>
      </c>
      <c r="N61" s="4">
        <f t="shared" si="1"/>
        <v>0.21</v>
      </c>
      <c r="P61" s="4">
        <v>75.459999999999994</v>
      </c>
      <c r="Q61" s="4">
        <v>1.46</v>
      </c>
      <c r="R61" s="4">
        <f t="shared" si="2"/>
        <v>23.080000000000013</v>
      </c>
      <c r="T61" s="4">
        <v>200</v>
      </c>
      <c r="U61" s="5" t="s">
        <v>45</v>
      </c>
      <c r="V61" s="4">
        <v>400</v>
      </c>
      <c r="X61" s="4" t="s">
        <v>29</v>
      </c>
      <c r="Y61" s="4">
        <v>0</v>
      </c>
      <c r="Z61" s="4" t="s">
        <v>40</v>
      </c>
      <c r="AA61" s="4">
        <v>33.6</v>
      </c>
      <c r="AB61" s="4">
        <v>27.45</v>
      </c>
      <c r="AC61" s="4">
        <v>38.950000000000003</v>
      </c>
    </row>
    <row r="62" spans="1:29" x14ac:dyDescent="0.5">
      <c r="A62" s="4">
        <v>61</v>
      </c>
      <c r="B62" s="4" t="s">
        <v>34</v>
      </c>
      <c r="C62" s="4">
        <v>2018</v>
      </c>
      <c r="D62" s="4" t="s">
        <v>33</v>
      </c>
      <c r="E62" s="4" t="s">
        <v>36</v>
      </c>
      <c r="F62" s="4" t="s">
        <v>73</v>
      </c>
      <c r="G62" s="4">
        <v>0.18</v>
      </c>
      <c r="H62" s="4">
        <v>45.24</v>
      </c>
      <c r="I62" s="4">
        <v>5.53</v>
      </c>
      <c r="J62" s="4">
        <f t="shared" si="0"/>
        <v>50.77</v>
      </c>
      <c r="K62" s="4">
        <v>45.5</v>
      </c>
      <c r="L62" s="4">
        <v>0.21</v>
      </c>
      <c r="N62" s="4">
        <f t="shared" si="1"/>
        <v>0.21</v>
      </c>
      <c r="P62" s="4">
        <v>75.459999999999994</v>
      </c>
      <c r="Q62" s="4">
        <v>1.46</v>
      </c>
      <c r="R62" s="4">
        <f t="shared" si="2"/>
        <v>23.080000000000013</v>
      </c>
      <c r="T62" s="4">
        <v>200</v>
      </c>
      <c r="U62" s="5" t="s">
        <v>45</v>
      </c>
      <c r="V62" s="4">
        <v>500</v>
      </c>
      <c r="X62" s="4" t="s">
        <v>29</v>
      </c>
      <c r="Y62" s="4">
        <v>0</v>
      </c>
      <c r="Z62" s="4" t="s">
        <v>40</v>
      </c>
      <c r="AA62" s="4">
        <v>31.82</v>
      </c>
      <c r="AB62" s="4">
        <v>44.07</v>
      </c>
      <c r="AC62" s="4">
        <v>24.11</v>
      </c>
    </row>
    <row r="63" spans="1:29" x14ac:dyDescent="0.5">
      <c r="A63" s="4">
        <v>62</v>
      </c>
      <c r="B63" s="4" t="s">
        <v>34</v>
      </c>
      <c r="C63" s="4">
        <v>2018</v>
      </c>
      <c r="D63" s="4" t="s">
        <v>33</v>
      </c>
      <c r="E63" s="4" t="s">
        <v>36</v>
      </c>
      <c r="F63" s="4" t="s">
        <v>73</v>
      </c>
      <c r="G63" s="4">
        <v>0.18</v>
      </c>
      <c r="H63" s="4">
        <v>45.24</v>
      </c>
      <c r="I63" s="4">
        <v>5.53</v>
      </c>
      <c r="J63" s="4">
        <f t="shared" si="0"/>
        <v>50.77</v>
      </c>
      <c r="K63" s="4">
        <v>45.5</v>
      </c>
      <c r="L63" s="4">
        <v>0.21</v>
      </c>
      <c r="N63" s="4">
        <f t="shared" si="1"/>
        <v>0.21</v>
      </c>
      <c r="P63" s="4">
        <v>75.459999999999994</v>
      </c>
      <c r="Q63" s="4">
        <v>1.46</v>
      </c>
      <c r="R63" s="4">
        <f t="shared" si="2"/>
        <v>23.080000000000013</v>
      </c>
      <c r="T63" s="4">
        <v>200</v>
      </c>
      <c r="U63" s="5" t="s">
        <v>45</v>
      </c>
      <c r="V63" s="4">
        <v>600</v>
      </c>
      <c r="X63" s="4" t="s">
        <v>29</v>
      </c>
      <c r="Y63" s="4">
        <v>0</v>
      </c>
      <c r="Z63" s="4" t="s">
        <v>40</v>
      </c>
      <c r="AA63" s="4">
        <v>28.63</v>
      </c>
      <c r="AB63" s="4">
        <v>17.079999999999998</v>
      </c>
      <c r="AC63" s="4">
        <v>54.29</v>
      </c>
    </row>
    <row r="64" spans="1:29" x14ac:dyDescent="0.5">
      <c r="A64" s="4">
        <v>63</v>
      </c>
      <c r="B64" s="4" t="s">
        <v>34</v>
      </c>
      <c r="C64" s="4">
        <v>2018</v>
      </c>
      <c r="D64" s="4" t="s">
        <v>33</v>
      </c>
      <c r="E64" s="4" t="s">
        <v>36</v>
      </c>
      <c r="F64" s="4" t="s">
        <v>73</v>
      </c>
      <c r="G64" s="4">
        <v>0.18</v>
      </c>
      <c r="H64" s="4">
        <v>45.24</v>
      </c>
      <c r="I64" s="4">
        <v>5.53</v>
      </c>
      <c r="J64" s="4">
        <f t="shared" si="0"/>
        <v>50.77</v>
      </c>
      <c r="K64" s="4">
        <v>45.5</v>
      </c>
      <c r="L64" s="4">
        <v>0.21</v>
      </c>
      <c r="N64" s="4">
        <f t="shared" si="1"/>
        <v>0.21</v>
      </c>
      <c r="P64" s="4">
        <v>75.459999999999994</v>
      </c>
      <c r="Q64" s="4">
        <v>1.46</v>
      </c>
      <c r="R64" s="4">
        <f t="shared" si="2"/>
        <v>23.080000000000013</v>
      </c>
      <c r="T64" s="4">
        <v>400</v>
      </c>
      <c r="U64" s="5" t="s">
        <v>45</v>
      </c>
      <c r="V64" s="4">
        <v>400</v>
      </c>
      <c r="X64" s="4" t="s">
        <v>29</v>
      </c>
      <c r="Y64" s="4">
        <v>0</v>
      </c>
      <c r="Z64" s="4" t="s">
        <v>40</v>
      </c>
      <c r="AA64" s="4">
        <v>35.47</v>
      </c>
      <c r="AB64" s="4">
        <v>20.96</v>
      </c>
      <c r="AC64" s="4">
        <v>43.57</v>
      </c>
    </row>
    <row r="65" spans="1:29" x14ac:dyDescent="0.5">
      <c r="A65" s="4">
        <v>64</v>
      </c>
      <c r="B65" s="4" t="s">
        <v>34</v>
      </c>
      <c r="C65" s="4">
        <v>2018</v>
      </c>
      <c r="D65" s="4" t="s">
        <v>33</v>
      </c>
      <c r="E65" s="4" t="s">
        <v>36</v>
      </c>
      <c r="F65" s="4" t="s">
        <v>73</v>
      </c>
      <c r="G65" s="4">
        <v>0.18</v>
      </c>
      <c r="H65" s="4">
        <v>45.24</v>
      </c>
      <c r="I65" s="4">
        <v>5.53</v>
      </c>
      <c r="J65" s="4">
        <f t="shared" si="0"/>
        <v>50.77</v>
      </c>
      <c r="K65" s="4">
        <v>45.5</v>
      </c>
      <c r="L65" s="4">
        <v>0.21</v>
      </c>
      <c r="N65" s="4">
        <f t="shared" si="1"/>
        <v>0.21</v>
      </c>
      <c r="P65" s="4">
        <v>75.459999999999994</v>
      </c>
      <c r="Q65" s="4">
        <v>1.46</v>
      </c>
      <c r="R65" s="4">
        <f t="shared" si="2"/>
        <v>23.080000000000013</v>
      </c>
      <c r="T65" s="4">
        <v>400</v>
      </c>
      <c r="U65" s="5" t="s">
        <v>45</v>
      </c>
      <c r="V65" s="4">
        <v>500</v>
      </c>
      <c r="X65" s="4" t="s">
        <v>29</v>
      </c>
      <c r="Y65" s="4">
        <v>0</v>
      </c>
      <c r="Z65" s="4" t="s">
        <v>40</v>
      </c>
      <c r="AA65" s="4">
        <v>35.11</v>
      </c>
      <c r="AB65" s="4">
        <v>17.28</v>
      </c>
      <c r="AC65" s="4">
        <v>47.61</v>
      </c>
    </row>
    <row r="66" spans="1:29" x14ac:dyDescent="0.5">
      <c r="A66" s="4">
        <v>65</v>
      </c>
      <c r="B66" s="4" t="s">
        <v>34</v>
      </c>
      <c r="C66" s="4">
        <v>2018</v>
      </c>
      <c r="D66" s="4" t="s">
        <v>33</v>
      </c>
      <c r="E66" s="4" t="s">
        <v>36</v>
      </c>
      <c r="F66" s="4" t="s">
        <v>73</v>
      </c>
      <c r="G66" s="4">
        <v>0.18</v>
      </c>
      <c r="H66" s="4">
        <v>45.24</v>
      </c>
      <c r="I66" s="4">
        <v>5.53</v>
      </c>
      <c r="J66" s="4">
        <f t="shared" si="0"/>
        <v>50.77</v>
      </c>
      <c r="K66" s="4">
        <v>45.5</v>
      </c>
      <c r="L66" s="4">
        <v>0.21</v>
      </c>
      <c r="N66" s="4">
        <f t="shared" si="1"/>
        <v>0.21</v>
      </c>
      <c r="P66" s="4">
        <v>75.459999999999994</v>
      </c>
      <c r="Q66" s="4">
        <v>1.46</v>
      </c>
      <c r="R66" s="4">
        <f t="shared" si="2"/>
        <v>23.080000000000013</v>
      </c>
      <c r="T66" s="4">
        <v>400</v>
      </c>
      <c r="U66" s="5" t="s">
        <v>45</v>
      </c>
      <c r="V66" s="4">
        <v>600</v>
      </c>
      <c r="X66" s="4" t="s">
        <v>29</v>
      </c>
      <c r="Y66" s="4">
        <v>0</v>
      </c>
      <c r="Z66" s="4" t="s">
        <v>40</v>
      </c>
      <c r="AA66" s="4">
        <v>33.26</v>
      </c>
      <c r="AB66" s="4">
        <v>23.28</v>
      </c>
      <c r="AC66" s="4">
        <v>43.46</v>
      </c>
    </row>
    <row r="67" spans="1:29" x14ac:dyDescent="0.5">
      <c r="A67" s="4">
        <v>66</v>
      </c>
      <c r="B67" s="4" t="s">
        <v>74</v>
      </c>
      <c r="C67" s="4">
        <v>2006</v>
      </c>
      <c r="D67" s="4" t="s">
        <v>33</v>
      </c>
      <c r="E67" s="4" t="s">
        <v>20</v>
      </c>
      <c r="F67" s="4" t="s">
        <v>75</v>
      </c>
      <c r="G67" s="4">
        <v>1</v>
      </c>
      <c r="H67" s="4">
        <v>52.3</v>
      </c>
      <c r="I67" s="4">
        <v>8</v>
      </c>
      <c r="J67" s="4">
        <f t="shared" ref="J67:J130" si="9">H67+I67</f>
        <v>60.3</v>
      </c>
      <c r="K67" s="4">
        <v>32.299999999999997</v>
      </c>
      <c r="L67" s="4">
        <v>6.7</v>
      </c>
      <c r="M67" s="4">
        <v>0.7</v>
      </c>
      <c r="N67" s="4">
        <f t="shared" ref="N67:N130" si="10">L67+M67</f>
        <v>7.4</v>
      </c>
      <c r="O67" s="4">
        <v>16.68</v>
      </c>
      <c r="P67" s="4">
        <v>62.3</v>
      </c>
      <c r="Q67" s="4">
        <v>31.2</v>
      </c>
      <c r="R67" s="4">
        <f t="shared" ref="R67:R130" si="11">100-(Q67+P67+S67)</f>
        <v>0</v>
      </c>
      <c r="S67" s="4">
        <v>6.5</v>
      </c>
      <c r="T67" s="4">
        <v>15</v>
      </c>
      <c r="U67" s="4">
        <v>6</v>
      </c>
      <c r="V67" s="4">
        <v>1000</v>
      </c>
      <c r="W67" s="4">
        <v>1000</v>
      </c>
      <c r="X67" s="4" t="s">
        <v>76</v>
      </c>
      <c r="Y67" s="4">
        <v>1</v>
      </c>
      <c r="Z67" s="4" t="s">
        <v>77</v>
      </c>
      <c r="AA67" s="4">
        <v>10.7</v>
      </c>
      <c r="AB67" s="4">
        <f>68.8+4</f>
        <v>72.8</v>
      </c>
      <c r="AC67" s="4">
        <v>16.5</v>
      </c>
    </row>
    <row r="68" spans="1:29" x14ac:dyDescent="0.5">
      <c r="A68" s="4">
        <v>67</v>
      </c>
      <c r="B68" s="4" t="s">
        <v>74</v>
      </c>
      <c r="C68" s="4">
        <v>2007</v>
      </c>
      <c r="D68" s="4" t="s">
        <v>33</v>
      </c>
      <c r="E68" s="4" t="s">
        <v>20</v>
      </c>
      <c r="F68" s="4" t="s">
        <v>78</v>
      </c>
      <c r="G68" s="4">
        <v>3</v>
      </c>
      <c r="H68" s="4">
        <v>47.3</v>
      </c>
      <c r="I68" s="4">
        <v>6.4</v>
      </c>
      <c r="J68" s="4">
        <f t="shared" si="9"/>
        <v>53.699999999999996</v>
      </c>
      <c r="K68" s="4">
        <v>37.700000000000003</v>
      </c>
      <c r="L68" s="4">
        <v>2.7</v>
      </c>
      <c r="M68" s="4">
        <v>0.3</v>
      </c>
      <c r="N68" s="4">
        <f t="shared" si="10"/>
        <v>3</v>
      </c>
      <c r="O68" s="4">
        <v>17.899999999999999</v>
      </c>
      <c r="P68" s="4">
        <v>77</v>
      </c>
      <c r="Q68" s="4">
        <v>5.6</v>
      </c>
      <c r="R68" s="4">
        <f t="shared" si="11"/>
        <v>0</v>
      </c>
      <c r="S68" s="4">
        <v>17.399999999999999</v>
      </c>
      <c r="T68" s="4">
        <v>15</v>
      </c>
      <c r="U68" s="4">
        <v>20</v>
      </c>
      <c r="V68" s="4">
        <v>500</v>
      </c>
      <c r="W68" s="4">
        <v>130</v>
      </c>
      <c r="X68" s="4" t="s">
        <v>76</v>
      </c>
      <c r="Y68" s="4">
        <v>3</v>
      </c>
      <c r="Z68" s="4" t="s">
        <v>28</v>
      </c>
      <c r="AA68" s="4">
        <v>30.2</v>
      </c>
      <c r="AB68" s="4">
        <v>7.9</v>
      </c>
      <c r="AC68" s="4">
        <v>61.9</v>
      </c>
    </row>
    <row r="69" spans="1:29" x14ac:dyDescent="0.5">
      <c r="A69" s="4">
        <v>68</v>
      </c>
      <c r="B69" s="4" t="s">
        <v>74</v>
      </c>
      <c r="C69" s="4">
        <v>2007</v>
      </c>
      <c r="D69" s="4" t="s">
        <v>33</v>
      </c>
      <c r="E69" s="4" t="s">
        <v>20</v>
      </c>
      <c r="F69" s="4" t="s">
        <v>78</v>
      </c>
      <c r="G69" s="4">
        <v>3</v>
      </c>
      <c r="H69" s="4">
        <v>47.3</v>
      </c>
      <c r="I69" s="4">
        <v>6.4</v>
      </c>
      <c r="J69" s="4">
        <f t="shared" si="9"/>
        <v>53.699999999999996</v>
      </c>
      <c r="K69" s="4">
        <v>37.700000000000003</v>
      </c>
      <c r="L69" s="4">
        <v>2.7</v>
      </c>
      <c r="M69" s="4">
        <v>0.3</v>
      </c>
      <c r="N69" s="4">
        <f t="shared" si="10"/>
        <v>3</v>
      </c>
      <c r="O69" s="4">
        <v>17.899999999999999</v>
      </c>
      <c r="P69" s="4">
        <v>77</v>
      </c>
      <c r="Q69" s="4">
        <v>5.6</v>
      </c>
      <c r="R69" s="4">
        <f t="shared" si="11"/>
        <v>0</v>
      </c>
      <c r="S69" s="4">
        <v>17.399999999999999</v>
      </c>
      <c r="T69" s="4">
        <v>15</v>
      </c>
      <c r="U69" s="4">
        <v>20</v>
      </c>
      <c r="V69" s="4">
        <v>800</v>
      </c>
      <c r="W69" s="4">
        <v>270</v>
      </c>
      <c r="X69" s="4" t="s">
        <v>76</v>
      </c>
      <c r="Y69" s="4">
        <v>3</v>
      </c>
      <c r="Z69" s="4" t="s">
        <v>28</v>
      </c>
      <c r="AA69" s="4">
        <v>25.53</v>
      </c>
      <c r="AB69" s="4">
        <v>9.19</v>
      </c>
      <c r="AC69" s="4">
        <v>65.28</v>
      </c>
    </row>
    <row r="70" spans="1:29" x14ac:dyDescent="0.5">
      <c r="A70" s="4">
        <v>69</v>
      </c>
      <c r="B70" s="4" t="s">
        <v>74</v>
      </c>
      <c r="C70" s="4">
        <v>2007</v>
      </c>
      <c r="D70" s="4" t="s">
        <v>33</v>
      </c>
      <c r="E70" s="4" t="s">
        <v>20</v>
      </c>
      <c r="F70" s="4" t="s">
        <v>78</v>
      </c>
      <c r="G70" s="4">
        <v>3</v>
      </c>
      <c r="H70" s="4">
        <v>47.3</v>
      </c>
      <c r="I70" s="4">
        <v>6.4</v>
      </c>
      <c r="J70" s="4">
        <f t="shared" si="9"/>
        <v>53.699999999999996</v>
      </c>
      <c r="K70" s="4">
        <v>37.700000000000003</v>
      </c>
      <c r="L70" s="4">
        <v>2.7</v>
      </c>
      <c r="M70" s="4">
        <v>0.3</v>
      </c>
      <c r="N70" s="4">
        <f t="shared" si="10"/>
        <v>3</v>
      </c>
      <c r="O70" s="4">
        <v>17.899999999999999</v>
      </c>
      <c r="P70" s="4">
        <v>77</v>
      </c>
      <c r="Q70" s="4">
        <v>5.6</v>
      </c>
      <c r="R70" s="4">
        <f t="shared" si="11"/>
        <v>0</v>
      </c>
      <c r="S70" s="4">
        <v>17.399999999999999</v>
      </c>
      <c r="T70" s="4">
        <v>15</v>
      </c>
      <c r="U70" s="4">
        <v>20</v>
      </c>
      <c r="V70" s="4">
        <v>1000</v>
      </c>
      <c r="W70" s="4">
        <v>420</v>
      </c>
      <c r="X70" s="4" t="s">
        <v>76</v>
      </c>
      <c r="Y70" s="4">
        <v>3</v>
      </c>
      <c r="Z70" s="4" t="s">
        <v>28</v>
      </c>
      <c r="AA70" s="4">
        <v>22.7</v>
      </c>
      <c r="AB70" s="4">
        <v>8.58</v>
      </c>
      <c r="AC70" s="4">
        <v>68.72</v>
      </c>
    </row>
    <row r="71" spans="1:29" x14ac:dyDescent="0.5">
      <c r="A71" s="4">
        <v>70</v>
      </c>
      <c r="B71" s="4" t="s">
        <v>79</v>
      </c>
      <c r="C71" s="4">
        <v>2015</v>
      </c>
      <c r="D71" s="4" t="s">
        <v>33</v>
      </c>
      <c r="E71" s="4" t="s">
        <v>20</v>
      </c>
      <c r="F71" s="4" t="s">
        <v>80</v>
      </c>
      <c r="G71" s="4">
        <v>0.8</v>
      </c>
      <c r="H71" s="4">
        <v>43.46</v>
      </c>
      <c r="I71" s="4">
        <v>6.47</v>
      </c>
      <c r="J71" s="4">
        <f t="shared" si="9"/>
        <v>49.93</v>
      </c>
      <c r="K71" s="4">
        <v>50.07</v>
      </c>
      <c r="L71" s="4">
        <v>0</v>
      </c>
      <c r="M71" s="4">
        <v>0</v>
      </c>
      <c r="N71" s="4">
        <f t="shared" si="10"/>
        <v>0</v>
      </c>
      <c r="P71" s="4">
        <v>67.86</v>
      </c>
      <c r="Q71" s="4">
        <v>2.31</v>
      </c>
      <c r="R71" s="4">
        <f t="shared" si="11"/>
        <v>13.870000000000005</v>
      </c>
      <c r="S71" s="4">
        <v>15.96</v>
      </c>
      <c r="T71" s="4">
        <v>20</v>
      </c>
      <c r="V71" s="4">
        <v>550</v>
      </c>
      <c r="W71" s="4">
        <v>3000</v>
      </c>
      <c r="X71" s="4" t="s">
        <v>29</v>
      </c>
      <c r="Y71" s="4">
        <v>0</v>
      </c>
      <c r="Z71" s="4" t="s">
        <v>28</v>
      </c>
      <c r="AA71" s="4">
        <f>52-28</f>
        <v>24</v>
      </c>
      <c r="AB71" s="4">
        <v>28</v>
      </c>
      <c r="AC71" s="4">
        <v>48</v>
      </c>
    </row>
    <row r="72" spans="1:29" x14ac:dyDescent="0.5">
      <c r="A72" s="4">
        <v>71</v>
      </c>
      <c r="B72" s="4" t="s">
        <v>79</v>
      </c>
      <c r="C72" s="4">
        <v>2015</v>
      </c>
      <c r="D72" s="4" t="s">
        <v>33</v>
      </c>
      <c r="E72" s="4" t="s">
        <v>20</v>
      </c>
      <c r="F72" s="4" t="s">
        <v>80</v>
      </c>
      <c r="G72" s="4">
        <v>0.8</v>
      </c>
      <c r="H72" s="4">
        <v>43.46</v>
      </c>
      <c r="I72" s="4">
        <v>6.47</v>
      </c>
      <c r="J72" s="4">
        <f t="shared" si="9"/>
        <v>49.93</v>
      </c>
      <c r="K72" s="4">
        <v>50.07</v>
      </c>
      <c r="L72" s="4">
        <v>0</v>
      </c>
      <c r="M72" s="4">
        <v>0</v>
      </c>
      <c r="N72" s="4">
        <f t="shared" si="10"/>
        <v>0</v>
      </c>
      <c r="P72" s="4">
        <v>67.86</v>
      </c>
      <c r="Q72" s="4">
        <v>2.31</v>
      </c>
      <c r="R72" s="4">
        <f t="shared" si="11"/>
        <v>13.870000000000005</v>
      </c>
      <c r="S72" s="4">
        <v>15.96</v>
      </c>
      <c r="T72" s="4">
        <v>20</v>
      </c>
      <c r="V72" s="4">
        <v>550</v>
      </c>
      <c r="W72" s="4">
        <v>3000</v>
      </c>
      <c r="X72" s="4" t="s">
        <v>81</v>
      </c>
      <c r="Z72" s="4" t="s">
        <v>28</v>
      </c>
      <c r="AA72" s="4">
        <v>65</v>
      </c>
      <c r="AB72" s="4">
        <v>10</v>
      </c>
      <c r="AC72" s="4">
        <v>25</v>
      </c>
    </row>
    <row r="73" spans="1:29" x14ac:dyDescent="0.5">
      <c r="A73" s="4">
        <v>72</v>
      </c>
      <c r="B73" s="4" t="s">
        <v>79</v>
      </c>
      <c r="C73" s="4">
        <v>2015</v>
      </c>
      <c r="D73" s="4" t="s">
        <v>33</v>
      </c>
      <c r="E73" s="4" t="s">
        <v>20</v>
      </c>
      <c r="F73" s="4" t="s">
        <v>80</v>
      </c>
      <c r="G73" s="4">
        <v>0.8</v>
      </c>
      <c r="H73" s="4">
        <v>43.46</v>
      </c>
      <c r="I73" s="4">
        <v>6.47</v>
      </c>
      <c r="J73" s="4">
        <f t="shared" si="9"/>
        <v>49.93</v>
      </c>
      <c r="K73" s="4">
        <v>50.07</v>
      </c>
      <c r="L73" s="4">
        <v>0</v>
      </c>
      <c r="M73" s="4">
        <v>0</v>
      </c>
      <c r="N73" s="4">
        <f t="shared" si="10"/>
        <v>0</v>
      </c>
      <c r="P73" s="4">
        <v>67.86</v>
      </c>
      <c r="Q73" s="4">
        <v>2.31</v>
      </c>
      <c r="R73" s="4">
        <f t="shared" si="11"/>
        <v>13.870000000000005</v>
      </c>
      <c r="S73" s="4">
        <v>15.96</v>
      </c>
      <c r="T73" s="4">
        <v>20</v>
      </c>
      <c r="V73" s="4">
        <v>550</v>
      </c>
      <c r="W73" s="4">
        <v>3000</v>
      </c>
      <c r="X73" s="4" t="s">
        <v>82</v>
      </c>
      <c r="Z73" s="4" t="s">
        <v>28</v>
      </c>
      <c r="AA73" s="4">
        <v>25</v>
      </c>
      <c r="AB73" s="4">
        <v>30</v>
      </c>
      <c r="AC73" s="4">
        <v>45</v>
      </c>
    </row>
    <row r="74" spans="1:29" x14ac:dyDescent="0.5">
      <c r="A74" s="4">
        <v>73</v>
      </c>
      <c r="B74" s="4" t="s">
        <v>79</v>
      </c>
      <c r="C74" s="4">
        <v>2015</v>
      </c>
      <c r="D74" s="4" t="s">
        <v>33</v>
      </c>
      <c r="E74" s="4" t="s">
        <v>20</v>
      </c>
      <c r="F74" s="4" t="s">
        <v>80</v>
      </c>
      <c r="G74" s="4">
        <v>0.8</v>
      </c>
      <c r="H74" s="4">
        <v>43.46</v>
      </c>
      <c r="I74" s="4">
        <v>6.47</v>
      </c>
      <c r="J74" s="4">
        <f t="shared" si="9"/>
        <v>49.93</v>
      </c>
      <c r="K74" s="4">
        <v>50.07</v>
      </c>
      <c r="L74" s="4">
        <v>0</v>
      </c>
      <c r="M74" s="4">
        <v>0</v>
      </c>
      <c r="N74" s="4">
        <f t="shared" si="10"/>
        <v>0</v>
      </c>
      <c r="P74" s="4">
        <v>67.86</v>
      </c>
      <c r="Q74" s="4">
        <v>2.31</v>
      </c>
      <c r="R74" s="4">
        <f t="shared" si="11"/>
        <v>13.870000000000005</v>
      </c>
      <c r="S74" s="4">
        <v>15.96</v>
      </c>
      <c r="T74" s="4">
        <v>20</v>
      </c>
      <c r="V74" s="4">
        <v>550</v>
      </c>
      <c r="W74" s="4">
        <v>3000</v>
      </c>
      <c r="X74" s="4" t="s">
        <v>83</v>
      </c>
      <c r="Z74" s="4" t="s">
        <v>28</v>
      </c>
      <c r="AA74" s="4">
        <v>28</v>
      </c>
      <c r="AB74" s="4">
        <v>22</v>
      </c>
      <c r="AC74" s="4">
        <v>50</v>
      </c>
    </row>
    <row r="75" spans="1:29" x14ac:dyDescent="0.5">
      <c r="A75" s="4">
        <v>74</v>
      </c>
      <c r="B75" s="4" t="s">
        <v>79</v>
      </c>
      <c r="C75" s="4">
        <v>2015</v>
      </c>
      <c r="D75" s="4" t="s">
        <v>33</v>
      </c>
      <c r="E75" s="4" t="s">
        <v>20</v>
      </c>
      <c r="F75" s="4" t="s">
        <v>80</v>
      </c>
      <c r="G75" s="4">
        <v>0.8</v>
      </c>
      <c r="H75" s="4">
        <v>43.46</v>
      </c>
      <c r="I75" s="4">
        <v>6.47</v>
      </c>
      <c r="J75" s="4">
        <f t="shared" si="9"/>
        <v>49.93</v>
      </c>
      <c r="K75" s="4">
        <v>50.07</v>
      </c>
      <c r="L75" s="4">
        <v>0</v>
      </c>
      <c r="M75" s="4">
        <v>0</v>
      </c>
      <c r="N75" s="4">
        <f t="shared" si="10"/>
        <v>0</v>
      </c>
      <c r="P75" s="4">
        <v>67.86</v>
      </c>
      <c r="Q75" s="4">
        <v>2.31</v>
      </c>
      <c r="R75" s="4">
        <f t="shared" si="11"/>
        <v>13.870000000000005</v>
      </c>
      <c r="S75" s="4">
        <v>15.96</v>
      </c>
      <c r="T75" s="4">
        <v>20</v>
      </c>
      <c r="V75" s="4">
        <v>550</v>
      </c>
      <c r="W75" s="4">
        <v>3000</v>
      </c>
      <c r="X75" s="4" t="s">
        <v>84</v>
      </c>
      <c r="Z75" s="4" t="s">
        <v>28</v>
      </c>
      <c r="AA75" s="4">
        <v>25</v>
      </c>
      <c r="AB75" s="4">
        <v>23</v>
      </c>
      <c r="AC75" s="4">
        <v>52</v>
      </c>
    </row>
    <row r="76" spans="1:29" x14ac:dyDescent="0.5">
      <c r="A76" s="4">
        <v>75</v>
      </c>
      <c r="B76" s="4" t="s">
        <v>79</v>
      </c>
      <c r="C76" s="4">
        <v>2015</v>
      </c>
      <c r="D76" s="4" t="s">
        <v>33</v>
      </c>
      <c r="E76" s="4" t="s">
        <v>20</v>
      </c>
      <c r="F76" s="4" t="s">
        <v>80</v>
      </c>
      <c r="G76" s="4">
        <v>0.8</v>
      </c>
      <c r="H76" s="4">
        <v>43.46</v>
      </c>
      <c r="I76" s="4">
        <v>6.47</v>
      </c>
      <c r="J76" s="4">
        <f t="shared" si="9"/>
        <v>49.93</v>
      </c>
      <c r="K76" s="4">
        <v>50.07</v>
      </c>
      <c r="L76" s="4">
        <v>0</v>
      </c>
      <c r="M76" s="4">
        <v>0</v>
      </c>
      <c r="N76" s="4">
        <f t="shared" si="10"/>
        <v>0</v>
      </c>
      <c r="P76" s="4">
        <v>67.86</v>
      </c>
      <c r="Q76" s="4">
        <v>2.31</v>
      </c>
      <c r="R76" s="4">
        <f t="shared" si="11"/>
        <v>13.870000000000005</v>
      </c>
      <c r="S76" s="4">
        <v>15.96</v>
      </c>
      <c r="T76" s="4">
        <v>20</v>
      </c>
      <c r="V76" s="4">
        <v>550</v>
      </c>
      <c r="W76" s="4">
        <v>3000</v>
      </c>
      <c r="X76" s="4" t="s">
        <v>85</v>
      </c>
      <c r="Z76" s="4" t="s">
        <v>28</v>
      </c>
      <c r="AA76" s="4">
        <v>26</v>
      </c>
      <c r="AB76" s="4">
        <v>20</v>
      </c>
      <c r="AC76" s="4">
        <v>54</v>
      </c>
    </row>
    <row r="77" spans="1:29" x14ac:dyDescent="0.5">
      <c r="A77" s="4">
        <v>76</v>
      </c>
      <c r="B77" s="4" t="s">
        <v>86</v>
      </c>
      <c r="C77" s="4">
        <v>2018</v>
      </c>
      <c r="D77" s="4" t="s">
        <v>41</v>
      </c>
      <c r="E77" s="4" t="s">
        <v>20</v>
      </c>
      <c r="F77" s="4" t="s">
        <v>87</v>
      </c>
      <c r="G77" s="4">
        <v>5</v>
      </c>
      <c r="H77" s="4">
        <f>(85+(2*72))/3</f>
        <v>76.333333333333329</v>
      </c>
      <c r="I77" s="4">
        <f>(15+(2*13))/3</f>
        <v>13.666666666666666</v>
      </c>
      <c r="J77" s="4">
        <f t="shared" si="9"/>
        <v>90</v>
      </c>
      <c r="K77" s="4">
        <f>(0+(2*14))/3</f>
        <v>9.3333333333333339</v>
      </c>
      <c r="L77" s="4">
        <f>(0+(2*1))/3</f>
        <v>0.66666666666666663</v>
      </c>
      <c r="M77" s="4">
        <v>0</v>
      </c>
      <c r="N77" s="4">
        <f t="shared" si="10"/>
        <v>0.66666666666666663</v>
      </c>
      <c r="R77" s="4">
        <f t="shared" si="11"/>
        <v>100</v>
      </c>
      <c r="T77" s="4">
        <v>150</v>
      </c>
      <c r="U77" s="4">
        <v>20</v>
      </c>
      <c r="V77" s="4">
        <v>400</v>
      </c>
      <c r="W77" s="4">
        <v>800</v>
      </c>
      <c r="X77" s="4" t="s">
        <v>82</v>
      </c>
      <c r="Y77" s="4">
        <v>150</v>
      </c>
      <c r="Z77" s="4" t="s">
        <v>28</v>
      </c>
      <c r="AA77" s="4">
        <v>32</v>
      </c>
      <c r="AB77" s="4">
        <v>24</v>
      </c>
      <c r="AC77" s="4">
        <v>44</v>
      </c>
    </row>
    <row r="78" spans="1:29" x14ac:dyDescent="0.5">
      <c r="A78" s="4">
        <v>77</v>
      </c>
      <c r="B78" s="4" t="s">
        <v>86</v>
      </c>
      <c r="C78" s="4">
        <v>2018</v>
      </c>
      <c r="D78" s="4" t="s">
        <v>41</v>
      </c>
      <c r="E78" s="4" t="s">
        <v>20</v>
      </c>
      <c r="F78" s="4" t="s">
        <v>88</v>
      </c>
      <c r="G78" s="4">
        <v>5</v>
      </c>
      <c r="H78" s="4">
        <f>(85+(1.5*72))/2.5</f>
        <v>77.2</v>
      </c>
      <c r="I78" s="4">
        <f>(15+(1.5*13))/2.5</f>
        <v>13.8</v>
      </c>
      <c r="J78" s="4">
        <f t="shared" si="9"/>
        <v>91</v>
      </c>
      <c r="K78" s="4">
        <f>(0+(1.5*14))/2.5</f>
        <v>8.4</v>
      </c>
      <c r="L78" s="4">
        <f>(0+(1.5*1))/2.5</f>
        <v>0.6</v>
      </c>
      <c r="M78" s="4">
        <v>0</v>
      </c>
      <c r="N78" s="4">
        <f t="shared" si="10"/>
        <v>0.6</v>
      </c>
      <c r="R78" s="4">
        <f t="shared" si="11"/>
        <v>100</v>
      </c>
      <c r="T78" s="4">
        <v>125</v>
      </c>
      <c r="U78" s="4">
        <v>20</v>
      </c>
      <c r="V78" s="4">
        <v>400</v>
      </c>
      <c r="W78" s="4">
        <v>800</v>
      </c>
      <c r="X78" s="4" t="s">
        <v>82</v>
      </c>
      <c r="Y78" s="4">
        <v>150</v>
      </c>
      <c r="Z78" s="4" t="s">
        <v>28</v>
      </c>
      <c r="AA78" s="4">
        <v>27</v>
      </c>
      <c r="AB78" s="4">
        <v>30</v>
      </c>
      <c r="AC78" s="4">
        <v>43</v>
      </c>
    </row>
    <row r="79" spans="1:29" x14ac:dyDescent="0.5">
      <c r="A79" s="4">
        <v>78</v>
      </c>
      <c r="B79" s="4" t="s">
        <v>86</v>
      </c>
      <c r="C79" s="4">
        <v>2018</v>
      </c>
      <c r="D79" s="4" t="s">
        <v>41</v>
      </c>
      <c r="E79" s="4" t="s">
        <v>20</v>
      </c>
      <c r="F79" s="4" t="s">
        <v>89</v>
      </c>
      <c r="G79" s="4">
        <v>5</v>
      </c>
      <c r="H79" s="4">
        <f>(85+(1*72))/2</f>
        <v>78.5</v>
      </c>
      <c r="I79" s="4">
        <f>(15+(1*13))/2</f>
        <v>14</v>
      </c>
      <c r="J79" s="4">
        <f t="shared" si="9"/>
        <v>92.5</v>
      </c>
      <c r="K79" s="4">
        <f>(0+(1*14))/2</f>
        <v>7</v>
      </c>
      <c r="L79" s="4">
        <v>0.5</v>
      </c>
      <c r="M79" s="4">
        <v>0</v>
      </c>
      <c r="N79" s="4">
        <f t="shared" si="10"/>
        <v>0.5</v>
      </c>
      <c r="R79" s="4">
        <f t="shared" si="11"/>
        <v>100</v>
      </c>
      <c r="T79" s="4">
        <v>100</v>
      </c>
      <c r="U79" s="4">
        <v>20</v>
      </c>
      <c r="V79" s="4">
        <v>400</v>
      </c>
      <c r="W79" s="4">
        <v>800</v>
      </c>
      <c r="X79" s="4" t="s">
        <v>82</v>
      </c>
      <c r="Y79" s="4">
        <v>150</v>
      </c>
      <c r="Z79" s="4" t="s">
        <v>28</v>
      </c>
      <c r="AA79" s="4">
        <v>21</v>
      </c>
      <c r="AB79" s="4">
        <v>43</v>
      </c>
      <c r="AC79" s="4">
        <v>36</v>
      </c>
    </row>
    <row r="80" spans="1:29" x14ac:dyDescent="0.5">
      <c r="A80" s="4">
        <v>79</v>
      </c>
      <c r="B80" s="4" t="s">
        <v>86</v>
      </c>
      <c r="C80" s="4">
        <v>2018</v>
      </c>
      <c r="D80" s="4" t="s">
        <v>41</v>
      </c>
      <c r="E80" s="4" t="s">
        <v>20</v>
      </c>
      <c r="F80" s="4" t="s">
        <v>90</v>
      </c>
      <c r="G80" s="4">
        <v>5</v>
      </c>
      <c r="H80" s="4">
        <f>((85*1.5)+72)/2.5</f>
        <v>79.8</v>
      </c>
      <c r="I80" s="4">
        <f>((15*1.5)+13)/2.5</f>
        <v>14.2</v>
      </c>
      <c r="J80" s="4">
        <f t="shared" si="9"/>
        <v>94</v>
      </c>
      <c r="K80" s="4">
        <f>((0*1.5)+14)/2.5</f>
        <v>5.6</v>
      </c>
      <c r="L80" s="4">
        <f>1/2.5</f>
        <v>0.4</v>
      </c>
      <c r="M80" s="4">
        <v>0</v>
      </c>
      <c r="N80" s="4">
        <f t="shared" si="10"/>
        <v>0.4</v>
      </c>
      <c r="R80" s="4">
        <f t="shared" si="11"/>
        <v>100</v>
      </c>
      <c r="T80" s="4">
        <v>125</v>
      </c>
      <c r="U80" s="4">
        <v>20</v>
      </c>
      <c r="V80" s="4">
        <v>400</v>
      </c>
      <c r="W80" s="4">
        <v>800</v>
      </c>
      <c r="X80" s="4" t="s">
        <v>82</v>
      </c>
      <c r="Y80" s="4">
        <v>150</v>
      </c>
      <c r="Z80" s="4" t="s">
        <v>28</v>
      </c>
      <c r="AA80" s="4">
        <v>20</v>
      </c>
      <c r="AB80" s="4">
        <v>41</v>
      </c>
      <c r="AC80" s="4">
        <v>39</v>
      </c>
    </row>
    <row r="81" spans="1:29" x14ac:dyDescent="0.5">
      <c r="A81" s="4">
        <v>80</v>
      </c>
      <c r="B81" s="4" t="s">
        <v>86</v>
      </c>
      <c r="C81" s="4">
        <v>2018</v>
      </c>
      <c r="D81" s="4" t="s">
        <v>41</v>
      </c>
      <c r="E81" s="4" t="s">
        <v>20</v>
      </c>
      <c r="F81" s="4" t="s">
        <v>91</v>
      </c>
      <c r="G81" s="4">
        <v>5</v>
      </c>
      <c r="H81" s="4">
        <f>((85*2)+72)/3</f>
        <v>80.666666666666671</v>
      </c>
      <c r="I81" s="4">
        <f>((15*2)+13)/3</f>
        <v>14.333333333333334</v>
      </c>
      <c r="J81" s="4">
        <f t="shared" si="9"/>
        <v>95</v>
      </c>
      <c r="K81" s="4">
        <f>((0*2)+14)/3</f>
        <v>4.666666666666667</v>
      </c>
      <c r="L81" s="4">
        <f>((0*2)+1)/3</f>
        <v>0.33333333333333331</v>
      </c>
      <c r="M81" s="4">
        <v>0</v>
      </c>
      <c r="N81" s="4">
        <f t="shared" si="10"/>
        <v>0.33333333333333331</v>
      </c>
      <c r="R81" s="4">
        <f t="shared" si="11"/>
        <v>100</v>
      </c>
      <c r="T81" s="4">
        <v>150</v>
      </c>
      <c r="U81" s="4">
        <v>20</v>
      </c>
      <c r="V81" s="4">
        <v>400</v>
      </c>
      <c r="W81" s="4">
        <v>800</v>
      </c>
      <c r="X81" s="4" t="s">
        <v>82</v>
      </c>
      <c r="Y81" s="4">
        <v>150</v>
      </c>
      <c r="Z81" s="4" t="s">
        <v>28</v>
      </c>
      <c r="AA81" s="4">
        <v>16</v>
      </c>
      <c r="AB81" s="4">
        <v>50</v>
      </c>
      <c r="AC81" s="4">
        <v>34</v>
      </c>
    </row>
    <row r="82" spans="1:29" x14ac:dyDescent="0.5">
      <c r="A82" s="4">
        <v>81</v>
      </c>
      <c r="B82" s="4" t="s">
        <v>86</v>
      </c>
      <c r="C82" s="4">
        <v>2018</v>
      </c>
      <c r="D82" s="4" t="s">
        <v>41</v>
      </c>
      <c r="E82" s="4" t="s">
        <v>20</v>
      </c>
      <c r="F82" s="4" t="s">
        <v>87</v>
      </c>
      <c r="G82" s="4">
        <v>5</v>
      </c>
      <c r="H82" s="4">
        <f>(85+(2*72))/3</f>
        <v>76.333333333333329</v>
      </c>
      <c r="I82" s="4">
        <f>(15+(2*13))/3</f>
        <v>13.666666666666666</v>
      </c>
      <c r="J82" s="4">
        <f t="shared" si="9"/>
        <v>90</v>
      </c>
      <c r="K82" s="4">
        <f>(0+(2*14))/3</f>
        <v>9.3333333333333339</v>
      </c>
      <c r="L82" s="4">
        <f>(0+(2*1))/3</f>
        <v>0.66666666666666663</v>
      </c>
      <c r="M82" s="4">
        <v>0</v>
      </c>
      <c r="N82" s="4">
        <f t="shared" si="10"/>
        <v>0.66666666666666663</v>
      </c>
      <c r="R82" s="4">
        <f t="shared" si="11"/>
        <v>100</v>
      </c>
      <c r="T82" s="4">
        <v>150</v>
      </c>
      <c r="U82" s="4">
        <v>20</v>
      </c>
      <c r="V82" s="4">
        <v>400</v>
      </c>
      <c r="W82" s="4">
        <v>800</v>
      </c>
      <c r="X82" s="4" t="s">
        <v>82</v>
      </c>
      <c r="Y82" s="4">
        <v>150</v>
      </c>
      <c r="Z82" s="4" t="s">
        <v>40</v>
      </c>
      <c r="AA82" s="4">
        <v>21</v>
      </c>
      <c r="AB82" s="4">
        <v>28</v>
      </c>
      <c r="AC82" s="4">
        <v>51</v>
      </c>
    </row>
    <row r="83" spans="1:29" x14ac:dyDescent="0.5">
      <c r="A83" s="4">
        <v>82</v>
      </c>
      <c r="B83" s="4" t="s">
        <v>86</v>
      </c>
      <c r="C83" s="4">
        <v>2018</v>
      </c>
      <c r="D83" s="4" t="s">
        <v>41</v>
      </c>
      <c r="E83" s="4" t="s">
        <v>20</v>
      </c>
      <c r="F83" s="4" t="s">
        <v>88</v>
      </c>
      <c r="G83" s="4">
        <v>5</v>
      </c>
      <c r="H83" s="4">
        <f>(85+(1.5*72))/2.5</f>
        <v>77.2</v>
      </c>
      <c r="I83" s="4">
        <f>(15+(1.5*13))/2.5</f>
        <v>13.8</v>
      </c>
      <c r="J83" s="4">
        <f t="shared" si="9"/>
        <v>91</v>
      </c>
      <c r="K83" s="4">
        <f>(0+(1.5*14))/2.5</f>
        <v>8.4</v>
      </c>
      <c r="L83" s="4">
        <f>(0+(1.5*1))/2.5</f>
        <v>0.6</v>
      </c>
      <c r="M83" s="4">
        <v>0</v>
      </c>
      <c r="N83" s="4">
        <f t="shared" si="10"/>
        <v>0.6</v>
      </c>
      <c r="R83" s="4">
        <f t="shared" si="11"/>
        <v>100</v>
      </c>
      <c r="T83" s="4">
        <v>125</v>
      </c>
      <c r="U83" s="4">
        <v>20</v>
      </c>
      <c r="V83" s="4">
        <v>400</v>
      </c>
      <c r="W83" s="4">
        <v>800</v>
      </c>
      <c r="X83" s="4" t="s">
        <v>82</v>
      </c>
      <c r="Y83" s="4">
        <v>150</v>
      </c>
      <c r="Z83" s="4" t="s">
        <v>40</v>
      </c>
      <c r="AA83" s="4">
        <v>19</v>
      </c>
      <c r="AB83" s="4">
        <v>43</v>
      </c>
      <c r="AC83" s="4">
        <v>38</v>
      </c>
    </row>
    <row r="84" spans="1:29" x14ac:dyDescent="0.5">
      <c r="A84" s="4">
        <v>83</v>
      </c>
      <c r="B84" s="4" t="s">
        <v>86</v>
      </c>
      <c r="C84" s="4">
        <v>2018</v>
      </c>
      <c r="D84" s="4" t="s">
        <v>41</v>
      </c>
      <c r="E84" s="4" t="s">
        <v>20</v>
      </c>
      <c r="F84" s="4" t="s">
        <v>89</v>
      </c>
      <c r="G84" s="4">
        <v>5</v>
      </c>
      <c r="H84" s="4">
        <f>(85+(1*72))/2</f>
        <v>78.5</v>
      </c>
      <c r="I84" s="4">
        <f>(15+(1*13))/2</f>
        <v>14</v>
      </c>
      <c r="J84" s="4">
        <f t="shared" si="9"/>
        <v>92.5</v>
      </c>
      <c r="K84" s="4">
        <f>(0+(1*14))/2</f>
        <v>7</v>
      </c>
      <c r="L84" s="4">
        <v>0.5</v>
      </c>
      <c r="M84" s="4">
        <v>0</v>
      </c>
      <c r="N84" s="4">
        <f t="shared" si="10"/>
        <v>0.5</v>
      </c>
      <c r="R84" s="4">
        <f t="shared" si="11"/>
        <v>100</v>
      </c>
      <c r="T84" s="4">
        <v>100</v>
      </c>
      <c r="U84" s="4">
        <v>20</v>
      </c>
      <c r="V84" s="4">
        <v>400</v>
      </c>
      <c r="W84" s="4">
        <v>800</v>
      </c>
      <c r="X84" s="4" t="s">
        <v>82</v>
      </c>
      <c r="Y84" s="4">
        <v>150</v>
      </c>
      <c r="Z84" s="4" t="s">
        <v>40</v>
      </c>
      <c r="AA84" s="4">
        <v>9</v>
      </c>
      <c r="AB84" s="4">
        <v>56</v>
      </c>
      <c r="AC84" s="4">
        <v>35</v>
      </c>
    </row>
    <row r="85" spans="1:29" x14ac:dyDescent="0.5">
      <c r="A85" s="4">
        <v>84</v>
      </c>
      <c r="B85" s="4" t="s">
        <v>86</v>
      </c>
      <c r="C85" s="4">
        <v>2018</v>
      </c>
      <c r="D85" s="4" t="s">
        <v>41</v>
      </c>
      <c r="E85" s="4" t="s">
        <v>20</v>
      </c>
      <c r="F85" s="4" t="s">
        <v>90</v>
      </c>
      <c r="G85" s="4">
        <v>5</v>
      </c>
      <c r="H85" s="4">
        <f>((85*1.5)+72)/2.5</f>
        <v>79.8</v>
      </c>
      <c r="I85" s="4">
        <f>((15*1.5)+13)/2.5</f>
        <v>14.2</v>
      </c>
      <c r="J85" s="4">
        <f t="shared" si="9"/>
        <v>94</v>
      </c>
      <c r="K85" s="4">
        <f>((0*1.5)+14)/2.5</f>
        <v>5.6</v>
      </c>
      <c r="L85" s="4">
        <f>1/2.5</f>
        <v>0.4</v>
      </c>
      <c r="M85" s="4">
        <v>0</v>
      </c>
      <c r="N85" s="4">
        <f t="shared" si="10"/>
        <v>0.4</v>
      </c>
      <c r="R85" s="4">
        <f t="shared" si="11"/>
        <v>100</v>
      </c>
      <c r="T85" s="4">
        <v>125</v>
      </c>
      <c r="U85" s="4">
        <v>20</v>
      </c>
      <c r="V85" s="4">
        <v>400</v>
      </c>
      <c r="W85" s="4">
        <v>800</v>
      </c>
      <c r="X85" s="4" t="s">
        <v>82</v>
      </c>
      <c r="Y85" s="4">
        <v>150</v>
      </c>
      <c r="Z85" s="4" t="s">
        <v>40</v>
      </c>
      <c r="AA85" s="4">
        <v>9</v>
      </c>
      <c r="AB85" s="4">
        <v>51</v>
      </c>
      <c r="AC85" s="4">
        <v>40</v>
      </c>
    </row>
    <row r="86" spans="1:29" x14ac:dyDescent="0.5">
      <c r="A86" s="4">
        <v>85</v>
      </c>
      <c r="B86" s="4" t="s">
        <v>86</v>
      </c>
      <c r="C86" s="4">
        <v>2018</v>
      </c>
      <c r="D86" s="4" t="s">
        <v>41</v>
      </c>
      <c r="E86" s="4" t="s">
        <v>20</v>
      </c>
      <c r="F86" s="4" t="s">
        <v>91</v>
      </c>
      <c r="G86" s="4">
        <v>5</v>
      </c>
      <c r="H86" s="4">
        <f>((85*2)+72)/3</f>
        <v>80.666666666666671</v>
      </c>
      <c r="I86" s="4">
        <f>((15*2)+13)/3</f>
        <v>14.333333333333334</v>
      </c>
      <c r="J86" s="4">
        <f t="shared" si="9"/>
        <v>95</v>
      </c>
      <c r="K86" s="4">
        <f>((0*2)+14)/3</f>
        <v>4.666666666666667</v>
      </c>
      <c r="L86" s="4">
        <f>((0*2)+1)/3</f>
        <v>0.33333333333333331</v>
      </c>
      <c r="M86" s="4">
        <v>0</v>
      </c>
      <c r="N86" s="4">
        <f t="shared" si="10"/>
        <v>0.33333333333333331</v>
      </c>
      <c r="R86" s="4">
        <f t="shared" si="11"/>
        <v>100</v>
      </c>
      <c r="T86" s="4">
        <v>150</v>
      </c>
      <c r="U86" s="4">
        <v>20</v>
      </c>
      <c r="V86" s="4">
        <v>400</v>
      </c>
      <c r="W86" s="4">
        <v>800</v>
      </c>
      <c r="X86" s="4" t="s">
        <v>82</v>
      </c>
      <c r="Y86" s="4">
        <v>150</v>
      </c>
      <c r="Z86" s="4" t="s">
        <v>40</v>
      </c>
      <c r="AA86" s="4">
        <v>10</v>
      </c>
      <c r="AB86" s="4">
        <v>62</v>
      </c>
      <c r="AC86" s="4">
        <v>28</v>
      </c>
    </row>
    <row r="87" spans="1:29" x14ac:dyDescent="0.5">
      <c r="A87" s="4">
        <v>86</v>
      </c>
      <c r="B87" s="4" t="s">
        <v>92</v>
      </c>
      <c r="C87" s="4">
        <v>2018</v>
      </c>
      <c r="D87" s="4" t="s">
        <v>33</v>
      </c>
      <c r="E87" s="4" t="s">
        <v>36</v>
      </c>
      <c r="F87" s="4" t="s">
        <v>75</v>
      </c>
      <c r="G87" s="4">
        <v>1</v>
      </c>
      <c r="H87" s="4">
        <v>43.4</v>
      </c>
      <c r="I87" s="4">
        <v>6.99</v>
      </c>
      <c r="J87" s="4">
        <f t="shared" si="9"/>
        <v>50.39</v>
      </c>
      <c r="K87" s="4">
        <v>26.45</v>
      </c>
      <c r="L87" s="4">
        <v>5.66</v>
      </c>
      <c r="N87" s="4">
        <f t="shared" si="10"/>
        <v>5.66</v>
      </c>
      <c r="O87" s="4">
        <v>21.21</v>
      </c>
      <c r="P87" s="4">
        <v>82.2</v>
      </c>
      <c r="Q87" s="4">
        <v>17.5</v>
      </c>
      <c r="R87" s="4">
        <f t="shared" si="11"/>
        <v>0</v>
      </c>
      <c r="S87" s="4">
        <v>0.3</v>
      </c>
      <c r="T87" s="4">
        <v>2</v>
      </c>
      <c r="U87" s="4" t="s">
        <v>45</v>
      </c>
      <c r="V87" s="4">
        <v>450</v>
      </c>
      <c r="W87" s="4">
        <v>1000</v>
      </c>
      <c r="X87" s="4" t="s">
        <v>93</v>
      </c>
      <c r="Y87" s="4" t="s">
        <v>66</v>
      </c>
      <c r="Z87" s="4" t="s">
        <v>40</v>
      </c>
      <c r="AA87" s="4">
        <v>63</v>
      </c>
      <c r="AB87" s="4">
        <v>16</v>
      </c>
      <c r="AC87" s="4">
        <v>21</v>
      </c>
    </row>
    <row r="88" spans="1:29" x14ac:dyDescent="0.5">
      <c r="A88" s="4">
        <v>87</v>
      </c>
      <c r="B88" s="4" t="s">
        <v>92</v>
      </c>
      <c r="C88" s="4">
        <v>2018</v>
      </c>
      <c r="D88" s="4" t="s">
        <v>33</v>
      </c>
      <c r="E88" s="4" t="s">
        <v>36</v>
      </c>
      <c r="F88" s="4" t="s">
        <v>75</v>
      </c>
      <c r="G88" s="4">
        <v>1</v>
      </c>
      <c r="H88" s="4">
        <v>43.4</v>
      </c>
      <c r="I88" s="4">
        <v>6.99</v>
      </c>
      <c r="J88" s="4">
        <f t="shared" si="9"/>
        <v>50.39</v>
      </c>
      <c r="K88" s="4">
        <v>26.45</v>
      </c>
      <c r="L88" s="4">
        <v>5.66</v>
      </c>
      <c r="N88" s="4">
        <f t="shared" si="10"/>
        <v>5.66</v>
      </c>
      <c r="O88" s="4">
        <v>21.21</v>
      </c>
      <c r="P88" s="4">
        <v>82.2</v>
      </c>
      <c r="Q88" s="4">
        <v>17.5</v>
      </c>
      <c r="R88" s="4">
        <f t="shared" si="11"/>
        <v>0</v>
      </c>
      <c r="S88" s="4">
        <v>0.3</v>
      </c>
      <c r="T88" s="4">
        <v>2</v>
      </c>
      <c r="U88" s="4" t="s">
        <v>45</v>
      </c>
      <c r="V88" s="4">
        <v>500</v>
      </c>
      <c r="W88" s="4">
        <v>1000</v>
      </c>
      <c r="X88" s="4" t="s">
        <v>93</v>
      </c>
      <c r="Y88" s="4" t="s">
        <v>66</v>
      </c>
      <c r="Z88" s="4" t="s">
        <v>40</v>
      </c>
      <c r="AA88" s="4">
        <v>36</v>
      </c>
      <c r="AB88" s="4">
        <v>35</v>
      </c>
      <c r="AC88" s="4">
        <v>29</v>
      </c>
    </row>
    <row r="89" spans="1:29" x14ac:dyDescent="0.5">
      <c r="A89" s="4">
        <v>88</v>
      </c>
      <c r="B89" s="4" t="s">
        <v>92</v>
      </c>
      <c r="C89" s="4">
        <v>2018</v>
      </c>
      <c r="D89" s="4" t="s">
        <v>33</v>
      </c>
      <c r="E89" s="4" t="s">
        <v>36</v>
      </c>
      <c r="F89" s="4" t="s">
        <v>75</v>
      </c>
      <c r="G89" s="4">
        <v>1</v>
      </c>
      <c r="H89" s="4">
        <v>43.4</v>
      </c>
      <c r="I89" s="4">
        <v>6.99</v>
      </c>
      <c r="J89" s="4">
        <f t="shared" si="9"/>
        <v>50.39</v>
      </c>
      <c r="K89" s="4">
        <v>26.45</v>
      </c>
      <c r="L89" s="4">
        <v>5.66</v>
      </c>
      <c r="N89" s="4">
        <f t="shared" si="10"/>
        <v>5.66</v>
      </c>
      <c r="O89" s="4">
        <v>21.21</v>
      </c>
      <c r="P89" s="4">
        <v>82.2</v>
      </c>
      <c r="Q89" s="4">
        <v>17.5</v>
      </c>
      <c r="R89" s="4">
        <f t="shared" si="11"/>
        <v>0</v>
      </c>
      <c r="S89" s="4">
        <v>0.3</v>
      </c>
      <c r="T89" s="4">
        <v>2</v>
      </c>
      <c r="U89" s="4" t="s">
        <v>45</v>
      </c>
      <c r="V89" s="4">
        <v>550</v>
      </c>
      <c r="W89" s="4">
        <v>1000</v>
      </c>
      <c r="X89" s="4" t="s">
        <v>93</v>
      </c>
      <c r="Y89" s="4" t="s">
        <v>66</v>
      </c>
      <c r="Z89" s="4" t="s">
        <v>40</v>
      </c>
      <c r="AA89" s="4">
        <v>34</v>
      </c>
      <c r="AB89" s="4">
        <v>39</v>
      </c>
      <c r="AC89" s="4">
        <v>27</v>
      </c>
    </row>
    <row r="90" spans="1:29" x14ac:dyDescent="0.5">
      <c r="A90" s="4">
        <v>89</v>
      </c>
      <c r="B90" s="4" t="s">
        <v>92</v>
      </c>
      <c r="C90" s="4">
        <v>2018</v>
      </c>
      <c r="D90" s="4" t="s">
        <v>33</v>
      </c>
      <c r="E90" s="4" t="s">
        <v>36</v>
      </c>
      <c r="F90" s="4" t="s">
        <v>75</v>
      </c>
      <c r="G90" s="4">
        <v>1</v>
      </c>
      <c r="H90" s="4">
        <v>43.4</v>
      </c>
      <c r="I90" s="4">
        <v>6.99</v>
      </c>
      <c r="J90" s="4">
        <f t="shared" si="9"/>
        <v>50.39</v>
      </c>
      <c r="K90" s="4">
        <v>26.45</v>
      </c>
      <c r="L90" s="4">
        <v>5.66</v>
      </c>
      <c r="N90" s="4">
        <f t="shared" si="10"/>
        <v>5.66</v>
      </c>
      <c r="O90" s="4">
        <v>21.21</v>
      </c>
      <c r="P90" s="4">
        <v>82.2</v>
      </c>
      <c r="Q90" s="4">
        <v>17.5</v>
      </c>
      <c r="R90" s="4">
        <f t="shared" si="11"/>
        <v>0</v>
      </c>
      <c r="S90" s="4">
        <v>0.3</v>
      </c>
      <c r="T90" s="4">
        <v>2</v>
      </c>
      <c r="U90" s="4" t="s">
        <v>45</v>
      </c>
      <c r="V90" s="4">
        <v>600</v>
      </c>
      <c r="W90" s="4">
        <v>1000</v>
      </c>
      <c r="X90" s="4" t="s">
        <v>93</v>
      </c>
      <c r="Y90" s="4" t="s">
        <v>66</v>
      </c>
      <c r="Z90" s="4" t="s">
        <v>40</v>
      </c>
      <c r="AA90" s="4">
        <v>33</v>
      </c>
      <c r="AB90" s="4">
        <v>28</v>
      </c>
      <c r="AC90" s="4">
        <v>39</v>
      </c>
    </row>
    <row r="91" spans="1:29" x14ac:dyDescent="0.5">
      <c r="A91" s="4">
        <v>90</v>
      </c>
      <c r="B91" s="4" t="s">
        <v>94</v>
      </c>
      <c r="C91" s="4">
        <v>2020</v>
      </c>
      <c r="D91" s="4" t="s">
        <v>33</v>
      </c>
      <c r="E91" s="4" t="s">
        <v>20</v>
      </c>
      <c r="F91" s="4" t="s">
        <v>95</v>
      </c>
      <c r="G91" s="4">
        <v>1</v>
      </c>
      <c r="H91" s="4">
        <v>22.34</v>
      </c>
      <c r="I91" s="4">
        <v>2.84</v>
      </c>
      <c r="J91" s="4">
        <f t="shared" si="9"/>
        <v>25.18</v>
      </c>
      <c r="K91" s="4">
        <v>68.94</v>
      </c>
      <c r="L91" s="4">
        <v>3.95</v>
      </c>
      <c r="M91" s="4">
        <v>1.95</v>
      </c>
      <c r="N91" s="4">
        <f t="shared" si="10"/>
        <v>5.9</v>
      </c>
      <c r="O91" s="4">
        <v>4.97</v>
      </c>
      <c r="P91" s="4">
        <v>38.69</v>
      </c>
      <c r="Q91" s="4">
        <v>61.31</v>
      </c>
      <c r="R91" s="4">
        <f t="shared" si="11"/>
        <v>0</v>
      </c>
      <c r="T91" s="4">
        <v>15</v>
      </c>
      <c r="U91" s="4">
        <v>15</v>
      </c>
      <c r="V91" s="4">
        <v>800</v>
      </c>
      <c r="W91" s="4">
        <v>1200</v>
      </c>
      <c r="X91" s="4" t="s">
        <v>81</v>
      </c>
      <c r="Y91" s="4">
        <v>3</v>
      </c>
      <c r="Z91" s="4" t="s">
        <v>28</v>
      </c>
      <c r="AA91" s="4">
        <v>70</v>
      </c>
      <c r="AB91" s="4">
        <v>15</v>
      </c>
      <c r="AC91" s="4">
        <v>15</v>
      </c>
    </row>
    <row r="92" spans="1:29" x14ac:dyDescent="0.5">
      <c r="A92" s="4">
        <v>91</v>
      </c>
      <c r="B92" s="4" t="s">
        <v>94</v>
      </c>
      <c r="C92" s="4">
        <v>2020</v>
      </c>
      <c r="D92" s="4" t="s">
        <v>33</v>
      </c>
      <c r="E92" s="4" t="s">
        <v>20</v>
      </c>
      <c r="F92" s="4" t="s">
        <v>96</v>
      </c>
      <c r="G92" s="4">
        <v>1</v>
      </c>
      <c r="H92" s="4">
        <v>31.12</v>
      </c>
      <c r="I92" s="4">
        <v>4.3099999999999996</v>
      </c>
      <c r="J92" s="4">
        <f t="shared" si="9"/>
        <v>35.43</v>
      </c>
      <c r="K92" s="4">
        <v>57.97</v>
      </c>
      <c r="L92" s="4">
        <v>5.48</v>
      </c>
      <c r="M92" s="4">
        <v>1.1200000000000001</v>
      </c>
      <c r="N92" s="4">
        <f t="shared" si="10"/>
        <v>6.6000000000000005</v>
      </c>
      <c r="O92" s="4">
        <v>10.8</v>
      </c>
      <c r="P92" s="4">
        <v>50.47</v>
      </c>
      <c r="Q92" s="4">
        <v>49.53</v>
      </c>
      <c r="R92" s="4">
        <f t="shared" si="11"/>
        <v>0</v>
      </c>
      <c r="T92" s="4">
        <v>15</v>
      </c>
      <c r="U92" s="4">
        <v>15</v>
      </c>
      <c r="V92" s="4">
        <v>800</v>
      </c>
      <c r="W92" s="4">
        <v>1200</v>
      </c>
      <c r="X92" s="4" t="s">
        <v>81</v>
      </c>
      <c r="Y92" s="4">
        <v>3</v>
      </c>
      <c r="Z92" s="4" t="s">
        <v>28</v>
      </c>
      <c r="AA92" s="4">
        <v>55</v>
      </c>
      <c r="AB92" s="4">
        <v>17</v>
      </c>
      <c r="AC92" s="4">
        <v>28</v>
      </c>
    </row>
    <row r="93" spans="1:29" x14ac:dyDescent="0.5">
      <c r="A93" s="4">
        <v>92</v>
      </c>
      <c r="B93" s="4" t="s">
        <v>94</v>
      </c>
      <c r="C93" s="4">
        <v>2020</v>
      </c>
      <c r="D93" s="4" t="s">
        <v>33</v>
      </c>
      <c r="E93" s="4" t="s">
        <v>20</v>
      </c>
      <c r="F93" s="4" t="s">
        <v>97</v>
      </c>
      <c r="G93" s="4">
        <v>1</v>
      </c>
      <c r="H93" s="4">
        <v>33.85</v>
      </c>
      <c r="I93" s="4">
        <v>4.84</v>
      </c>
      <c r="J93" s="4">
        <f t="shared" si="9"/>
        <v>38.69</v>
      </c>
      <c r="K93" s="4">
        <v>56.16</v>
      </c>
      <c r="L93" s="4">
        <v>3.98</v>
      </c>
      <c r="M93" s="4">
        <v>1.17</v>
      </c>
      <c r="N93" s="4">
        <f t="shared" si="10"/>
        <v>5.15</v>
      </c>
      <c r="O93" s="4">
        <v>12.48</v>
      </c>
      <c r="P93" s="4">
        <v>61.47</v>
      </c>
      <c r="Q93" s="4">
        <v>38.53</v>
      </c>
      <c r="R93" s="4">
        <f t="shared" si="11"/>
        <v>0</v>
      </c>
      <c r="T93" s="4">
        <v>15</v>
      </c>
      <c r="U93" s="4">
        <v>15</v>
      </c>
      <c r="V93" s="4">
        <v>800</v>
      </c>
      <c r="W93" s="4">
        <v>1200</v>
      </c>
      <c r="X93" s="4" t="s">
        <v>81</v>
      </c>
      <c r="Y93" s="4">
        <v>3</v>
      </c>
      <c r="Z93" s="4" t="s">
        <v>28</v>
      </c>
      <c r="AA93" s="4">
        <v>49</v>
      </c>
      <c r="AB93" s="4">
        <v>21</v>
      </c>
      <c r="AC93" s="4">
        <v>30</v>
      </c>
    </row>
    <row r="94" spans="1:29" x14ac:dyDescent="0.5">
      <c r="A94" s="4">
        <v>93</v>
      </c>
      <c r="B94" s="4" t="s">
        <v>94</v>
      </c>
      <c r="C94" s="4">
        <v>2020</v>
      </c>
      <c r="D94" s="4" t="s">
        <v>33</v>
      </c>
      <c r="E94" s="4" t="s">
        <v>20</v>
      </c>
      <c r="F94" s="4" t="s">
        <v>98</v>
      </c>
      <c r="G94" s="4">
        <v>1</v>
      </c>
      <c r="H94" s="4">
        <v>40.39</v>
      </c>
      <c r="I94" s="4">
        <v>5.99</v>
      </c>
      <c r="J94" s="4">
        <f t="shared" si="9"/>
        <v>46.38</v>
      </c>
      <c r="K94" s="4">
        <v>52.84</v>
      </c>
      <c r="L94" s="4">
        <v>0.45</v>
      </c>
      <c r="M94" s="4">
        <v>0.33</v>
      </c>
      <c r="N94" s="4">
        <f t="shared" si="10"/>
        <v>0.78</v>
      </c>
      <c r="O94" s="4">
        <v>16.079999999999998</v>
      </c>
      <c r="P94" s="4">
        <v>70.78</v>
      </c>
      <c r="Q94" s="4">
        <v>29.22</v>
      </c>
      <c r="R94" s="4">
        <f t="shared" si="11"/>
        <v>0</v>
      </c>
      <c r="T94" s="4">
        <v>15</v>
      </c>
      <c r="U94" s="4">
        <v>15</v>
      </c>
      <c r="V94" s="4">
        <v>800</v>
      </c>
      <c r="W94" s="4">
        <v>1200</v>
      </c>
      <c r="X94" s="4" t="s">
        <v>81</v>
      </c>
      <c r="Y94" s="4">
        <v>3</v>
      </c>
      <c r="Z94" s="4" t="s">
        <v>28</v>
      </c>
      <c r="AA94" s="4">
        <v>39</v>
      </c>
      <c r="AB94" s="4">
        <v>22</v>
      </c>
      <c r="AC94" s="4">
        <v>39</v>
      </c>
    </row>
    <row r="95" spans="1:29" x14ac:dyDescent="0.5">
      <c r="A95" s="4">
        <v>94</v>
      </c>
      <c r="B95" s="4" t="s">
        <v>99</v>
      </c>
      <c r="C95" s="4">
        <v>2014</v>
      </c>
      <c r="D95" s="4" t="s">
        <v>33</v>
      </c>
      <c r="E95" s="4" t="s">
        <v>20</v>
      </c>
      <c r="F95" s="4" t="s">
        <v>100</v>
      </c>
      <c r="G95" s="4">
        <v>1.5</v>
      </c>
      <c r="H95" s="4">
        <v>36.17</v>
      </c>
      <c r="I95" s="4">
        <v>6.3</v>
      </c>
      <c r="J95" s="4">
        <f t="shared" si="9"/>
        <v>42.47</v>
      </c>
      <c r="K95" s="4">
        <v>36.17</v>
      </c>
      <c r="L95" s="4">
        <v>1.78</v>
      </c>
      <c r="N95" s="4">
        <f t="shared" si="10"/>
        <v>1.78</v>
      </c>
      <c r="P95" s="4">
        <v>74.8</v>
      </c>
      <c r="Q95" s="4">
        <v>1.2</v>
      </c>
      <c r="R95" s="4">
        <f t="shared" si="11"/>
        <v>5.7000000000000028</v>
      </c>
      <c r="S95" s="4">
        <v>18.3</v>
      </c>
      <c r="T95" s="4">
        <v>140</v>
      </c>
      <c r="U95" s="4">
        <f>200/8</f>
        <v>25</v>
      </c>
      <c r="V95" s="4">
        <v>200</v>
      </c>
      <c r="W95" s="4">
        <v>600</v>
      </c>
      <c r="X95" s="4" t="s">
        <v>29</v>
      </c>
      <c r="Y95" s="4">
        <v>0</v>
      </c>
      <c r="Z95" s="4" t="s">
        <v>40</v>
      </c>
      <c r="AA95" s="4">
        <v>48.39</v>
      </c>
      <c r="AB95" s="4">
        <v>43.23</v>
      </c>
      <c r="AC95" s="4">
        <v>8.39</v>
      </c>
    </row>
    <row r="96" spans="1:29" x14ac:dyDescent="0.5">
      <c r="A96" s="4">
        <v>95</v>
      </c>
      <c r="B96" s="4" t="s">
        <v>99</v>
      </c>
      <c r="C96" s="4">
        <v>2014</v>
      </c>
      <c r="D96" s="4" t="s">
        <v>33</v>
      </c>
      <c r="E96" s="4" t="s">
        <v>20</v>
      </c>
      <c r="F96" s="4" t="s">
        <v>100</v>
      </c>
      <c r="G96" s="4">
        <v>2.5</v>
      </c>
      <c r="H96" s="4">
        <v>36.17</v>
      </c>
      <c r="I96" s="4">
        <v>6.3</v>
      </c>
      <c r="J96" s="4">
        <f t="shared" si="9"/>
        <v>42.47</v>
      </c>
      <c r="K96" s="4">
        <v>36.17</v>
      </c>
      <c r="L96" s="4">
        <v>1.78</v>
      </c>
      <c r="N96" s="4">
        <f t="shared" si="10"/>
        <v>1.78</v>
      </c>
      <c r="P96" s="4">
        <v>74.8</v>
      </c>
      <c r="Q96" s="4">
        <v>1.2</v>
      </c>
      <c r="R96" s="4">
        <f t="shared" si="11"/>
        <v>5.7000000000000028</v>
      </c>
      <c r="S96" s="4">
        <v>18.3</v>
      </c>
      <c r="T96" s="4">
        <v>140</v>
      </c>
      <c r="U96" s="4">
        <f>200/15</f>
        <v>13.333333333333334</v>
      </c>
      <c r="V96" s="4">
        <v>200</v>
      </c>
      <c r="W96" s="4">
        <v>900</v>
      </c>
      <c r="X96" s="4" t="s">
        <v>29</v>
      </c>
      <c r="Y96" s="4">
        <v>0</v>
      </c>
      <c r="Z96" s="4" t="s">
        <v>40</v>
      </c>
      <c r="AA96" s="4">
        <v>45.16</v>
      </c>
      <c r="AB96" s="4">
        <v>45.81</v>
      </c>
      <c r="AC96" s="4">
        <v>9.0299999999999994</v>
      </c>
    </row>
    <row r="97" spans="1:29" x14ac:dyDescent="0.5">
      <c r="A97" s="4">
        <v>96</v>
      </c>
      <c r="B97" s="4" t="s">
        <v>99</v>
      </c>
      <c r="C97" s="4">
        <v>2014</v>
      </c>
      <c r="D97" s="4" t="s">
        <v>33</v>
      </c>
      <c r="E97" s="4" t="s">
        <v>20</v>
      </c>
      <c r="F97" s="4" t="s">
        <v>100</v>
      </c>
      <c r="G97" s="4">
        <v>3.5</v>
      </c>
      <c r="H97" s="4">
        <v>36.17</v>
      </c>
      <c r="I97" s="4">
        <v>6.3</v>
      </c>
      <c r="J97" s="4">
        <f t="shared" si="9"/>
        <v>42.47</v>
      </c>
      <c r="K97" s="4">
        <v>36.17</v>
      </c>
      <c r="L97" s="4">
        <v>1.78</v>
      </c>
      <c r="N97" s="4">
        <f t="shared" si="10"/>
        <v>1.78</v>
      </c>
      <c r="P97" s="4">
        <v>74.8</v>
      </c>
      <c r="Q97" s="4">
        <v>1.2</v>
      </c>
      <c r="R97" s="4">
        <f t="shared" si="11"/>
        <v>5.7000000000000028</v>
      </c>
      <c r="S97" s="4">
        <v>18.3</v>
      </c>
      <c r="T97" s="4">
        <v>140</v>
      </c>
      <c r="U97" s="4">
        <f>200/20</f>
        <v>10</v>
      </c>
      <c r="V97" s="4">
        <v>200</v>
      </c>
      <c r="W97" s="4">
        <v>1200</v>
      </c>
      <c r="X97" s="4" t="s">
        <v>29</v>
      </c>
      <c r="Y97" s="4">
        <v>0</v>
      </c>
      <c r="Z97" s="4" t="s">
        <v>40</v>
      </c>
      <c r="AA97" s="4">
        <v>43.23</v>
      </c>
      <c r="AB97" s="4">
        <v>47.1</v>
      </c>
      <c r="AC97" s="4">
        <v>9.68</v>
      </c>
    </row>
    <row r="98" spans="1:29" x14ac:dyDescent="0.5">
      <c r="A98" s="4">
        <v>97</v>
      </c>
      <c r="B98" s="4" t="s">
        <v>101</v>
      </c>
      <c r="C98" s="4">
        <v>2017</v>
      </c>
      <c r="D98" s="4" t="s">
        <v>33</v>
      </c>
      <c r="E98" s="4" t="s">
        <v>36</v>
      </c>
      <c r="F98" s="4" t="s">
        <v>102</v>
      </c>
      <c r="G98" s="4">
        <v>2</v>
      </c>
      <c r="H98" s="4">
        <v>55.99</v>
      </c>
      <c r="I98" s="4">
        <v>8.1199999999999992</v>
      </c>
      <c r="J98" s="4">
        <f t="shared" si="9"/>
        <v>64.11</v>
      </c>
      <c r="K98" s="4">
        <v>19.54</v>
      </c>
      <c r="L98" s="4">
        <v>0.35</v>
      </c>
      <c r="N98" s="4">
        <f t="shared" si="10"/>
        <v>0.35</v>
      </c>
      <c r="O98" s="4">
        <v>27.66</v>
      </c>
      <c r="R98" s="4">
        <f t="shared" si="11"/>
        <v>100</v>
      </c>
      <c r="T98" s="4">
        <v>5</v>
      </c>
      <c r="U98" s="4" t="s">
        <v>45</v>
      </c>
      <c r="V98" s="4">
        <v>550</v>
      </c>
      <c r="W98" s="4">
        <v>1000</v>
      </c>
      <c r="X98" s="4" t="s">
        <v>39</v>
      </c>
      <c r="Y98" s="4">
        <v>2.5</v>
      </c>
      <c r="Z98" s="4" t="s">
        <v>40</v>
      </c>
      <c r="AA98" s="4">
        <v>22</v>
      </c>
      <c r="AB98" s="4">
        <v>43</v>
      </c>
      <c r="AC98" s="4">
        <v>35</v>
      </c>
    </row>
    <row r="99" spans="1:29" x14ac:dyDescent="0.5">
      <c r="A99" s="4">
        <v>98</v>
      </c>
      <c r="B99" s="4" t="s">
        <v>101</v>
      </c>
      <c r="C99" s="4">
        <v>2017</v>
      </c>
      <c r="D99" s="4" t="s">
        <v>33</v>
      </c>
      <c r="E99" s="4" t="s">
        <v>36</v>
      </c>
      <c r="F99" s="4" t="s">
        <v>103</v>
      </c>
      <c r="G99" s="4">
        <v>2</v>
      </c>
      <c r="H99" s="4">
        <v>82.08</v>
      </c>
      <c r="I99" s="4">
        <v>7.01</v>
      </c>
      <c r="J99" s="4">
        <f t="shared" si="9"/>
        <v>89.09</v>
      </c>
      <c r="K99" s="4">
        <v>5.1100000000000003</v>
      </c>
      <c r="L99" s="4">
        <v>0.37</v>
      </c>
      <c r="N99" s="4">
        <f t="shared" si="10"/>
        <v>0.37</v>
      </c>
      <c r="O99" s="4">
        <v>35.72</v>
      </c>
      <c r="R99" s="4">
        <f t="shared" si="11"/>
        <v>100</v>
      </c>
      <c r="T99" s="4">
        <v>5</v>
      </c>
      <c r="U99" s="4" t="s">
        <v>45</v>
      </c>
      <c r="V99" s="4">
        <v>550</v>
      </c>
      <c r="W99" s="4">
        <v>1000</v>
      </c>
      <c r="X99" s="4" t="s">
        <v>39</v>
      </c>
      <c r="Y99" s="4">
        <v>2.5</v>
      </c>
      <c r="Z99" s="4" t="s">
        <v>40</v>
      </c>
      <c r="AA99" s="4">
        <v>47</v>
      </c>
      <c r="AB99" s="4">
        <v>29</v>
      </c>
      <c r="AC99" s="4">
        <v>24</v>
      </c>
    </row>
    <row r="100" spans="1:29" x14ac:dyDescent="0.5">
      <c r="A100" s="4">
        <v>99</v>
      </c>
      <c r="B100" s="4" t="s">
        <v>101</v>
      </c>
      <c r="C100" s="4">
        <v>2017</v>
      </c>
      <c r="D100" s="4" t="s">
        <v>41</v>
      </c>
      <c r="E100" s="4" t="s">
        <v>36</v>
      </c>
      <c r="F100" s="4" t="s">
        <v>104</v>
      </c>
      <c r="G100" s="4">
        <v>2</v>
      </c>
      <c r="H100" s="4">
        <f>((H98*4)+H99)/5</f>
        <v>61.208000000000006</v>
      </c>
      <c r="I100" s="4">
        <f>((I98*4)+I99)/5</f>
        <v>7.8979999999999988</v>
      </c>
      <c r="J100" s="4">
        <f t="shared" si="9"/>
        <v>69.106000000000009</v>
      </c>
      <c r="K100" s="4">
        <f>((K98*4)+K99)/5</f>
        <v>16.654</v>
      </c>
      <c r="L100" s="4">
        <f>((L98*4)+L99)/5</f>
        <v>0.35399999999999998</v>
      </c>
      <c r="N100" s="4">
        <f t="shared" si="10"/>
        <v>0.35399999999999998</v>
      </c>
      <c r="O100" s="4">
        <f>((O98*4)+O99)/5</f>
        <v>29.272000000000002</v>
      </c>
      <c r="R100" s="4">
        <f t="shared" si="11"/>
        <v>100</v>
      </c>
      <c r="T100" s="4">
        <v>5</v>
      </c>
      <c r="U100" s="4" t="s">
        <v>45</v>
      </c>
      <c r="V100" s="4">
        <v>550</v>
      </c>
      <c r="W100" s="4">
        <v>1000</v>
      </c>
      <c r="X100" s="4" t="s">
        <v>39</v>
      </c>
      <c r="Y100" s="4">
        <v>2.5</v>
      </c>
      <c r="Z100" s="4" t="s">
        <v>40</v>
      </c>
      <c r="AA100" s="4">
        <v>33</v>
      </c>
      <c r="AB100" s="4">
        <v>38</v>
      </c>
      <c r="AC100" s="4">
        <v>29</v>
      </c>
    </row>
    <row r="101" spans="1:29" x14ac:dyDescent="0.5">
      <c r="A101" s="4">
        <v>100</v>
      </c>
      <c r="B101" s="4" t="s">
        <v>101</v>
      </c>
      <c r="C101" s="4">
        <v>2017</v>
      </c>
      <c r="D101" s="4" t="s">
        <v>41</v>
      </c>
      <c r="E101" s="4" t="s">
        <v>36</v>
      </c>
      <c r="F101" s="4" t="s">
        <v>105</v>
      </c>
      <c r="G101" s="4">
        <v>2</v>
      </c>
      <c r="H101" s="4">
        <f>(H98+H99)/2</f>
        <v>69.034999999999997</v>
      </c>
      <c r="I101" s="4">
        <f>(I98+I99)/2</f>
        <v>7.5649999999999995</v>
      </c>
      <c r="J101" s="4">
        <f t="shared" si="9"/>
        <v>76.599999999999994</v>
      </c>
      <c r="K101" s="4">
        <f>(K98+K99)/2</f>
        <v>12.324999999999999</v>
      </c>
      <c r="L101" s="4">
        <f>(L98+L99)/2</f>
        <v>0.36</v>
      </c>
      <c r="N101" s="4">
        <f t="shared" si="10"/>
        <v>0.36</v>
      </c>
      <c r="O101" s="4">
        <f>(O98+O99)/2</f>
        <v>31.689999999999998</v>
      </c>
      <c r="R101" s="4">
        <f t="shared" si="11"/>
        <v>100</v>
      </c>
      <c r="T101" s="4">
        <v>5</v>
      </c>
      <c r="U101" s="4" t="s">
        <v>45</v>
      </c>
      <c r="V101" s="4">
        <v>550</v>
      </c>
      <c r="W101" s="4">
        <v>1000</v>
      </c>
      <c r="X101" s="4" t="s">
        <v>39</v>
      </c>
      <c r="Y101" s="4">
        <v>2.5</v>
      </c>
      <c r="Z101" s="4" t="s">
        <v>40</v>
      </c>
      <c r="AA101" s="4">
        <v>34</v>
      </c>
      <c r="AB101" s="4">
        <v>35</v>
      </c>
      <c r="AC101" s="4">
        <v>31</v>
      </c>
    </row>
    <row r="102" spans="1:29" x14ac:dyDescent="0.5">
      <c r="A102" s="4">
        <v>101</v>
      </c>
      <c r="B102" s="4" t="s">
        <v>101</v>
      </c>
      <c r="C102" s="4">
        <v>2017</v>
      </c>
      <c r="D102" s="4" t="s">
        <v>41</v>
      </c>
      <c r="E102" s="4" t="s">
        <v>36</v>
      </c>
      <c r="F102" s="4" t="s">
        <v>106</v>
      </c>
      <c r="G102" s="4">
        <v>2</v>
      </c>
      <c r="H102" s="4">
        <f>(H98+(H99*4))/5</f>
        <v>76.861999999999995</v>
      </c>
      <c r="I102" s="4">
        <f>(I98+(I99*4))/5</f>
        <v>7.2319999999999993</v>
      </c>
      <c r="J102" s="4">
        <f t="shared" si="9"/>
        <v>84.093999999999994</v>
      </c>
      <c r="K102" s="4">
        <f>(K98+(K99*4))/5</f>
        <v>7.9960000000000004</v>
      </c>
      <c r="L102" s="4">
        <f>(L98+(L99*4))/5</f>
        <v>0.36599999999999999</v>
      </c>
      <c r="N102" s="4">
        <f t="shared" si="10"/>
        <v>0.36599999999999999</v>
      </c>
      <c r="O102" s="4">
        <f>(O98+(O99*4))/5</f>
        <v>34.107999999999997</v>
      </c>
      <c r="R102" s="4">
        <f t="shared" si="11"/>
        <v>100</v>
      </c>
      <c r="T102" s="4">
        <v>5</v>
      </c>
      <c r="U102" s="4" t="s">
        <v>45</v>
      </c>
      <c r="V102" s="4">
        <v>550</v>
      </c>
      <c r="W102" s="4">
        <v>1000</v>
      </c>
      <c r="X102" s="4" t="s">
        <v>39</v>
      </c>
      <c r="Y102" s="4">
        <v>2.5</v>
      </c>
      <c r="Z102" s="4" t="s">
        <v>40</v>
      </c>
      <c r="AA102" s="4">
        <v>41</v>
      </c>
      <c r="AB102" s="4">
        <v>32</v>
      </c>
      <c r="AC102" s="4">
        <v>27</v>
      </c>
    </row>
    <row r="103" spans="1:29" x14ac:dyDescent="0.5">
      <c r="A103" s="4">
        <v>102</v>
      </c>
      <c r="B103" s="4" t="s">
        <v>101</v>
      </c>
      <c r="C103" s="4">
        <v>2017</v>
      </c>
      <c r="D103" s="4" t="s">
        <v>41</v>
      </c>
      <c r="E103" s="4" t="s">
        <v>36</v>
      </c>
      <c r="F103" s="4" t="s">
        <v>105</v>
      </c>
      <c r="G103" s="4">
        <v>2</v>
      </c>
      <c r="H103" s="4">
        <v>69.034999999999997</v>
      </c>
      <c r="I103" s="4">
        <v>7.5650000000000004</v>
      </c>
      <c r="J103" s="4">
        <f t="shared" si="9"/>
        <v>76.599999999999994</v>
      </c>
      <c r="K103" s="4">
        <v>12.324999999999999</v>
      </c>
      <c r="L103" s="4">
        <v>0.36</v>
      </c>
      <c r="N103" s="4">
        <f t="shared" si="10"/>
        <v>0.36</v>
      </c>
      <c r="O103" s="4">
        <v>31.69</v>
      </c>
      <c r="R103" s="4">
        <f t="shared" si="11"/>
        <v>100</v>
      </c>
      <c r="T103" s="4">
        <v>5</v>
      </c>
      <c r="U103" s="4" t="s">
        <v>45</v>
      </c>
      <c r="V103" s="4">
        <v>450</v>
      </c>
      <c r="W103" s="4">
        <v>1000</v>
      </c>
      <c r="X103" s="4" t="s">
        <v>39</v>
      </c>
      <c r="Y103" s="4">
        <v>2.5</v>
      </c>
      <c r="Z103" s="4" t="s">
        <v>40</v>
      </c>
      <c r="AA103" s="4">
        <v>53</v>
      </c>
      <c r="AB103" s="4">
        <v>22</v>
      </c>
      <c r="AC103" s="4">
        <v>25</v>
      </c>
    </row>
    <row r="104" spans="1:29" x14ac:dyDescent="0.5">
      <c r="A104" s="4">
        <v>103</v>
      </c>
      <c r="B104" s="4" t="s">
        <v>101</v>
      </c>
      <c r="C104" s="4">
        <v>2017</v>
      </c>
      <c r="D104" s="4" t="s">
        <v>41</v>
      </c>
      <c r="E104" s="4" t="s">
        <v>36</v>
      </c>
      <c r="F104" s="4" t="s">
        <v>105</v>
      </c>
      <c r="G104" s="4">
        <v>2</v>
      </c>
      <c r="H104" s="4">
        <v>69.034999999999997</v>
      </c>
      <c r="I104" s="4">
        <v>7.5650000000000004</v>
      </c>
      <c r="J104" s="4">
        <f t="shared" si="9"/>
        <v>76.599999999999994</v>
      </c>
      <c r="K104" s="4">
        <v>12.324999999999999</v>
      </c>
      <c r="L104" s="4">
        <v>0.36</v>
      </c>
      <c r="N104" s="4">
        <f t="shared" si="10"/>
        <v>0.36</v>
      </c>
      <c r="O104" s="4">
        <v>31.69</v>
      </c>
      <c r="R104" s="4">
        <f t="shared" si="11"/>
        <v>100</v>
      </c>
      <c r="T104" s="4">
        <v>5</v>
      </c>
      <c r="U104" s="4" t="s">
        <v>45</v>
      </c>
      <c r="V104" s="4">
        <v>500</v>
      </c>
      <c r="W104" s="4">
        <v>1000</v>
      </c>
      <c r="X104" s="4" t="s">
        <v>39</v>
      </c>
      <c r="Y104" s="4">
        <v>2.5</v>
      </c>
      <c r="Z104" s="4" t="s">
        <v>40</v>
      </c>
      <c r="AA104" s="4">
        <v>46</v>
      </c>
      <c r="AB104" s="4">
        <v>28</v>
      </c>
      <c r="AC104" s="4">
        <v>26</v>
      </c>
    </row>
    <row r="105" spans="1:29" x14ac:dyDescent="0.5">
      <c r="A105" s="4">
        <v>104</v>
      </c>
      <c r="B105" s="4" t="s">
        <v>101</v>
      </c>
      <c r="C105" s="4">
        <v>2017</v>
      </c>
      <c r="D105" s="4" t="s">
        <v>41</v>
      </c>
      <c r="E105" s="4" t="s">
        <v>36</v>
      </c>
      <c r="F105" s="4" t="s">
        <v>105</v>
      </c>
      <c r="G105" s="4">
        <v>2</v>
      </c>
      <c r="H105" s="4">
        <v>69.034999999999997</v>
      </c>
      <c r="I105" s="4">
        <v>7.5650000000000004</v>
      </c>
      <c r="J105" s="4">
        <f t="shared" si="9"/>
        <v>76.599999999999994</v>
      </c>
      <c r="K105" s="4">
        <v>12.324999999999999</v>
      </c>
      <c r="L105" s="4">
        <v>0.36</v>
      </c>
      <c r="N105" s="4">
        <f t="shared" si="10"/>
        <v>0.36</v>
      </c>
      <c r="O105" s="4">
        <v>31.69</v>
      </c>
      <c r="R105" s="4">
        <f t="shared" si="11"/>
        <v>100</v>
      </c>
      <c r="T105" s="4">
        <v>5</v>
      </c>
      <c r="U105" s="4" t="s">
        <v>45</v>
      </c>
      <c r="V105" s="4">
        <v>600</v>
      </c>
      <c r="W105" s="4">
        <v>1000</v>
      </c>
      <c r="X105" s="4" t="s">
        <v>39</v>
      </c>
      <c r="Y105" s="4">
        <v>2.5</v>
      </c>
      <c r="Z105" s="4" t="s">
        <v>40</v>
      </c>
      <c r="AA105" s="4">
        <v>40</v>
      </c>
      <c r="AB105" s="4">
        <v>30</v>
      </c>
      <c r="AC105" s="4">
        <v>30</v>
      </c>
    </row>
    <row r="106" spans="1:29" x14ac:dyDescent="0.5">
      <c r="A106" s="4">
        <v>105</v>
      </c>
      <c r="B106" s="4" t="s">
        <v>101</v>
      </c>
      <c r="C106" s="4">
        <v>2017</v>
      </c>
      <c r="D106" s="4" t="s">
        <v>41</v>
      </c>
      <c r="E106" s="4" t="s">
        <v>36</v>
      </c>
      <c r="F106" s="4" t="s">
        <v>105</v>
      </c>
      <c r="G106" s="4">
        <v>2</v>
      </c>
      <c r="H106" s="4">
        <v>69.034999999999997</v>
      </c>
      <c r="I106" s="4">
        <v>7.5650000000000004</v>
      </c>
      <c r="J106" s="4">
        <f t="shared" si="9"/>
        <v>76.599999999999994</v>
      </c>
      <c r="K106" s="4">
        <v>12.324999999999999</v>
      </c>
      <c r="L106" s="4">
        <v>0.36</v>
      </c>
      <c r="N106" s="4">
        <f t="shared" si="10"/>
        <v>0.36</v>
      </c>
      <c r="O106" s="4">
        <v>31.69</v>
      </c>
      <c r="R106" s="4">
        <f t="shared" si="11"/>
        <v>100</v>
      </c>
      <c r="T106" s="4">
        <v>5</v>
      </c>
      <c r="U106" s="4" t="s">
        <v>45</v>
      </c>
      <c r="V106" s="4">
        <v>650</v>
      </c>
      <c r="W106" s="4">
        <v>1000</v>
      </c>
      <c r="X106" s="4" t="s">
        <v>39</v>
      </c>
      <c r="Y106" s="4">
        <v>2.5</v>
      </c>
      <c r="Z106" s="4" t="s">
        <v>40</v>
      </c>
      <c r="AA106" s="4">
        <v>35</v>
      </c>
      <c r="AB106" s="4">
        <v>29</v>
      </c>
      <c r="AC106" s="4">
        <v>36</v>
      </c>
    </row>
    <row r="107" spans="1:29" x14ac:dyDescent="0.5">
      <c r="A107" s="4">
        <v>106</v>
      </c>
      <c r="B107" s="4" t="s">
        <v>113</v>
      </c>
      <c r="C107" s="4">
        <v>2020</v>
      </c>
      <c r="D107" s="4" t="s">
        <v>33</v>
      </c>
      <c r="E107" s="4" t="s">
        <v>20</v>
      </c>
      <c r="F107" s="4" t="s">
        <v>107</v>
      </c>
      <c r="G107" s="4">
        <v>1</v>
      </c>
      <c r="H107" s="4">
        <v>73</v>
      </c>
      <c r="I107" s="4">
        <v>11.3</v>
      </c>
      <c r="J107" s="4">
        <f t="shared" si="9"/>
        <v>84.3</v>
      </c>
      <c r="K107" s="4">
        <v>8.6</v>
      </c>
      <c r="L107" s="4">
        <v>0.5</v>
      </c>
      <c r="M107" s="4">
        <v>0.5</v>
      </c>
      <c r="N107" s="4">
        <f t="shared" si="10"/>
        <v>1</v>
      </c>
      <c r="O107" s="4">
        <v>36</v>
      </c>
      <c r="P107" s="4">
        <v>94.8</v>
      </c>
      <c r="Q107" s="4">
        <v>1.3</v>
      </c>
      <c r="R107" s="4">
        <f t="shared" si="11"/>
        <v>-1.2999999999999972</v>
      </c>
      <c r="S107" s="4">
        <v>5.2</v>
      </c>
      <c r="T107" s="4">
        <v>27</v>
      </c>
      <c r="U107" s="4">
        <v>22</v>
      </c>
      <c r="V107" s="4">
        <v>700</v>
      </c>
      <c r="W107" s="4">
        <v>450</v>
      </c>
      <c r="X107" s="4" t="s">
        <v>82</v>
      </c>
      <c r="Y107" s="4">
        <v>3</v>
      </c>
      <c r="Z107" s="4" t="s">
        <v>28</v>
      </c>
      <c r="AA107" s="4">
        <v>4.7</v>
      </c>
      <c r="AB107" s="4">
        <v>84.2</v>
      </c>
      <c r="AC107" s="4">
        <v>11.1</v>
      </c>
    </row>
    <row r="108" spans="1:29" x14ac:dyDescent="0.5">
      <c r="A108" s="4">
        <v>107</v>
      </c>
      <c r="B108" s="4" t="s">
        <v>113</v>
      </c>
      <c r="C108" s="4">
        <v>2020</v>
      </c>
      <c r="D108" s="4" t="s">
        <v>33</v>
      </c>
      <c r="E108" s="4" t="s">
        <v>20</v>
      </c>
      <c r="F108" s="4" t="s">
        <v>108</v>
      </c>
      <c r="G108" s="4">
        <v>1</v>
      </c>
      <c r="H108" s="4">
        <v>73</v>
      </c>
      <c r="I108" s="4">
        <v>11.3</v>
      </c>
      <c r="J108" s="4">
        <f t="shared" si="9"/>
        <v>84.3</v>
      </c>
      <c r="K108" s="4">
        <v>8.6</v>
      </c>
      <c r="L108" s="4">
        <v>0.5</v>
      </c>
      <c r="M108" s="4">
        <v>0.5</v>
      </c>
      <c r="N108" s="4">
        <f t="shared" si="10"/>
        <v>1</v>
      </c>
      <c r="O108" s="4">
        <v>36</v>
      </c>
      <c r="P108" s="4">
        <v>94.8</v>
      </c>
      <c r="Q108" s="4">
        <v>1.3</v>
      </c>
      <c r="R108" s="4">
        <f t="shared" si="11"/>
        <v>-1.2999999999999972</v>
      </c>
      <c r="S108" s="4">
        <v>5.2</v>
      </c>
      <c r="T108" s="4">
        <v>30</v>
      </c>
      <c r="U108" s="4">
        <v>34</v>
      </c>
      <c r="V108" s="4">
        <v>700</v>
      </c>
      <c r="W108" s="4">
        <v>600</v>
      </c>
      <c r="X108" s="4" t="s">
        <v>82</v>
      </c>
      <c r="Y108" s="4">
        <v>0</v>
      </c>
      <c r="Z108" s="4" t="s">
        <v>28</v>
      </c>
      <c r="AA108" s="4">
        <v>8</v>
      </c>
      <c r="AB108" s="4">
        <v>81.400000000000006</v>
      </c>
      <c r="AC108" s="4">
        <v>10.6</v>
      </c>
    </row>
    <row r="109" spans="1:29" x14ac:dyDescent="0.5">
      <c r="A109" s="4">
        <v>108</v>
      </c>
      <c r="B109" s="4" t="s">
        <v>113</v>
      </c>
      <c r="C109" s="4">
        <v>2020</v>
      </c>
      <c r="D109" s="4" t="s">
        <v>33</v>
      </c>
      <c r="E109" s="4" t="s">
        <v>20</v>
      </c>
      <c r="F109" s="4" t="s">
        <v>109</v>
      </c>
      <c r="G109" s="4">
        <v>1</v>
      </c>
      <c r="H109" s="4">
        <v>73</v>
      </c>
      <c r="I109" s="4">
        <v>11.3</v>
      </c>
      <c r="J109" s="4">
        <f t="shared" si="9"/>
        <v>84.3</v>
      </c>
      <c r="K109" s="4">
        <v>8.6</v>
      </c>
      <c r="L109" s="4">
        <v>0.5</v>
      </c>
      <c r="M109" s="4">
        <v>0.5</v>
      </c>
      <c r="N109" s="4">
        <f t="shared" si="10"/>
        <v>1</v>
      </c>
      <c r="O109" s="4">
        <v>36</v>
      </c>
      <c r="P109" s="4">
        <v>94.8</v>
      </c>
      <c r="Q109" s="4">
        <v>1.3</v>
      </c>
      <c r="R109" s="4">
        <f t="shared" si="11"/>
        <v>-1.2999999999999972</v>
      </c>
      <c r="S109" s="4">
        <v>5.2</v>
      </c>
      <c r="T109" s="4">
        <v>27</v>
      </c>
      <c r="U109" s="4">
        <v>20</v>
      </c>
      <c r="V109" s="4">
        <v>700</v>
      </c>
      <c r="W109" s="4">
        <v>600</v>
      </c>
      <c r="X109" s="4" t="s">
        <v>82</v>
      </c>
      <c r="Y109" s="4">
        <v>3</v>
      </c>
      <c r="Z109" s="4" t="s">
        <v>28</v>
      </c>
      <c r="AA109" s="4">
        <v>5.4</v>
      </c>
      <c r="AB109" s="4">
        <v>87.3</v>
      </c>
      <c r="AC109" s="4">
        <v>7.3</v>
      </c>
    </row>
    <row r="110" spans="1:29" x14ac:dyDescent="0.5">
      <c r="A110" s="4">
        <v>109</v>
      </c>
      <c r="B110" s="4" t="s">
        <v>113</v>
      </c>
      <c r="C110" s="4">
        <v>2020</v>
      </c>
      <c r="D110" s="4" t="s">
        <v>33</v>
      </c>
      <c r="E110" s="4" t="s">
        <v>20</v>
      </c>
      <c r="F110" s="4" t="s">
        <v>110</v>
      </c>
      <c r="G110" s="4">
        <v>1</v>
      </c>
      <c r="H110" s="4">
        <v>73</v>
      </c>
      <c r="I110" s="4">
        <v>11.3</v>
      </c>
      <c r="J110" s="4">
        <f t="shared" si="9"/>
        <v>84.3</v>
      </c>
      <c r="K110" s="4">
        <v>8.6</v>
      </c>
      <c r="L110" s="4">
        <v>0.5</v>
      </c>
      <c r="M110" s="4">
        <v>0.5</v>
      </c>
      <c r="N110" s="4">
        <f t="shared" si="10"/>
        <v>1</v>
      </c>
      <c r="O110" s="4">
        <v>36</v>
      </c>
      <c r="P110" s="4">
        <v>94.8</v>
      </c>
      <c r="Q110" s="4">
        <v>1.3</v>
      </c>
      <c r="R110" s="4">
        <f t="shared" si="11"/>
        <v>-1.2999999999999972</v>
      </c>
      <c r="S110" s="4">
        <v>5.2</v>
      </c>
      <c r="T110" s="4">
        <v>21</v>
      </c>
      <c r="U110" s="4">
        <v>12</v>
      </c>
      <c r="V110" s="4">
        <v>700</v>
      </c>
      <c r="W110" s="4">
        <v>600</v>
      </c>
      <c r="X110" s="4" t="s">
        <v>82</v>
      </c>
      <c r="Y110" s="4">
        <v>9</v>
      </c>
      <c r="Z110" s="4" t="s">
        <v>28</v>
      </c>
      <c r="AA110" s="4">
        <v>9.8000000000000007</v>
      </c>
      <c r="AB110" s="4">
        <v>80</v>
      </c>
      <c r="AC110" s="4">
        <v>10.199999999999999</v>
      </c>
    </row>
    <row r="111" spans="1:29" x14ac:dyDescent="0.5">
      <c r="A111" s="4">
        <v>110</v>
      </c>
      <c r="B111" s="4" t="s">
        <v>113</v>
      </c>
      <c r="C111" s="4">
        <v>2020</v>
      </c>
      <c r="D111" s="4" t="s">
        <v>33</v>
      </c>
      <c r="E111" s="4" t="s">
        <v>20</v>
      </c>
      <c r="F111" s="4" t="s">
        <v>111</v>
      </c>
      <c r="G111" s="4">
        <v>1</v>
      </c>
      <c r="H111" s="4">
        <v>73</v>
      </c>
      <c r="I111" s="4">
        <v>11.3</v>
      </c>
      <c r="J111" s="4">
        <f t="shared" si="9"/>
        <v>84.3</v>
      </c>
      <c r="K111" s="4">
        <v>8.6</v>
      </c>
      <c r="L111" s="4">
        <v>0.5</v>
      </c>
      <c r="M111" s="4">
        <v>0.5</v>
      </c>
      <c r="N111" s="4">
        <f t="shared" si="10"/>
        <v>1</v>
      </c>
      <c r="O111" s="4">
        <v>36</v>
      </c>
      <c r="P111" s="4">
        <v>94.8</v>
      </c>
      <c r="Q111" s="4">
        <v>1.3</v>
      </c>
      <c r="R111" s="4">
        <f t="shared" si="11"/>
        <v>-1.2999999999999972</v>
      </c>
      <c r="S111" s="4">
        <v>5.2</v>
      </c>
      <c r="T111" s="4">
        <v>15</v>
      </c>
      <c r="U111" s="4">
        <v>9.5</v>
      </c>
      <c r="V111" s="4">
        <v>700</v>
      </c>
      <c r="W111" s="4">
        <v>600</v>
      </c>
      <c r="X111" s="4" t="s">
        <v>82</v>
      </c>
      <c r="Y111" s="4">
        <v>15</v>
      </c>
      <c r="Z111" s="4" t="s">
        <v>28</v>
      </c>
      <c r="AA111" s="4">
        <v>9.1999999999999993</v>
      </c>
      <c r="AB111" s="4">
        <v>72.599999999999994</v>
      </c>
      <c r="AC111" s="4">
        <v>18.2</v>
      </c>
    </row>
    <row r="112" spans="1:29" x14ac:dyDescent="0.5">
      <c r="A112" s="4">
        <v>111</v>
      </c>
      <c r="B112" s="4" t="s">
        <v>113</v>
      </c>
      <c r="C112" s="4">
        <v>2020</v>
      </c>
      <c r="D112" s="4" t="s">
        <v>33</v>
      </c>
      <c r="E112" s="4" t="s">
        <v>20</v>
      </c>
      <c r="F112" s="4" t="s">
        <v>112</v>
      </c>
      <c r="G112" s="4">
        <v>1</v>
      </c>
      <c r="H112" s="4">
        <v>73</v>
      </c>
      <c r="I112" s="4">
        <v>11.3</v>
      </c>
      <c r="J112" s="4">
        <f t="shared" si="9"/>
        <v>84.3</v>
      </c>
      <c r="K112" s="4">
        <v>8.6</v>
      </c>
      <c r="L112" s="4">
        <v>0.5</v>
      </c>
      <c r="M112" s="4">
        <v>0.5</v>
      </c>
      <c r="N112" s="4">
        <f t="shared" si="10"/>
        <v>1</v>
      </c>
      <c r="O112" s="4">
        <v>36</v>
      </c>
      <c r="P112" s="4">
        <v>94.8</v>
      </c>
      <c r="Q112" s="4">
        <v>1.3</v>
      </c>
      <c r="R112" s="4">
        <f t="shared" si="11"/>
        <v>-1.2999999999999972</v>
      </c>
      <c r="S112" s="4">
        <v>5.2</v>
      </c>
      <c r="T112" s="4">
        <v>27</v>
      </c>
      <c r="U112" s="4">
        <v>10</v>
      </c>
      <c r="V112" s="4">
        <v>700</v>
      </c>
      <c r="W112" s="4">
        <v>800</v>
      </c>
      <c r="X112" s="4" t="s">
        <v>82</v>
      </c>
      <c r="Y112" s="4">
        <v>3</v>
      </c>
      <c r="Z112" s="4" t="s">
        <v>28</v>
      </c>
      <c r="AA112" s="4">
        <v>7.1</v>
      </c>
      <c r="AB112" s="4">
        <v>81</v>
      </c>
      <c r="AC112" s="4">
        <v>11.9</v>
      </c>
    </row>
    <row r="113" spans="1:29" x14ac:dyDescent="0.5">
      <c r="A113" s="4">
        <v>112</v>
      </c>
      <c r="B113" s="4" t="s">
        <v>113</v>
      </c>
      <c r="C113" s="4">
        <v>2020</v>
      </c>
      <c r="D113" s="4" t="s">
        <v>33</v>
      </c>
      <c r="E113" s="4" t="s">
        <v>20</v>
      </c>
      <c r="F113" s="4" t="s">
        <v>108</v>
      </c>
      <c r="G113" s="4">
        <v>1</v>
      </c>
      <c r="H113" s="4">
        <v>39.4</v>
      </c>
      <c r="I113" s="4">
        <v>5.0999999999999996</v>
      </c>
      <c r="J113" s="4">
        <f t="shared" si="9"/>
        <v>44.5</v>
      </c>
      <c r="K113" s="4">
        <v>1.7</v>
      </c>
      <c r="L113" s="4">
        <v>8.4</v>
      </c>
      <c r="M113" s="4">
        <v>6.3</v>
      </c>
      <c r="N113" s="4">
        <f t="shared" si="10"/>
        <v>14.7</v>
      </c>
      <c r="O113" s="4">
        <v>19.600000000000001</v>
      </c>
      <c r="P113" s="4">
        <v>98.1</v>
      </c>
      <c r="Q113" s="4">
        <v>39.1</v>
      </c>
      <c r="R113" s="4">
        <f t="shared" si="11"/>
        <v>-39.099999999999994</v>
      </c>
      <c r="S113" s="4">
        <v>1.9</v>
      </c>
      <c r="T113" s="4">
        <v>27</v>
      </c>
      <c r="U113" s="4">
        <v>11</v>
      </c>
      <c r="V113" s="4">
        <v>700</v>
      </c>
      <c r="W113" s="4">
        <v>600</v>
      </c>
      <c r="X113" s="4" t="s">
        <v>82</v>
      </c>
      <c r="Y113" s="4">
        <v>3</v>
      </c>
      <c r="Z113" s="4" t="s">
        <v>28</v>
      </c>
      <c r="AA113" s="4">
        <v>44.4</v>
      </c>
      <c r="AB113" s="4">
        <v>41.2</v>
      </c>
      <c r="AC113" s="4">
        <v>14.4</v>
      </c>
    </row>
    <row r="114" spans="1:29" x14ac:dyDescent="0.5">
      <c r="A114" s="4">
        <v>113</v>
      </c>
      <c r="B114" s="4" t="s">
        <v>114</v>
      </c>
      <c r="C114" s="4">
        <v>2012</v>
      </c>
      <c r="D114" s="4" t="s">
        <v>33</v>
      </c>
      <c r="E114" s="4" t="s">
        <v>20</v>
      </c>
      <c r="F114" s="4" t="s">
        <v>115</v>
      </c>
      <c r="G114" s="4">
        <v>40</v>
      </c>
      <c r="H114" s="4">
        <v>49</v>
      </c>
      <c r="I114" s="4">
        <v>6.5</v>
      </c>
      <c r="J114" s="4">
        <f t="shared" si="9"/>
        <v>55.5</v>
      </c>
      <c r="K114" s="4">
        <v>38.299999999999997</v>
      </c>
      <c r="L114" s="4">
        <v>0.7</v>
      </c>
      <c r="M114" s="4">
        <v>0.1</v>
      </c>
      <c r="N114" s="4">
        <f t="shared" si="10"/>
        <v>0.79999999999999993</v>
      </c>
      <c r="P114" s="4">
        <v>75</v>
      </c>
      <c r="Q114" s="4">
        <v>7</v>
      </c>
      <c r="R114" s="4">
        <f t="shared" si="11"/>
        <v>7.5</v>
      </c>
      <c r="S114" s="4">
        <v>10.5</v>
      </c>
      <c r="T114" s="4">
        <v>100</v>
      </c>
      <c r="U114" s="4">
        <v>25</v>
      </c>
      <c r="V114" s="4">
        <v>290</v>
      </c>
      <c r="W114" s="4">
        <v>450</v>
      </c>
      <c r="X114" s="4" t="s">
        <v>82</v>
      </c>
      <c r="Y114" s="4">
        <v>0</v>
      </c>
      <c r="Z114" s="4" t="s">
        <v>28</v>
      </c>
      <c r="AA114" s="4">
        <v>80</v>
      </c>
      <c r="AB114" s="4">
        <v>5</v>
      </c>
      <c r="AC114" s="4">
        <v>15</v>
      </c>
    </row>
    <row r="115" spans="1:29" x14ac:dyDescent="0.5">
      <c r="A115" s="4">
        <v>114</v>
      </c>
      <c r="B115" s="4" t="s">
        <v>114</v>
      </c>
      <c r="C115" s="4">
        <v>2012</v>
      </c>
      <c r="D115" s="4" t="s">
        <v>33</v>
      </c>
      <c r="E115" s="4" t="s">
        <v>20</v>
      </c>
      <c r="F115" s="4" t="s">
        <v>115</v>
      </c>
      <c r="G115" s="4">
        <v>40</v>
      </c>
      <c r="H115" s="4">
        <v>49</v>
      </c>
      <c r="I115" s="4">
        <v>6.5</v>
      </c>
      <c r="J115" s="4">
        <f t="shared" si="9"/>
        <v>55.5</v>
      </c>
      <c r="K115" s="4">
        <v>38.299999999999997</v>
      </c>
      <c r="L115" s="4">
        <v>0.7</v>
      </c>
      <c r="M115" s="4">
        <v>0.1</v>
      </c>
      <c r="N115" s="4">
        <f t="shared" si="10"/>
        <v>0.79999999999999993</v>
      </c>
      <c r="P115" s="4">
        <v>75</v>
      </c>
      <c r="Q115" s="4">
        <v>7</v>
      </c>
      <c r="R115" s="4">
        <f t="shared" si="11"/>
        <v>7.5</v>
      </c>
      <c r="S115" s="4">
        <v>10.5</v>
      </c>
      <c r="T115" s="4">
        <v>100</v>
      </c>
      <c r="U115" s="4">
        <v>25</v>
      </c>
      <c r="V115" s="4">
        <v>560</v>
      </c>
      <c r="W115" s="4">
        <v>450</v>
      </c>
      <c r="X115" s="4" t="s">
        <v>82</v>
      </c>
      <c r="Y115" s="4">
        <v>25</v>
      </c>
      <c r="Z115" s="4" t="s">
        <v>28</v>
      </c>
      <c r="AA115" s="4">
        <v>48</v>
      </c>
      <c r="AB115" s="4">
        <v>20</v>
      </c>
      <c r="AC115" s="4">
        <v>32</v>
      </c>
    </row>
    <row r="116" spans="1:29" x14ac:dyDescent="0.5">
      <c r="A116" s="4">
        <v>115</v>
      </c>
      <c r="B116" s="4" t="s">
        <v>114</v>
      </c>
      <c r="C116" s="4">
        <v>2012</v>
      </c>
      <c r="D116" s="4" t="s">
        <v>33</v>
      </c>
      <c r="E116" s="4" t="s">
        <v>20</v>
      </c>
      <c r="F116" s="4" t="s">
        <v>115</v>
      </c>
      <c r="G116" s="4">
        <v>40</v>
      </c>
      <c r="H116" s="4">
        <v>49</v>
      </c>
      <c r="I116" s="4">
        <v>6.5</v>
      </c>
      <c r="J116" s="4">
        <f t="shared" si="9"/>
        <v>55.5</v>
      </c>
      <c r="K116" s="4">
        <v>38.299999999999997</v>
      </c>
      <c r="L116" s="4">
        <v>0.7</v>
      </c>
      <c r="M116" s="4">
        <v>0.1</v>
      </c>
      <c r="N116" s="4">
        <f t="shared" si="10"/>
        <v>0.79999999999999993</v>
      </c>
      <c r="P116" s="4">
        <v>75</v>
      </c>
      <c r="Q116" s="4">
        <v>7</v>
      </c>
      <c r="R116" s="4">
        <f t="shared" si="11"/>
        <v>7.5</v>
      </c>
      <c r="S116" s="4">
        <v>10.5</v>
      </c>
      <c r="T116" s="4">
        <v>100</v>
      </c>
      <c r="U116" s="4">
        <v>25</v>
      </c>
      <c r="V116" s="4">
        <v>455</v>
      </c>
      <c r="W116" s="4">
        <v>450</v>
      </c>
      <c r="X116" s="4" t="s">
        <v>82</v>
      </c>
      <c r="Y116" s="4">
        <v>50</v>
      </c>
      <c r="Z116" s="4" t="s">
        <v>28</v>
      </c>
      <c r="AA116" s="4">
        <v>50</v>
      </c>
      <c r="AB116" s="4">
        <v>19</v>
      </c>
      <c r="AC116" s="4">
        <v>31</v>
      </c>
    </row>
    <row r="117" spans="1:29" x14ac:dyDescent="0.5">
      <c r="A117" s="4">
        <v>116</v>
      </c>
      <c r="B117" s="4" t="s">
        <v>114</v>
      </c>
      <c r="C117" s="4">
        <v>2012</v>
      </c>
      <c r="D117" s="4" t="s">
        <v>33</v>
      </c>
      <c r="E117" s="4" t="s">
        <v>20</v>
      </c>
      <c r="F117" s="4" t="s">
        <v>115</v>
      </c>
      <c r="G117" s="4">
        <v>40</v>
      </c>
      <c r="H117" s="4">
        <v>49</v>
      </c>
      <c r="I117" s="4">
        <v>6.5</v>
      </c>
      <c r="J117" s="4">
        <f t="shared" si="9"/>
        <v>55.5</v>
      </c>
      <c r="K117" s="4">
        <v>38.299999999999997</v>
      </c>
      <c r="L117" s="4">
        <v>0.7</v>
      </c>
      <c r="M117" s="4">
        <v>0.1</v>
      </c>
      <c r="N117" s="4">
        <f t="shared" si="10"/>
        <v>0.79999999999999993</v>
      </c>
      <c r="P117" s="4">
        <v>75</v>
      </c>
      <c r="Q117" s="4">
        <v>7</v>
      </c>
      <c r="R117" s="4">
        <f t="shared" si="11"/>
        <v>7.5</v>
      </c>
      <c r="S117" s="4">
        <v>10.5</v>
      </c>
      <c r="T117" s="4">
        <v>100</v>
      </c>
      <c r="U117" s="4">
        <v>25</v>
      </c>
      <c r="V117" s="4">
        <v>305</v>
      </c>
      <c r="W117" s="4">
        <v>450</v>
      </c>
      <c r="X117" s="4" t="s">
        <v>82</v>
      </c>
      <c r="Y117" s="4">
        <v>75</v>
      </c>
      <c r="Z117" s="4" t="s">
        <v>28</v>
      </c>
      <c r="AA117" s="4">
        <v>65</v>
      </c>
      <c r="AB117" s="4">
        <v>8</v>
      </c>
      <c r="AC117" s="4">
        <v>27</v>
      </c>
    </row>
    <row r="118" spans="1:29" x14ac:dyDescent="0.5">
      <c r="A118" s="4">
        <v>117</v>
      </c>
      <c r="B118" s="4" t="s">
        <v>114</v>
      </c>
      <c r="C118" s="4">
        <v>2012</v>
      </c>
      <c r="D118" s="4" t="s">
        <v>33</v>
      </c>
      <c r="E118" s="4" t="s">
        <v>20</v>
      </c>
      <c r="F118" s="4" t="s">
        <v>115</v>
      </c>
      <c r="G118" s="4">
        <v>40</v>
      </c>
      <c r="H118" s="4">
        <v>49</v>
      </c>
      <c r="I118" s="4">
        <v>6.5</v>
      </c>
      <c r="J118" s="4">
        <f t="shared" si="9"/>
        <v>55.5</v>
      </c>
      <c r="K118" s="4">
        <v>38.299999999999997</v>
      </c>
      <c r="L118" s="4">
        <v>0.7</v>
      </c>
      <c r="M118" s="4">
        <v>0.1</v>
      </c>
      <c r="N118" s="4">
        <f t="shared" si="10"/>
        <v>0.79999999999999993</v>
      </c>
      <c r="P118" s="4">
        <v>75</v>
      </c>
      <c r="Q118" s="4">
        <v>7</v>
      </c>
      <c r="R118" s="4">
        <f t="shared" si="11"/>
        <v>7.5</v>
      </c>
      <c r="S118" s="4">
        <v>10.5</v>
      </c>
      <c r="T118" s="4">
        <v>100</v>
      </c>
      <c r="U118" s="4">
        <v>25</v>
      </c>
      <c r="V118" s="4">
        <v>280</v>
      </c>
      <c r="W118" s="4">
        <v>450</v>
      </c>
      <c r="X118" s="4" t="s">
        <v>29</v>
      </c>
      <c r="Y118" s="4">
        <v>0</v>
      </c>
      <c r="Z118" s="4" t="s">
        <v>28</v>
      </c>
      <c r="AA118" s="4">
        <v>80</v>
      </c>
      <c r="AB118" s="4">
        <v>6</v>
      </c>
      <c r="AC118" s="4">
        <v>14</v>
      </c>
    </row>
    <row r="119" spans="1:29" x14ac:dyDescent="0.5">
      <c r="A119" s="4">
        <v>118</v>
      </c>
      <c r="B119" s="4" t="s">
        <v>114</v>
      </c>
      <c r="C119" s="4">
        <v>2012</v>
      </c>
      <c r="D119" s="4" t="s">
        <v>33</v>
      </c>
      <c r="E119" s="4" t="s">
        <v>20</v>
      </c>
      <c r="F119" s="4" t="s">
        <v>115</v>
      </c>
      <c r="G119" s="4">
        <v>40</v>
      </c>
      <c r="H119" s="4">
        <v>49</v>
      </c>
      <c r="I119" s="4">
        <v>6.5</v>
      </c>
      <c r="J119" s="4">
        <f t="shared" si="9"/>
        <v>55.5</v>
      </c>
      <c r="K119" s="4">
        <v>38.299999999999997</v>
      </c>
      <c r="L119" s="4">
        <v>0.7</v>
      </c>
      <c r="M119" s="4">
        <v>0.1</v>
      </c>
      <c r="N119" s="4">
        <f t="shared" si="10"/>
        <v>0.79999999999999993</v>
      </c>
      <c r="P119" s="4">
        <v>75</v>
      </c>
      <c r="Q119" s="4">
        <v>7</v>
      </c>
      <c r="R119" s="4">
        <f t="shared" si="11"/>
        <v>7.5</v>
      </c>
      <c r="S119" s="4">
        <v>10.5</v>
      </c>
      <c r="T119" s="4">
        <v>100</v>
      </c>
      <c r="U119" s="4">
        <v>25</v>
      </c>
      <c r="V119" s="4">
        <v>300</v>
      </c>
      <c r="W119" s="4">
        <v>450</v>
      </c>
      <c r="X119" s="4" t="s">
        <v>29</v>
      </c>
      <c r="Y119" s="4">
        <v>0</v>
      </c>
      <c r="Z119" s="4" t="s">
        <v>28</v>
      </c>
      <c r="AA119" s="4">
        <v>68</v>
      </c>
      <c r="AB119" s="4">
        <v>8</v>
      </c>
      <c r="AC119" s="4">
        <v>24</v>
      </c>
    </row>
    <row r="120" spans="1:29" x14ac:dyDescent="0.5">
      <c r="A120" s="4">
        <v>119</v>
      </c>
      <c r="B120" s="4" t="s">
        <v>114</v>
      </c>
      <c r="C120" s="4">
        <v>2012</v>
      </c>
      <c r="D120" s="4" t="s">
        <v>33</v>
      </c>
      <c r="E120" s="4" t="s">
        <v>20</v>
      </c>
      <c r="F120" s="4" t="s">
        <v>115</v>
      </c>
      <c r="G120" s="4">
        <v>40</v>
      </c>
      <c r="H120" s="4">
        <v>49</v>
      </c>
      <c r="I120" s="4">
        <v>6.5</v>
      </c>
      <c r="J120" s="4">
        <f t="shared" si="9"/>
        <v>55.5</v>
      </c>
      <c r="K120" s="4">
        <v>38.299999999999997</v>
      </c>
      <c r="L120" s="4">
        <v>0.7</v>
      </c>
      <c r="M120" s="4">
        <v>0.1</v>
      </c>
      <c r="N120" s="4">
        <f t="shared" si="10"/>
        <v>0.79999999999999993</v>
      </c>
      <c r="P120" s="4">
        <v>75</v>
      </c>
      <c r="Q120" s="4">
        <v>7</v>
      </c>
      <c r="R120" s="4">
        <f t="shared" si="11"/>
        <v>7.5</v>
      </c>
      <c r="S120" s="4">
        <v>10.5</v>
      </c>
      <c r="T120" s="4">
        <v>100</v>
      </c>
      <c r="U120" s="4">
        <v>25</v>
      </c>
      <c r="V120" s="4">
        <v>450</v>
      </c>
      <c r="W120" s="4">
        <v>450</v>
      </c>
      <c r="X120" s="4" t="s">
        <v>29</v>
      </c>
      <c r="Y120" s="4">
        <v>0</v>
      </c>
      <c r="Z120" s="4" t="s">
        <v>28</v>
      </c>
      <c r="AA120" s="4">
        <v>51</v>
      </c>
      <c r="AB120" s="4">
        <v>20</v>
      </c>
      <c r="AC120" s="4">
        <v>29</v>
      </c>
    </row>
    <row r="121" spans="1:29" x14ac:dyDescent="0.5">
      <c r="A121" s="4">
        <v>120</v>
      </c>
      <c r="B121" s="4" t="s">
        <v>114</v>
      </c>
      <c r="C121" s="4">
        <v>2012</v>
      </c>
      <c r="D121" s="4" t="s">
        <v>33</v>
      </c>
      <c r="E121" s="4" t="s">
        <v>20</v>
      </c>
      <c r="F121" s="4" t="s">
        <v>115</v>
      </c>
      <c r="G121" s="4">
        <v>40</v>
      </c>
      <c r="H121" s="4">
        <v>49</v>
      </c>
      <c r="I121" s="4">
        <v>6.5</v>
      </c>
      <c r="J121" s="4">
        <f t="shared" si="9"/>
        <v>55.5</v>
      </c>
      <c r="K121" s="4">
        <v>38.299999999999997</v>
      </c>
      <c r="L121" s="4">
        <v>0.7</v>
      </c>
      <c r="M121" s="4">
        <v>0.1</v>
      </c>
      <c r="N121" s="4">
        <f t="shared" si="10"/>
        <v>0.79999999999999993</v>
      </c>
      <c r="P121" s="4">
        <v>75</v>
      </c>
      <c r="Q121" s="4">
        <v>7</v>
      </c>
      <c r="R121" s="4">
        <f t="shared" si="11"/>
        <v>7.5</v>
      </c>
      <c r="S121" s="4">
        <v>10.5</v>
      </c>
      <c r="T121" s="4">
        <v>100</v>
      </c>
      <c r="U121" s="4">
        <v>25</v>
      </c>
      <c r="V121" s="4">
        <v>550</v>
      </c>
      <c r="W121" s="4">
        <v>450</v>
      </c>
      <c r="X121" s="4" t="s">
        <v>29</v>
      </c>
      <c r="Y121" s="4">
        <v>0</v>
      </c>
      <c r="Z121" s="4" t="s">
        <v>28</v>
      </c>
      <c r="AA121" s="4">
        <v>49</v>
      </c>
      <c r="AB121" s="4">
        <v>21</v>
      </c>
      <c r="AC121" s="4">
        <v>30</v>
      </c>
    </row>
    <row r="122" spans="1:29" x14ac:dyDescent="0.5">
      <c r="A122" s="4">
        <v>121</v>
      </c>
      <c r="B122" s="4" t="s">
        <v>116</v>
      </c>
      <c r="C122" s="4">
        <v>2015</v>
      </c>
      <c r="D122" s="4" t="s">
        <v>117</v>
      </c>
      <c r="E122" s="4" t="s">
        <v>20</v>
      </c>
      <c r="F122" s="4" t="s">
        <v>118</v>
      </c>
      <c r="H122" s="4">
        <v>47.32</v>
      </c>
      <c r="I122" s="4">
        <v>6.9</v>
      </c>
      <c r="J122" s="4">
        <f t="shared" si="9"/>
        <v>54.22</v>
      </c>
      <c r="K122" s="4">
        <v>36.54</v>
      </c>
      <c r="L122" s="4">
        <v>8.48</v>
      </c>
      <c r="M122" s="4">
        <v>0.85</v>
      </c>
      <c r="N122" s="4">
        <f t="shared" si="10"/>
        <v>9.33</v>
      </c>
      <c r="O122" s="4">
        <v>22.05</v>
      </c>
      <c r="P122" s="4">
        <v>76.13</v>
      </c>
      <c r="Q122" s="4">
        <v>6.11</v>
      </c>
      <c r="R122" s="4">
        <f t="shared" si="11"/>
        <v>6.2600000000000051</v>
      </c>
      <c r="S122" s="4">
        <v>11.5</v>
      </c>
      <c r="T122" s="4">
        <v>6</v>
      </c>
      <c r="U122" s="4">
        <v>10</v>
      </c>
      <c r="W122" s="4">
        <v>390</v>
      </c>
      <c r="X122" s="4" t="s">
        <v>119</v>
      </c>
      <c r="Y122" s="4">
        <v>1.7</v>
      </c>
      <c r="Z122" s="4" t="s">
        <v>28</v>
      </c>
      <c r="AA122" s="4">
        <v>25</v>
      </c>
      <c r="AB122" s="4">
        <v>23</v>
      </c>
      <c r="AC122" s="4">
        <v>52</v>
      </c>
    </row>
    <row r="123" spans="1:29" x14ac:dyDescent="0.5">
      <c r="A123" s="4">
        <v>122</v>
      </c>
      <c r="B123" s="4" t="s">
        <v>116</v>
      </c>
      <c r="C123" s="4">
        <v>2015</v>
      </c>
      <c r="D123" s="4" t="s">
        <v>117</v>
      </c>
      <c r="E123" s="4" t="s">
        <v>20</v>
      </c>
      <c r="F123" s="4" t="s">
        <v>118</v>
      </c>
      <c r="H123" s="4">
        <v>47.32</v>
      </c>
      <c r="I123" s="4">
        <v>6.9</v>
      </c>
      <c r="J123" s="4">
        <f t="shared" si="9"/>
        <v>54.22</v>
      </c>
      <c r="K123" s="4">
        <v>36.54</v>
      </c>
      <c r="L123" s="4">
        <v>8.48</v>
      </c>
      <c r="M123" s="4">
        <v>0.85</v>
      </c>
      <c r="N123" s="4">
        <f t="shared" si="10"/>
        <v>9.33</v>
      </c>
      <c r="O123" s="4">
        <v>22.05</v>
      </c>
      <c r="P123" s="4">
        <v>76.13</v>
      </c>
      <c r="Q123" s="4">
        <v>6.11</v>
      </c>
      <c r="R123" s="4">
        <f t="shared" si="11"/>
        <v>6.2600000000000051</v>
      </c>
      <c r="S123" s="4">
        <v>11.5</v>
      </c>
      <c r="T123" s="4">
        <v>6</v>
      </c>
      <c r="U123" s="4">
        <v>10</v>
      </c>
      <c r="W123" s="4">
        <v>540</v>
      </c>
      <c r="X123" s="4" t="s">
        <v>119</v>
      </c>
      <c r="Y123" s="4">
        <v>1.7</v>
      </c>
      <c r="Z123" s="4" t="s">
        <v>28</v>
      </c>
      <c r="AA123" s="4">
        <v>23</v>
      </c>
      <c r="AB123" s="4">
        <v>30</v>
      </c>
      <c r="AC123" s="4">
        <v>47</v>
      </c>
    </row>
    <row r="124" spans="1:29" x14ac:dyDescent="0.5">
      <c r="A124" s="4">
        <v>123</v>
      </c>
      <c r="B124" s="4" t="s">
        <v>116</v>
      </c>
      <c r="C124" s="4">
        <v>2015</v>
      </c>
      <c r="D124" s="4" t="s">
        <v>117</v>
      </c>
      <c r="E124" s="4" t="s">
        <v>20</v>
      </c>
      <c r="F124" s="4" t="s">
        <v>118</v>
      </c>
      <c r="H124" s="4">
        <v>47.32</v>
      </c>
      <c r="I124" s="4">
        <v>6.9</v>
      </c>
      <c r="J124" s="4">
        <f t="shared" si="9"/>
        <v>54.22</v>
      </c>
      <c r="K124" s="4">
        <v>36.54</v>
      </c>
      <c r="L124" s="4">
        <v>8.48</v>
      </c>
      <c r="M124" s="4">
        <v>0.85</v>
      </c>
      <c r="N124" s="4">
        <f t="shared" si="10"/>
        <v>9.33</v>
      </c>
      <c r="O124" s="4">
        <v>22.05</v>
      </c>
      <c r="P124" s="4">
        <v>76.13</v>
      </c>
      <c r="Q124" s="4">
        <v>6.11</v>
      </c>
      <c r="R124" s="4">
        <f t="shared" si="11"/>
        <v>6.2600000000000051</v>
      </c>
      <c r="S124" s="4">
        <v>11.5</v>
      </c>
      <c r="T124" s="4">
        <v>6</v>
      </c>
      <c r="U124" s="4">
        <v>10</v>
      </c>
      <c r="V124" s="4">
        <v>670</v>
      </c>
      <c r="W124" s="4">
        <v>700</v>
      </c>
      <c r="X124" s="4" t="s">
        <v>119</v>
      </c>
      <c r="Y124" s="4">
        <v>1.7</v>
      </c>
      <c r="Z124" s="4" t="s">
        <v>28</v>
      </c>
      <c r="AA124" s="4">
        <v>23</v>
      </c>
      <c r="AB124" s="4">
        <v>32</v>
      </c>
      <c r="AC124" s="4">
        <v>45</v>
      </c>
    </row>
    <row r="125" spans="1:29" x14ac:dyDescent="0.5">
      <c r="A125" s="4">
        <v>124</v>
      </c>
      <c r="B125" s="4" t="s">
        <v>116</v>
      </c>
      <c r="C125" s="4">
        <v>2015</v>
      </c>
      <c r="D125" s="4" t="s">
        <v>117</v>
      </c>
      <c r="E125" s="4" t="s">
        <v>20</v>
      </c>
      <c r="F125" s="4" t="s">
        <v>122</v>
      </c>
      <c r="G125" s="4">
        <v>1</v>
      </c>
      <c r="H125" s="4">
        <v>37.869999999999997</v>
      </c>
      <c r="I125" s="4">
        <v>5.18</v>
      </c>
      <c r="J125" s="4">
        <f t="shared" si="9"/>
        <v>43.05</v>
      </c>
      <c r="K125" s="4">
        <v>55.24</v>
      </c>
      <c r="L125" s="4">
        <v>1.57</v>
      </c>
      <c r="M125" s="4">
        <v>0.14000000000000001</v>
      </c>
      <c r="N125" s="4">
        <f t="shared" si="10"/>
        <v>1.71</v>
      </c>
      <c r="O125" s="4">
        <v>17.71</v>
      </c>
      <c r="P125" s="4">
        <v>58.39</v>
      </c>
      <c r="Q125" s="4">
        <v>11.31</v>
      </c>
      <c r="R125" s="4">
        <f>100-(Q125+P125+S125)</f>
        <v>8.0099999999999909</v>
      </c>
      <c r="S125" s="4">
        <v>22.29</v>
      </c>
      <c r="T125" s="4">
        <v>6</v>
      </c>
      <c r="U125" s="4">
        <v>10</v>
      </c>
      <c r="W125" s="4">
        <v>390</v>
      </c>
      <c r="X125" s="4" t="s">
        <v>119</v>
      </c>
      <c r="Y125" s="4">
        <v>1.7</v>
      </c>
      <c r="Z125" s="4" t="s">
        <v>28</v>
      </c>
      <c r="AA125" s="4">
        <v>78</v>
      </c>
      <c r="AB125" s="4">
        <v>2</v>
      </c>
      <c r="AC125" s="4">
        <v>20</v>
      </c>
    </row>
    <row r="126" spans="1:29" x14ac:dyDescent="0.5">
      <c r="A126" s="4">
        <v>125</v>
      </c>
      <c r="B126" s="4" t="s">
        <v>116</v>
      </c>
      <c r="C126" s="4">
        <v>2015</v>
      </c>
      <c r="D126" s="4" t="s">
        <v>117</v>
      </c>
      <c r="E126" s="4" t="s">
        <v>20</v>
      </c>
      <c r="F126" s="4" t="s">
        <v>122</v>
      </c>
      <c r="G126" s="4">
        <v>1</v>
      </c>
      <c r="H126" s="4">
        <v>37.869999999999997</v>
      </c>
      <c r="I126" s="4">
        <v>5.18</v>
      </c>
      <c r="J126" s="4">
        <f t="shared" si="9"/>
        <v>43.05</v>
      </c>
      <c r="K126" s="4">
        <v>55.24</v>
      </c>
      <c r="L126" s="4">
        <v>1.57</v>
      </c>
      <c r="M126" s="4">
        <v>0.14000000000000001</v>
      </c>
      <c r="N126" s="4">
        <f t="shared" si="10"/>
        <v>1.71</v>
      </c>
      <c r="O126" s="4">
        <v>17.71</v>
      </c>
      <c r="P126" s="4">
        <v>58.39</v>
      </c>
      <c r="Q126" s="4">
        <v>11.31</v>
      </c>
      <c r="R126" s="4">
        <f t="shared" si="11"/>
        <v>8.0099999999999909</v>
      </c>
      <c r="S126" s="4">
        <v>22.29</v>
      </c>
      <c r="T126" s="4">
        <v>6</v>
      </c>
      <c r="U126" s="4">
        <v>10</v>
      </c>
      <c r="W126" s="4">
        <v>540</v>
      </c>
      <c r="X126" s="4" t="s">
        <v>119</v>
      </c>
      <c r="Y126" s="4">
        <v>1.7</v>
      </c>
      <c r="Z126" s="4" t="s">
        <v>28</v>
      </c>
      <c r="AA126" s="4">
        <v>33</v>
      </c>
      <c r="AB126" s="4">
        <v>8</v>
      </c>
      <c r="AC126" s="4">
        <v>59</v>
      </c>
    </row>
    <row r="127" spans="1:29" x14ac:dyDescent="0.5">
      <c r="A127" s="4">
        <v>126</v>
      </c>
      <c r="B127" s="4" t="s">
        <v>116</v>
      </c>
      <c r="C127" s="4">
        <v>2015</v>
      </c>
      <c r="D127" s="4" t="s">
        <v>117</v>
      </c>
      <c r="E127" s="4" t="s">
        <v>20</v>
      </c>
      <c r="F127" s="4" t="s">
        <v>122</v>
      </c>
      <c r="G127" s="4">
        <v>1</v>
      </c>
      <c r="H127" s="4">
        <v>37.869999999999997</v>
      </c>
      <c r="I127" s="4">
        <v>5.18</v>
      </c>
      <c r="J127" s="4">
        <f t="shared" si="9"/>
        <v>43.05</v>
      </c>
      <c r="K127" s="4">
        <v>55.24</v>
      </c>
      <c r="L127" s="4">
        <v>1.57</v>
      </c>
      <c r="M127" s="4">
        <v>0.14000000000000001</v>
      </c>
      <c r="N127" s="4">
        <f t="shared" si="10"/>
        <v>1.71</v>
      </c>
      <c r="O127" s="4">
        <v>17.71</v>
      </c>
      <c r="P127" s="4">
        <v>58.39</v>
      </c>
      <c r="Q127" s="4">
        <v>11.31</v>
      </c>
      <c r="R127" s="4">
        <f t="shared" si="11"/>
        <v>8.0099999999999909</v>
      </c>
      <c r="S127" s="4">
        <v>22.29</v>
      </c>
      <c r="T127" s="4">
        <v>6</v>
      </c>
      <c r="U127" s="4">
        <v>10</v>
      </c>
      <c r="V127" s="4">
        <v>1050</v>
      </c>
      <c r="W127" s="4">
        <v>700</v>
      </c>
      <c r="X127" s="4" t="s">
        <v>119</v>
      </c>
      <c r="Y127" s="4">
        <v>1.7</v>
      </c>
      <c r="Z127" s="4" t="s">
        <v>28</v>
      </c>
      <c r="AA127" s="4">
        <v>29</v>
      </c>
      <c r="AB127" s="4">
        <v>9</v>
      </c>
      <c r="AC127" s="4">
        <v>62</v>
      </c>
    </row>
    <row r="128" spans="1:29" x14ac:dyDescent="0.5">
      <c r="A128" s="4">
        <v>127</v>
      </c>
      <c r="B128" s="4" t="s">
        <v>116</v>
      </c>
      <c r="C128" s="4">
        <v>2015</v>
      </c>
      <c r="D128" s="4" t="s">
        <v>117</v>
      </c>
      <c r="E128" s="4" t="s">
        <v>20</v>
      </c>
      <c r="F128" s="4" t="s">
        <v>122</v>
      </c>
      <c r="G128" s="4">
        <v>1</v>
      </c>
      <c r="H128" s="4">
        <v>37.869999999999997</v>
      </c>
      <c r="I128" s="4">
        <v>5.18</v>
      </c>
      <c r="J128" s="4">
        <f t="shared" si="9"/>
        <v>43.05</v>
      </c>
      <c r="K128" s="4">
        <v>55.24</v>
      </c>
      <c r="L128" s="4">
        <v>1.57</v>
      </c>
      <c r="M128" s="4">
        <v>0.14000000000000001</v>
      </c>
      <c r="N128" s="4">
        <f t="shared" si="10"/>
        <v>1.71</v>
      </c>
      <c r="O128" s="4">
        <v>17.71</v>
      </c>
      <c r="P128" s="4">
        <v>58.39</v>
      </c>
      <c r="Q128" s="4">
        <v>11.31</v>
      </c>
      <c r="R128" s="4">
        <f t="shared" si="11"/>
        <v>8.0099999999999909</v>
      </c>
      <c r="S128" s="4">
        <v>22.29</v>
      </c>
      <c r="T128" s="4">
        <v>6</v>
      </c>
      <c r="U128" s="4">
        <v>10</v>
      </c>
      <c r="W128" s="4">
        <v>700</v>
      </c>
      <c r="X128" s="4" t="s">
        <v>119</v>
      </c>
      <c r="Y128" s="4">
        <v>1</v>
      </c>
      <c r="Z128" s="4" t="s">
        <v>28</v>
      </c>
      <c r="AA128" s="4">
        <v>38</v>
      </c>
      <c r="AB128" s="4">
        <v>9</v>
      </c>
      <c r="AC128" s="4">
        <v>53</v>
      </c>
    </row>
    <row r="129" spans="1:29" x14ac:dyDescent="0.5">
      <c r="A129" s="4">
        <v>128</v>
      </c>
      <c r="B129" s="4" t="s">
        <v>116</v>
      </c>
      <c r="C129" s="4">
        <v>2015</v>
      </c>
      <c r="D129" s="4" t="s">
        <v>117</v>
      </c>
      <c r="E129" s="4" t="s">
        <v>20</v>
      </c>
      <c r="F129" s="4" t="s">
        <v>122</v>
      </c>
      <c r="G129" s="4">
        <v>1</v>
      </c>
      <c r="H129" s="4">
        <v>37.869999999999997</v>
      </c>
      <c r="I129" s="4">
        <v>5.18</v>
      </c>
      <c r="J129" s="4">
        <f t="shared" si="9"/>
        <v>43.05</v>
      </c>
      <c r="K129" s="4">
        <v>55.24</v>
      </c>
      <c r="L129" s="4">
        <v>1.57</v>
      </c>
      <c r="M129" s="4">
        <v>0.14000000000000001</v>
      </c>
      <c r="N129" s="4">
        <f t="shared" si="10"/>
        <v>1.71</v>
      </c>
      <c r="O129" s="4">
        <v>17.71</v>
      </c>
      <c r="P129" s="4">
        <v>58.39</v>
      </c>
      <c r="Q129" s="4">
        <v>11.31</v>
      </c>
      <c r="R129" s="4">
        <f t="shared" si="11"/>
        <v>8.0099999999999909</v>
      </c>
      <c r="S129" s="4">
        <v>22.29</v>
      </c>
      <c r="T129" s="4">
        <v>6</v>
      </c>
      <c r="U129" s="4">
        <v>10</v>
      </c>
      <c r="W129" s="4">
        <v>700</v>
      </c>
      <c r="X129" s="4" t="s">
        <v>119</v>
      </c>
      <c r="Y129" s="4">
        <v>2.25</v>
      </c>
      <c r="Z129" s="4" t="s">
        <v>28</v>
      </c>
      <c r="AA129" s="4">
        <v>19</v>
      </c>
      <c r="AB129" s="4">
        <v>11</v>
      </c>
      <c r="AC129" s="4">
        <v>70</v>
      </c>
    </row>
    <row r="130" spans="1:29" x14ac:dyDescent="0.5">
      <c r="A130" s="4">
        <v>129</v>
      </c>
      <c r="B130" s="4" t="s">
        <v>120</v>
      </c>
      <c r="C130" s="4">
        <v>2016</v>
      </c>
      <c r="D130" s="4" t="s">
        <v>33</v>
      </c>
      <c r="E130" s="4" t="s">
        <v>20</v>
      </c>
      <c r="F130" s="4" t="s">
        <v>122</v>
      </c>
      <c r="G130" s="4">
        <v>0.3</v>
      </c>
      <c r="H130" s="4">
        <v>37.869999999999997</v>
      </c>
      <c r="I130" s="4">
        <v>5.18</v>
      </c>
      <c r="J130" s="4">
        <f t="shared" si="9"/>
        <v>43.05</v>
      </c>
      <c r="K130" s="4">
        <v>55.24</v>
      </c>
      <c r="L130" s="4">
        <v>1.57</v>
      </c>
      <c r="M130" s="4">
        <v>0.14000000000000001</v>
      </c>
      <c r="N130" s="4">
        <f t="shared" si="10"/>
        <v>1.71</v>
      </c>
      <c r="O130" s="4">
        <v>17.71</v>
      </c>
      <c r="P130" s="4">
        <v>58.39</v>
      </c>
      <c r="Q130" s="4">
        <v>11.31</v>
      </c>
      <c r="R130" s="4">
        <f t="shared" si="11"/>
        <v>8.0099999999999909</v>
      </c>
      <c r="S130" s="4">
        <v>22.29</v>
      </c>
      <c r="T130" s="4">
        <v>8</v>
      </c>
      <c r="U130" s="4">
        <v>50</v>
      </c>
      <c r="V130" s="4">
        <v>300</v>
      </c>
      <c r="W130" s="4">
        <v>2000</v>
      </c>
      <c r="X130" s="4" t="s">
        <v>82</v>
      </c>
      <c r="Y130" s="4">
        <v>1</v>
      </c>
      <c r="Z130" s="4" t="s">
        <v>28</v>
      </c>
      <c r="AA130" s="4">
        <v>56.69</v>
      </c>
      <c r="AB130" s="4">
        <v>11.13</v>
      </c>
      <c r="AC130" s="4">
        <v>32.18</v>
      </c>
    </row>
    <row r="131" spans="1:29" x14ac:dyDescent="0.5">
      <c r="A131" s="4">
        <v>130</v>
      </c>
      <c r="B131" s="4" t="s">
        <v>120</v>
      </c>
      <c r="C131" s="4">
        <v>2016</v>
      </c>
      <c r="D131" s="4" t="s">
        <v>33</v>
      </c>
      <c r="E131" s="4" t="s">
        <v>20</v>
      </c>
      <c r="F131" s="4" t="s">
        <v>122</v>
      </c>
      <c r="G131" s="4">
        <v>0.3</v>
      </c>
      <c r="H131" s="4">
        <v>37.869999999999997</v>
      </c>
      <c r="I131" s="4">
        <v>5.18</v>
      </c>
      <c r="J131" s="4">
        <f t="shared" ref="J131:J180" si="12">H131+I131</f>
        <v>43.05</v>
      </c>
      <c r="K131" s="4">
        <v>55.24</v>
      </c>
      <c r="L131" s="4">
        <v>1.57</v>
      </c>
      <c r="M131" s="4">
        <v>0.14000000000000001</v>
      </c>
      <c r="N131" s="4">
        <f t="shared" ref="N131:N180" si="13">L131+M131</f>
        <v>1.71</v>
      </c>
      <c r="O131" s="4">
        <v>17.71</v>
      </c>
      <c r="P131" s="4">
        <v>58.39</v>
      </c>
      <c r="Q131" s="4">
        <v>11.31</v>
      </c>
      <c r="R131" s="4">
        <f t="shared" ref="R131:R180" si="14">100-(Q131+P131+S131)</f>
        <v>8.0099999999999909</v>
      </c>
      <c r="S131" s="4">
        <v>22.29</v>
      </c>
      <c r="T131" s="4">
        <v>8</v>
      </c>
      <c r="U131" s="4">
        <v>50</v>
      </c>
      <c r="V131" s="4">
        <v>400</v>
      </c>
      <c r="W131" s="4">
        <v>2000</v>
      </c>
      <c r="X131" s="4" t="s">
        <v>82</v>
      </c>
      <c r="Y131" s="4">
        <v>1</v>
      </c>
      <c r="Z131" s="4" t="s">
        <v>28</v>
      </c>
      <c r="AA131" s="4">
        <v>44.83</v>
      </c>
      <c r="AB131" s="4">
        <v>12.3</v>
      </c>
      <c r="AC131" s="4">
        <v>42.87</v>
      </c>
    </row>
    <row r="132" spans="1:29" x14ac:dyDescent="0.5">
      <c r="A132" s="4">
        <v>131</v>
      </c>
      <c r="B132" s="4" t="s">
        <v>120</v>
      </c>
      <c r="C132" s="4">
        <v>2016</v>
      </c>
      <c r="D132" s="4" t="s">
        <v>33</v>
      </c>
      <c r="E132" s="4" t="s">
        <v>20</v>
      </c>
      <c r="F132" s="4" t="s">
        <v>122</v>
      </c>
      <c r="G132" s="4">
        <v>0.3</v>
      </c>
      <c r="H132" s="4">
        <v>37.869999999999997</v>
      </c>
      <c r="I132" s="4">
        <v>5.18</v>
      </c>
      <c r="J132" s="4">
        <f t="shared" si="12"/>
        <v>43.05</v>
      </c>
      <c r="K132" s="4">
        <v>55.24</v>
      </c>
      <c r="L132" s="4">
        <v>1.57</v>
      </c>
      <c r="M132" s="4">
        <v>0.14000000000000001</v>
      </c>
      <c r="N132" s="4">
        <f t="shared" si="13"/>
        <v>1.71</v>
      </c>
      <c r="O132" s="4">
        <v>17.71</v>
      </c>
      <c r="P132" s="4">
        <v>58.39</v>
      </c>
      <c r="Q132" s="4">
        <v>11.31</v>
      </c>
      <c r="R132" s="4">
        <f t="shared" si="14"/>
        <v>8.0099999999999909</v>
      </c>
      <c r="S132" s="4">
        <v>22.29</v>
      </c>
      <c r="T132" s="4">
        <v>8</v>
      </c>
      <c r="U132" s="4">
        <v>50</v>
      </c>
      <c r="V132" s="4">
        <v>500</v>
      </c>
      <c r="W132" s="4">
        <v>2000</v>
      </c>
      <c r="X132" s="4" t="s">
        <v>82</v>
      </c>
      <c r="Y132" s="4">
        <v>1</v>
      </c>
      <c r="Z132" s="4" t="s">
        <v>28</v>
      </c>
      <c r="AA132" s="4">
        <v>37.159999999999997</v>
      </c>
      <c r="AB132" s="4">
        <v>16.62</v>
      </c>
      <c r="AC132" s="4">
        <v>46.22</v>
      </c>
    </row>
    <row r="133" spans="1:29" x14ac:dyDescent="0.5">
      <c r="A133" s="4">
        <v>132</v>
      </c>
      <c r="B133" s="4" t="s">
        <v>120</v>
      </c>
      <c r="C133" s="4">
        <v>2016</v>
      </c>
      <c r="D133" s="4" t="s">
        <v>33</v>
      </c>
      <c r="E133" s="4" t="s">
        <v>20</v>
      </c>
      <c r="F133" s="4" t="s">
        <v>122</v>
      </c>
      <c r="G133" s="4">
        <v>0.3</v>
      </c>
      <c r="H133" s="4">
        <v>37.869999999999997</v>
      </c>
      <c r="I133" s="4">
        <v>5.18</v>
      </c>
      <c r="J133" s="4">
        <f t="shared" si="12"/>
        <v>43.05</v>
      </c>
      <c r="K133" s="4">
        <v>55.24</v>
      </c>
      <c r="L133" s="4">
        <v>1.57</v>
      </c>
      <c r="M133" s="4">
        <v>0.14000000000000001</v>
      </c>
      <c r="N133" s="4">
        <f t="shared" si="13"/>
        <v>1.71</v>
      </c>
      <c r="O133" s="4">
        <v>17.71</v>
      </c>
      <c r="P133" s="4">
        <v>58.39</v>
      </c>
      <c r="Q133" s="4">
        <v>11.31</v>
      </c>
      <c r="R133" s="4">
        <f t="shared" si="14"/>
        <v>8.0099999999999909</v>
      </c>
      <c r="S133" s="4">
        <v>22.29</v>
      </c>
      <c r="T133" s="4">
        <v>8</v>
      </c>
      <c r="U133" s="4">
        <v>50</v>
      </c>
      <c r="V133" s="4">
        <v>600</v>
      </c>
      <c r="W133" s="4">
        <v>2000</v>
      </c>
      <c r="X133" s="4" t="s">
        <v>82</v>
      </c>
      <c r="Y133" s="4">
        <v>1</v>
      </c>
      <c r="Z133" s="4" t="s">
        <v>28</v>
      </c>
      <c r="AA133" s="4">
        <v>34.590000000000003</v>
      </c>
      <c r="AB133" s="4">
        <v>13.56</v>
      </c>
      <c r="AC133" s="4">
        <v>51.85</v>
      </c>
    </row>
    <row r="134" spans="1:29" x14ac:dyDescent="0.5">
      <c r="A134" s="4">
        <v>133</v>
      </c>
      <c r="B134" s="4" t="s">
        <v>120</v>
      </c>
      <c r="C134" s="4">
        <v>2016</v>
      </c>
      <c r="D134" s="4" t="s">
        <v>33</v>
      </c>
      <c r="E134" s="4" t="s">
        <v>20</v>
      </c>
      <c r="F134" s="4" t="s">
        <v>122</v>
      </c>
      <c r="G134" s="4">
        <v>0.3</v>
      </c>
      <c r="H134" s="4">
        <v>37.869999999999997</v>
      </c>
      <c r="I134" s="4">
        <v>5.18</v>
      </c>
      <c r="J134" s="4">
        <f t="shared" si="12"/>
        <v>43.05</v>
      </c>
      <c r="K134" s="4">
        <v>55.24</v>
      </c>
      <c r="L134" s="4">
        <v>1.57</v>
      </c>
      <c r="M134" s="4">
        <v>0.14000000000000001</v>
      </c>
      <c r="N134" s="4">
        <f t="shared" si="13"/>
        <v>1.71</v>
      </c>
      <c r="O134" s="4">
        <v>17.71</v>
      </c>
      <c r="P134" s="4">
        <v>58.39</v>
      </c>
      <c r="Q134" s="4">
        <v>11.31</v>
      </c>
      <c r="R134" s="4">
        <f t="shared" si="14"/>
        <v>8.0099999999999909</v>
      </c>
      <c r="S134" s="4">
        <v>22.29</v>
      </c>
      <c r="T134" s="4">
        <v>8</v>
      </c>
      <c r="U134" s="4">
        <v>50</v>
      </c>
      <c r="V134" s="4">
        <v>300</v>
      </c>
      <c r="W134" s="4">
        <v>2000</v>
      </c>
      <c r="X134" s="4" t="s">
        <v>119</v>
      </c>
      <c r="Y134" s="4">
        <v>1</v>
      </c>
      <c r="Z134" s="4" t="s">
        <v>28</v>
      </c>
      <c r="AA134" s="4">
        <v>60.16</v>
      </c>
      <c r="AB134" s="4">
        <v>13.8</v>
      </c>
      <c r="AC134" s="4">
        <v>26.04</v>
      </c>
    </row>
    <row r="135" spans="1:29" x14ac:dyDescent="0.5">
      <c r="A135" s="4">
        <v>134</v>
      </c>
      <c r="B135" s="4" t="s">
        <v>120</v>
      </c>
      <c r="C135" s="4">
        <v>2016</v>
      </c>
      <c r="D135" s="4" t="s">
        <v>33</v>
      </c>
      <c r="E135" s="4" t="s">
        <v>20</v>
      </c>
      <c r="F135" s="4" t="s">
        <v>122</v>
      </c>
      <c r="G135" s="4">
        <v>0.3</v>
      </c>
      <c r="H135" s="4">
        <v>37.869999999999997</v>
      </c>
      <c r="I135" s="4">
        <v>5.18</v>
      </c>
      <c r="J135" s="4">
        <f t="shared" si="12"/>
        <v>43.05</v>
      </c>
      <c r="K135" s="4">
        <v>55.24</v>
      </c>
      <c r="L135" s="4">
        <v>1.57</v>
      </c>
      <c r="M135" s="4">
        <v>0.14000000000000001</v>
      </c>
      <c r="N135" s="4">
        <f t="shared" si="13"/>
        <v>1.71</v>
      </c>
      <c r="O135" s="4">
        <v>17.71</v>
      </c>
      <c r="P135" s="4">
        <v>58.39</v>
      </c>
      <c r="Q135" s="4">
        <v>11.31</v>
      </c>
      <c r="R135" s="4">
        <f t="shared" si="14"/>
        <v>8.0099999999999909</v>
      </c>
      <c r="S135" s="4">
        <v>22.29</v>
      </c>
      <c r="T135" s="4">
        <v>8</v>
      </c>
      <c r="U135" s="4">
        <v>50</v>
      </c>
      <c r="V135" s="4">
        <v>400</v>
      </c>
      <c r="W135" s="4">
        <v>2000</v>
      </c>
      <c r="X135" s="4" t="s">
        <v>119</v>
      </c>
      <c r="Y135" s="4">
        <v>1</v>
      </c>
      <c r="Z135" s="4" t="s">
        <v>28</v>
      </c>
      <c r="AA135" s="4">
        <v>38.06</v>
      </c>
      <c r="AB135" s="4">
        <v>13.5</v>
      </c>
      <c r="AC135" s="4">
        <v>48.44</v>
      </c>
    </row>
    <row r="136" spans="1:29" x14ac:dyDescent="0.5">
      <c r="A136" s="4">
        <v>135</v>
      </c>
      <c r="B136" s="4" t="s">
        <v>120</v>
      </c>
      <c r="C136" s="4">
        <v>2016</v>
      </c>
      <c r="D136" s="4" t="s">
        <v>33</v>
      </c>
      <c r="E136" s="4" t="s">
        <v>20</v>
      </c>
      <c r="F136" s="4" t="s">
        <v>122</v>
      </c>
      <c r="G136" s="4">
        <v>0.3</v>
      </c>
      <c r="H136" s="4">
        <v>37.869999999999997</v>
      </c>
      <c r="I136" s="4">
        <v>5.18</v>
      </c>
      <c r="J136" s="4">
        <f t="shared" si="12"/>
        <v>43.05</v>
      </c>
      <c r="K136" s="4">
        <v>55.24</v>
      </c>
      <c r="L136" s="4">
        <v>1.57</v>
      </c>
      <c r="M136" s="4">
        <v>0.14000000000000001</v>
      </c>
      <c r="N136" s="4">
        <f t="shared" si="13"/>
        <v>1.71</v>
      </c>
      <c r="O136" s="4">
        <v>17.71</v>
      </c>
      <c r="P136" s="4">
        <v>58.39</v>
      </c>
      <c r="Q136" s="4">
        <v>11.31</v>
      </c>
      <c r="R136" s="4">
        <f t="shared" si="14"/>
        <v>8.0099999999999909</v>
      </c>
      <c r="S136" s="4">
        <v>22.29</v>
      </c>
      <c r="T136" s="4">
        <v>8</v>
      </c>
      <c r="U136" s="4">
        <v>50</v>
      </c>
      <c r="V136" s="4">
        <v>500</v>
      </c>
      <c r="W136" s="4">
        <v>2000</v>
      </c>
      <c r="X136" s="4" t="s">
        <v>119</v>
      </c>
      <c r="Y136" s="4">
        <v>1</v>
      </c>
      <c r="Z136" s="4" t="s">
        <v>28</v>
      </c>
      <c r="AA136" s="4">
        <v>33.979999999999997</v>
      </c>
      <c r="AB136" s="4">
        <v>15.26</v>
      </c>
      <c r="AC136" s="4">
        <v>50.76</v>
      </c>
    </row>
    <row r="137" spans="1:29" x14ac:dyDescent="0.5">
      <c r="A137" s="4">
        <v>136</v>
      </c>
      <c r="B137" s="4" t="s">
        <v>120</v>
      </c>
      <c r="C137" s="4">
        <v>2016</v>
      </c>
      <c r="D137" s="4" t="s">
        <v>33</v>
      </c>
      <c r="E137" s="4" t="s">
        <v>20</v>
      </c>
      <c r="F137" s="4" t="s">
        <v>122</v>
      </c>
      <c r="G137" s="4">
        <v>0.3</v>
      </c>
      <c r="H137" s="4">
        <v>37.869999999999997</v>
      </c>
      <c r="I137" s="4">
        <v>5.18</v>
      </c>
      <c r="J137" s="4">
        <f t="shared" si="12"/>
        <v>43.05</v>
      </c>
      <c r="K137" s="4">
        <v>55.24</v>
      </c>
      <c r="L137" s="4">
        <v>1.57</v>
      </c>
      <c r="M137" s="4">
        <v>0.14000000000000001</v>
      </c>
      <c r="N137" s="4">
        <f t="shared" si="13"/>
        <v>1.71</v>
      </c>
      <c r="O137" s="4">
        <v>17.71</v>
      </c>
      <c r="P137" s="4">
        <v>58.39</v>
      </c>
      <c r="Q137" s="4">
        <v>11.31</v>
      </c>
      <c r="R137" s="4">
        <f t="shared" si="14"/>
        <v>8.0099999999999909</v>
      </c>
      <c r="S137" s="4">
        <v>22.29</v>
      </c>
      <c r="T137" s="4">
        <v>8</v>
      </c>
      <c r="U137" s="4">
        <v>50</v>
      </c>
      <c r="V137" s="4">
        <v>600</v>
      </c>
      <c r="W137" s="4">
        <v>2000</v>
      </c>
      <c r="X137" s="4" t="s">
        <v>119</v>
      </c>
      <c r="Y137" s="4">
        <v>1</v>
      </c>
      <c r="Z137" s="4" t="s">
        <v>28</v>
      </c>
      <c r="AA137" s="4">
        <v>31.2</v>
      </c>
      <c r="AB137" s="4">
        <v>17.12</v>
      </c>
      <c r="AC137" s="4">
        <v>51.68</v>
      </c>
    </row>
    <row r="138" spans="1:29" x14ac:dyDescent="0.5">
      <c r="A138" s="4">
        <v>137</v>
      </c>
      <c r="B138" s="4" t="s">
        <v>120</v>
      </c>
      <c r="C138" s="4">
        <v>2016</v>
      </c>
      <c r="D138" s="4" t="s">
        <v>33</v>
      </c>
      <c r="E138" s="4" t="s">
        <v>20</v>
      </c>
      <c r="F138" s="4" t="s">
        <v>122</v>
      </c>
      <c r="G138" s="4">
        <v>0.3</v>
      </c>
      <c r="H138" s="4">
        <v>37.869999999999997</v>
      </c>
      <c r="I138" s="4">
        <v>5.18</v>
      </c>
      <c r="J138" s="4">
        <f t="shared" si="12"/>
        <v>43.05</v>
      </c>
      <c r="K138" s="4">
        <v>55.24</v>
      </c>
      <c r="L138" s="4">
        <v>1.57</v>
      </c>
      <c r="M138" s="4">
        <v>0.14000000000000001</v>
      </c>
      <c r="N138" s="4">
        <f t="shared" si="13"/>
        <v>1.71</v>
      </c>
      <c r="O138" s="4">
        <v>17.71</v>
      </c>
      <c r="P138" s="4">
        <v>58.39</v>
      </c>
      <c r="Q138" s="4">
        <v>11.31</v>
      </c>
      <c r="R138" s="4">
        <f t="shared" si="14"/>
        <v>8.0099999999999909</v>
      </c>
      <c r="S138" s="4">
        <v>22.29</v>
      </c>
      <c r="T138" s="4">
        <v>8</v>
      </c>
      <c r="U138" s="4">
        <v>50</v>
      </c>
      <c r="V138" s="4">
        <v>500</v>
      </c>
      <c r="W138" s="4">
        <v>2000</v>
      </c>
      <c r="X138" s="4" t="s">
        <v>82</v>
      </c>
      <c r="Y138" s="4">
        <v>1.5</v>
      </c>
      <c r="Z138" s="4" t="s">
        <v>28</v>
      </c>
      <c r="AA138" s="4">
        <v>36.6</v>
      </c>
      <c r="AB138" s="4">
        <v>13</v>
      </c>
      <c r="AC138" s="4">
        <v>50.4</v>
      </c>
    </row>
    <row r="139" spans="1:29" x14ac:dyDescent="0.5">
      <c r="A139" s="4">
        <v>138</v>
      </c>
      <c r="B139" s="4" t="s">
        <v>120</v>
      </c>
      <c r="C139" s="4">
        <v>2016</v>
      </c>
      <c r="D139" s="4" t="s">
        <v>33</v>
      </c>
      <c r="E139" s="4" t="s">
        <v>20</v>
      </c>
      <c r="F139" s="4" t="s">
        <v>122</v>
      </c>
      <c r="G139" s="4">
        <v>0.3</v>
      </c>
      <c r="H139" s="4">
        <v>37.869999999999997</v>
      </c>
      <c r="I139" s="4">
        <v>5.18</v>
      </c>
      <c r="J139" s="4">
        <f t="shared" si="12"/>
        <v>43.05</v>
      </c>
      <c r="K139" s="4">
        <v>55.24</v>
      </c>
      <c r="L139" s="4">
        <v>1.57</v>
      </c>
      <c r="M139" s="4">
        <v>0.14000000000000001</v>
      </c>
      <c r="N139" s="4">
        <f t="shared" si="13"/>
        <v>1.71</v>
      </c>
      <c r="O139" s="4">
        <v>17.71</v>
      </c>
      <c r="P139" s="4">
        <v>58.39</v>
      </c>
      <c r="Q139" s="4">
        <v>11.31</v>
      </c>
      <c r="R139" s="4">
        <f t="shared" si="14"/>
        <v>8.0099999999999909</v>
      </c>
      <c r="S139" s="4">
        <v>22.29</v>
      </c>
      <c r="T139" s="4">
        <v>8</v>
      </c>
      <c r="U139" s="4">
        <v>50</v>
      </c>
      <c r="V139" s="4">
        <v>500</v>
      </c>
      <c r="W139" s="4">
        <v>2000</v>
      </c>
      <c r="X139" s="4" t="s">
        <v>82</v>
      </c>
      <c r="Y139" s="4">
        <v>2</v>
      </c>
      <c r="Z139" s="4" t="s">
        <v>28</v>
      </c>
      <c r="AA139" s="4">
        <v>37.200000000000003</v>
      </c>
      <c r="AB139" s="4">
        <v>15.5</v>
      </c>
      <c r="AC139" s="4">
        <v>47.3</v>
      </c>
    </row>
    <row r="140" spans="1:29" x14ac:dyDescent="0.5">
      <c r="A140" s="4">
        <v>139</v>
      </c>
      <c r="B140" s="4" t="s">
        <v>120</v>
      </c>
      <c r="C140" s="4">
        <v>2016</v>
      </c>
      <c r="D140" s="4" t="s">
        <v>33</v>
      </c>
      <c r="E140" s="4" t="s">
        <v>20</v>
      </c>
      <c r="F140" s="4" t="s">
        <v>122</v>
      </c>
      <c r="G140" s="4">
        <v>0.3</v>
      </c>
      <c r="H140" s="4">
        <v>37.869999999999997</v>
      </c>
      <c r="I140" s="4">
        <v>5.18</v>
      </c>
      <c r="J140" s="4">
        <f t="shared" si="12"/>
        <v>43.05</v>
      </c>
      <c r="K140" s="4">
        <v>55.24</v>
      </c>
      <c r="L140" s="4">
        <v>1.57</v>
      </c>
      <c r="M140" s="4">
        <v>0.14000000000000001</v>
      </c>
      <c r="N140" s="4">
        <f t="shared" si="13"/>
        <v>1.71</v>
      </c>
      <c r="O140" s="4">
        <v>17.71</v>
      </c>
      <c r="P140" s="4">
        <v>58.39</v>
      </c>
      <c r="Q140" s="4">
        <v>11.31</v>
      </c>
      <c r="R140" s="4">
        <f t="shared" si="14"/>
        <v>8.0099999999999909</v>
      </c>
      <c r="S140" s="4">
        <v>22.29</v>
      </c>
      <c r="T140" s="4">
        <v>8</v>
      </c>
      <c r="U140" s="4">
        <v>50</v>
      </c>
      <c r="V140" s="4">
        <v>500</v>
      </c>
      <c r="W140" s="4">
        <v>2000</v>
      </c>
      <c r="X140" s="4" t="s">
        <v>119</v>
      </c>
      <c r="Y140" s="4">
        <v>1.5</v>
      </c>
      <c r="Z140" s="4" t="s">
        <v>28</v>
      </c>
      <c r="AA140" s="4">
        <v>34.89</v>
      </c>
      <c r="AB140" s="4">
        <v>24.26</v>
      </c>
      <c r="AC140" s="4">
        <v>40.85</v>
      </c>
    </row>
    <row r="141" spans="1:29" x14ac:dyDescent="0.5">
      <c r="A141" s="4">
        <v>140</v>
      </c>
      <c r="B141" s="4" t="s">
        <v>120</v>
      </c>
      <c r="C141" s="4">
        <v>2016</v>
      </c>
      <c r="D141" s="4" t="s">
        <v>33</v>
      </c>
      <c r="E141" s="4" t="s">
        <v>20</v>
      </c>
      <c r="F141" s="4" t="s">
        <v>122</v>
      </c>
      <c r="G141" s="4">
        <v>0.3</v>
      </c>
      <c r="H141" s="4">
        <v>37.869999999999997</v>
      </c>
      <c r="I141" s="4">
        <v>5.18</v>
      </c>
      <c r="J141" s="4">
        <f t="shared" si="12"/>
        <v>43.05</v>
      </c>
      <c r="K141" s="4">
        <v>55.24</v>
      </c>
      <c r="L141" s="4">
        <v>1.57</v>
      </c>
      <c r="M141" s="4">
        <v>0.14000000000000001</v>
      </c>
      <c r="N141" s="4">
        <f t="shared" si="13"/>
        <v>1.71</v>
      </c>
      <c r="O141" s="4">
        <v>17.71</v>
      </c>
      <c r="P141" s="4">
        <v>58.39</v>
      </c>
      <c r="Q141" s="4">
        <v>11.31</v>
      </c>
      <c r="R141" s="4">
        <f t="shared" si="14"/>
        <v>8.0099999999999909</v>
      </c>
      <c r="S141" s="4">
        <v>22.29</v>
      </c>
      <c r="T141" s="4">
        <v>8</v>
      </c>
      <c r="U141" s="4">
        <v>50</v>
      </c>
      <c r="V141" s="4">
        <v>500</v>
      </c>
      <c r="W141" s="4">
        <v>2000</v>
      </c>
      <c r="X141" s="4" t="s">
        <v>119</v>
      </c>
      <c r="Y141" s="4">
        <v>2</v>
      </c>
      <c r="Z141" s="4" t="s">
        <v>28</v>
      </c>
      <c r="AA141" s="4">
        <v>31.26</v>
      </c>
      <c r="AB141" s="4">
        <v>22.01</v>
      </c>
      <c r="AC141" s="4">
        <v>46.74</v>
      </c>
    </row>
    <row r="142" spans="1:29" x14ac:dyDescent="0.5">
      <c r="A142" s="4">
        <v>141</v>
      </c>
      <c r="B142" s="4" t="s">
        <v>120</v>
      </c>
      <c r="C142" s="4">
        <v>2016</v>
      </c>
      <c r="D142" s="4" t="s">
        <v>33</v>
      </c>
      <c r="E142" s="4" t="s">
        <v>20</v>
      </c>
      <c r="F142" s="4" t="s">
        <v>121</v>
      </c>
      <c r="G142" s="4">
        <v>0.3</v>
      </c>
      <c r="H142" s="4">
        <v>46.49</v>
      </c>
      <c r="I142" s="4">
        <v>6.22</v>
      </c>
      <c r="J142" s="4">
        <f t="shared" si="12"/>
        <v>52.71</v>
      </c>
      <c r="K142" s="4">
        <v>47.15</v>
      </c>
      <c r="L142" s="4">
        <v>0.13</v>
      </c>
      <c r="M142" s="4">
        <v>0.01</v>
      </c>
      <c r="N142" s="4">
        <f t="shared" si="13"/>
        <v>0.14000000000000001</v>
      </c>
      <c r="P142" s="4">
        <v>72.510000000000005</v>
      </c>
      <c r="Q142" s="4">
        <v>1.69</v>
      </c>
      <c r="R142" s="4">
        <f t="shared" si="14"/>
        <v>9.4699999999999989</v>
      </c>
      <c r="S142" s="4">
        <v>16.329999999999998</v>
      </c>
      <c r="T142" s="4">
        <v>8</v>
      </c>
      <c r="U142" s="4">
        <v>50</v>
      </c>
      <c r="V142" s="4">
        <v>300</v>
      </c>
      <c r="W142" s="4">
        <v>2000</v>
      </c>
      <c r="X142" s="4" t="s">
        <v>82</v>
      </c>
      <c r="Y142" s="4">
        <v>1</v>
      </c>
      <c r="Z142" s="4" t="s">
        <v>28</v>
      </c>
      <c r="AA142" s="4">
        <v>60.88</v>
      </c>
      <c r="AB142" s="4">
        <v>16</v>
      </c>
      <c r="AC142" s="4">
        <v>23.12</v>
      </c>
    </row>
    <row r="143" spans="1:29" x14ac:dyDescent="0.5">
      <c r="A143" s="4">
        <v>142</v>
      </c>
      <c r="B143" s="4" t="s">
        <v>120</v>
      </c>
      <c r="C143" s="4">
        <v>2016</v>
      </c>
      <c r="D143" s="4" t="s">
        <v>33</v>
      </c>
      <c r="E143" s="4" t="s">
        <v>20</v>
      </c>
      <c r="F143" s="4" t="s">
        <v>121</v>
      </c>
      <c r="G143" s="4">
        <v>0.3</v>
      </c>
      <c r="H143" s="4">
        <v>46.49</v>
      </c>
      <c r="I143" s="4">
        <v>6.22</v>
      </c>
      <c r="J143" s="4">
        <f t="shared" si="12"/>
        <v>52.71</v>
      </c>
      <c r="K143" s="4">
        <v>47.15</v>
      </c>
      <c r="L143" s="4">
        <v>0.13</v>
      </c>
      <c r="M143" s="4">
        <v>0.01</v>
      </c>
      <c r="N143" s="4">
        <f t="shared" si="13"/>
        <v>0.14000000000000001</v>
      </c>
      <c r="P143" s="4">
        <v>72.510000000000005</v>
      </c>
      <c r="Q143" s="4">
        <v>1.69</v>
      </c>
      <c r="R143" s="4">
        <f t="shared" si="14"/>
        <v>9.4699999999999989</v>
      </c>
      <c r="S143" s="4">
        <v>16.329999999999998</v>
      </c>
      <c r="T143" s="4">
        <v>8</v>
      </c>
      <c r="U143" s="4">
        <v>50</v>
      </c>
      <c r="V143" s="4">
        <v>400</v>
      </c>
      <c r="W143" s="4">
        <v>2000</v>
      </c>
      <c r="X143" s="4" t="s">
        <v>82</v>
      </c>
      <c r="Y143" s="4">
        <v>1</v>
      </c>
      <c r="Z143" s="4" t="s">
        <v>28</v>
      </c>
      <c r="AA143" s="4">
        <v>27.24</v>
      </c>
      <c r="AB143" s="4">
        <v>28.81</v>
      </c>
      <c r="AC143" s="4">
        <v>43.95</v>
      </c>
    </row>
    <row r="144" spans="1:29" x14ac:dyDescent="0.5">
      <c r="A144" s="4">
        <v>143</v>
      </c>
      <c r="B144" s="4" t="s">
        <v>120</v>
      </c>
      <c r="C144" s="4">
        <v>2016</v>
      </c>
      <c r="D144" s="4" t="s">
        <v>33</v>
      </c>
      <c r="E144" s="4" t="s">
        <v>20</v>
      </c>
      <c r="F144" s="4" t="s">
        <v>121</v>
      </c>
      <c r="G144" s="4">
        <v>0.3</v>
      </c>
      <c r="H144" s="4">
        <v>46.49</v>
      </c>
      <c r="I144" s="4">
        <v>6.22</v>
      </c>
      <c r="J144" s="4">
        <f t="shared" si="12"/>
        <v>52.71</v>
      </c>
      <c r="K144" s="4">
        <v>47.15</v>
      </c>
      <c r="L144" s="4">
        <v>0.13</v>
      </c>
      <c r="M144" s="4">
        <v>0.01</v>
      </c>
      <c r="N144" s="4">
        <f t="shared" si="13"/>
        <v>0.14000000000000001</v>
      </c>
      <c r="P144" s="4">
        <v>72.510000000000005</v>
      </c>
      <c r="Q144" s="4">
        <v>1.69</v>
      </c>
      <c r="R144" s="4">
        <f t="shared" si="14"/>
        <v>9.4699999999999989</v>
      </c>
      <c r="S144" s="4">
        <v>16.329999999999998</v>
      </c>
      <c r="T144" s="4">
        <v>8</v>
      </c>
      <c r="U144" s="4">
        <v>50</v>
      </c>
      <c r="V144" s="4">
        <v>500</v>
      </c>
      <c r="W144" s="4">
        <v>2000</v>
      </c>
      <c r="X144" s="4" t="s">
        <v>82</v>
      </c>
      <c r="Y144" s="4">
        <v>1</v>
      </c>
      <c r="Z144" s="4" t="s">
        <v>28</v>
      </c>
      <c r="AA144" s="4">
        <v>30.59</v>
      </c>
      <c r="AB144" s="4">
        <v>25.85</v>
      </c>
      <c r="AC144" s="4">
        <v>43.56</v>
      </c>
    </row>
    <row r="145" spans="1:29" x14ac:dyDescent="0.5">
      <c r="A145" s="4">
        <v>144</v>
      </c>
      <c r="B145" s="4" t="s">
        <v>120</v>
      </c>
      <c r="C145" s="4">
        <v>2016</v>
      </c>
      <c r="D145" s="4" t="s">
        <v>33</v>
      </c>
      <c r="E145" s="4" t="s">
        <v>20</v>
      </c>
      <c r="F145" s="4" t="s">
        <v>121</v>
      </c>
      <c r="G145" s="4">
        <v>0.3</v>
      </c>
      <c r="H145" s="4">
        <v>46.49</v>
      </c>
      <c r="I145" s="4">
        <v>6.22</v>
      </c>
      <c r="J145" s="4">
        <f t="shared" si="12"/>
        <v>52.71</v>
      </c>
      <c r="K145" s="4">
        <v>47.15</v>
      </c>
      <c r="L145" s="4">
        <v>0.13</v>
      </c>
      <c r="M145" s="4">
        <v>0.01</v>
      </c>
      <c r="N145" s="4">
        <f t="shared" si="13"/>
        <v>0.14000000000000001</v>
      </c>
      <c r="P145" s="4">
        <v>72.510000000000005</v>
      </c>
      <c r="Q145" s="4">
        <v>1.69</v>
      </c>
      <c r="R145" s="4">
        <f t="shared" si="14"/>
        <v>9.4699999999999989</v>
      </c>
      <c r="S145" s="4">
        <v>16.329999999999998</v>
      </c>
      <c r="T145" s="4">
        <v>8</v>
      </c>
      <c r="U145" s="4">
        <v>50</v>
      </c>
      <c r="V145" s="4">
        <v>600</v>
      </c>
      <c r="W145" s="4">
        <v>2000</v>
      </c>
      <c r="X145" s="4" t="s">
        <v>82</v>
      </c>
      <c r="Y145" s="4">
        <v>1</v>
      </c>
      <c r="Z145" s="4" t="s">
        <v>28</v>
      </c>
      <c r="AA145" s="4">
        <v>24.84</v>
      </c>
      <c r="AB145" s="4">
        <v>33.18</v>
      </c>
      <c r="AC145" s="4">
        <v>41.98</v>
      </c>
    </row>
    <row r="146" spans="1:29" x14ac:dyDescent="0.5">
      <c r="A146" s="4">
        <v>145</v>
      </c>
      <c r="B146" s="4" t="s">
        <v>120</v>
      </c>
      <c r="C146" s="4">
        <v>2016</v>
      </c>
      <c r="D146" s="4" t="s">
        <v>33</v>
      </c>
      <c r="E146" s="4" t="s">
        <v>20</v>
      </c>
      <c r="F146" s="4" t="s">
        <v>121</v>
      </c>
      <c r="G146" s="4">
        <v>0.3</v>
      </c>
      <c r="H146" s="4">
        <v>46.49</v>
      </c>
      <c r="I146" s="4">
        <v>6.22</v>
      </c>
      <c r="J146" s="4">
        <f t="shared" si="12"/>
        <v>52.71</v>
      </c>
      <c r="K146" s="4">
        <v>47.15</v>
      </c>
      <c r="L146" s="4">
        <v>0.13</v>
      </c>
      <c r="M146" s="4">
        <v>0.01</v>
      </c>
      <c r="N146" s="4">
        <f t="shared" si="13"/>
        <v>0.14000000000000001</v>
      </c>
      <c r="P146" s="4">
        <v>72.510000000000005</v>
      </c>
      <c r="Q146" s="4">
        <v>1.69</v>
      </c>
      <c r="R146" s="4">
        <f t="shared" si="14"/>
        <v>9.4699999999999989</v>
      </c>
      <c r="S146" s="4">
        <v>16.329999999999998</v>
      </c>
      <c r="T146" s="4">
        <v>8</v>
      </c>
      <c r="U146" s="4">
        <v>50</v>
      </c>
      <c r="V146" s="4">
        <v>300</v>
      </c>
      <c r="W146" s="4">
        <v>2000</v>
      </c>
      <c r="X146" s="4" t="s">
        <v>119</v>
      </c>
      <c r="Y146" s="4">
        <v>1</v>
      </c>
      <c r="Z146" s="4" t="s">
        <v>28</v>
      </c>
      <c r="AA146" s="4">
        <v>57.1</v>
      </c>
      <c r="AB146" s="4">
        <v>27.26</v>
      </c>
      <c r="AC146" s="4">
        <v>15.64</v>
      </c>
    </row>
    <row r="147" spans="1:29" x14ac:dyDescent="0.5">
      <c r="A147" s="4">
        <v>146</v>
      </c>
      <c r="B147" s="4" t="s">
        <v>120</v>
      </c>
      <c r="C147" s="4">
        <v>2016</v>
      </c>
      <c r="D147" s="4" t="s">
        <v>33</v>
      </c>
      <c r="E147" s="4" t="s">
        <v>20</v>
      </c>
      <c r="F147" s="4" t="s">
        <v>121</v>
      </c>
      <c r="G147" s="4">
        <v>0.3</v>
      </c>
      <c r="H147" s="4">
        <v>46.49</v>
      </c>
      <c r="I147" s="4">
        <v>6.22</v>
      </c>
      <c r="J147" s="4">
        <f t="shared" si="12"/>
        <v>52.71</v>
      </c>
      <c r="K147" s="4">
        <v>47.15</v>
      </c>
      <c r="L147" s="4">
        <v>0.13</v>
      </c>
      <c r="M147" s="4">
        <v>0.01</v>
      </c>
      <c r="N147" s="4">
        <f t="shared" si="13"/>
        <v>0.14000000000000001</v>
      </c>
      <c r="P147" s="4">
        <v>72.510000000000005</v>
      </c>
      <c r="Q147" s="4">
        <v>1.69</v>
      </c>
      <c r="R147" s="4">
        <f t="shared" si="14"/>
        <v>9.4699999999999989</v>
      </c>
      <c r="S147" s="4">
        <v>16.329999999999998</v>
      </c>
      <c r="T147" s="4">
        <v>8</v>
      </c>
      <c r="U147" s="4">
        <v>50</v>
      </c>
      <c r="V147" s="4">
        <v>400</v>
      </c>
      <c r="W147" s="4">
        <v>2000</v>
      </c>
      <c r="X147" s="4" t="s">
        <v>119</v>
      </c>
      <c r="Y147" s="4">
        <v>1</v>
      </c>
      <c r="Z147" s="4" t="s">
        <v>28</v>
      </c>
      <c r="AA147" s="4">
        <v>38.31</v>
      </c>
      <c r="AB147" s="4">
        <v>24.5</v>
      </c>
      <c r="AC147" s="4">
        <v>37.19</v>
      </c>
    </row>
    <row r="148" spans="1:29" x14ac:dyDescent="0.5">
      <c r="A148" s="4">
        <v>147</v>
      </c>
      <c r="B148" s="4" t="s">
        <v>120</v>
      </c>
      <c r="C148" s="4">
        <v>2016</v>
      </c>
      <c r="D148" s="4" t="s">
        <v>33</v>
      </c>
      <c r="E148" s="4" t="s">
        <v>20</v>
      </c>
      <c r="F148" s="4" t="s">
        <v>121</v>
      </c>
      <c r="G148" s="4">
        <v>0.3</v>
      </c>
      <c r="H148" s="4">
        <v>46.49</v>
      </c>
      <c r="I148" s="4">
        <v>6.22</v>
      </c>
      <c r="J148" s="4">
        <f t="shared" si="12"/>
        <v>52.71</v>
      </c>
      <c r="K148" s="4">
        <v>47.15</v>
      </c>
      <c r="L148" s="4">
        <v>0.13</v>
      </c>
      <c r="M148" s="4">
        <v>0.01</v>
      </c>
      <c r="N148" s="4">
        <f t="shared" si="13"/>
        <v>0.14000000000000001</v>
      </c>
      <c r="P148" s="4">
        <v>72.510000000000005</v>
      </c>
      <c r="Q148" s="4">
        <v>1.69</v>
      </c>
      <c r="R148" s="4">
        <f t="shared" si="14"/>
        <v>9.4699999999999989</v>
      </c>
      <c r="S148" s="4">
        <v>16.329999999999998</v>
      </c>
      <c r="T148" s="4">
        <v>8</v>
      </c>
      <c r="U148" s="4">
        <v>50</v>
      </c>
      <c r="V148" s="4">
        <v>500</v>
      </c>
      <c r="W148" s="4">
        <v>2000</v>
      </c>
      <c r="X148" s="4" t="s">
        <v>119</v>
      </c>
      <c r="Y148" s="4">
        <v>1</v>
      </c>
      <c r="Z148" s="4" t="s">
        <v>28</v>
      </c>
      <c r="AA148" s="4">
        <v>35.270000000000003</v>
      </c>
      <c r="AB148" s="4">
        <v>22.25</v>
      </c>
      <c r="AC148" s="4">
        <v>42.48</v>
      </c>
    </row>
    <row r="149" spans="1:29" x14ac:dyDescent="0.5">
      <c r="A149" s="4">
        <v>148</v>
      </c>
      <c r="B149" s="4" t="s">
        <v>120</v>
      </c>
      <c r="C149" s="4">
        <v>2016</v>
      </c>
      <c r="D149" s="4" t="s">
        <v>33</v>
      </c>
      <c r="E149" s="4" t="s">
        <v>20</v>
      </c>
      <c r="F149" s="4" t="s">
        <v>121</v>
      </c>
      <c r="G149" s="4">
        <v>0.3</v>
      </c>
      <c r="H149" s="4">
        <v>46.49</v>
      </c>
      <c r="I149" s="4">
        <v>6.22</v>
      </c>
      <c r="J149" s="4">
        <f t="shared" si="12"/>
        <v>52.71</v>
      </c>
      <c r="K149" s="4">
        <v>47.15</v>
      </c>
      <c r="L149" s="4">
        <v>0.13</v>
      </c>
      <c r="M149" s="4">
        <v>0.01</v>
      </c>
      <c r="N149" s="4">
        <f t="shared" si="13"/>
        <v>0.14000000000000001</v>
      </c>
      <c r="P149" s="4">
        <v>72.510000000000005</v>
      </c>
      <c r="Q149" s="4">
        <v>1.69</v>
      </c>
      <c r="R149" s="4">
        <f t="shared" si="14"/>
        <v>9.4699999999999989</v>
      </c>
      <c r="S149" s="4">
        <v>16.329999999999998</v>
      </c>
      <c r="T149" s="4">
        <v>8</v>
      </c>
      <c r="U149" s="4">
        <v>50</v>
      </c>
      <c r="V149" s="4">
        <v>600</v>
      </c>
      <c r="W149" s="4">
        <v>2000</v>
      </c>
      <c r="X149" s="4" t="s">
        <v>119</v>
      </c>
      <c r="Y149" s="4">
        <v>1</v>
      </c>
      <c r="Z149" s="4" t="s">
        <v>28</v>
      </c>
      <c r="AA149" s="4">
        <v>19.91</v>
      </c>
      <c r="AB149" s="4">
        <v>28</v>
      </c>
      <c r="AC149" s="4">
        <v>52.02</v>
      </c>
    </row>
    <row r="150" spans="1:29" x14ac:dyDescent="0.5">
      <c r="A150" s="4">
        <v>149</v>
      </c>
      <c r="B150" s="4" t="s">
        <v>120</v>
      </c>
      <c r="C150" s="4">
        <v>2016</v>
      </c>
      <c r="D150" s="4" t="s">
        <v>33</v>
      </c>
      <c r="E150" s="4" t="s">
        <v>20</v>
      </c>
      <c r="F150" s="4" t="s">
        <v>121</v>
      </c>
      <c r="G150" s="4">
        <v>0.3</v>
      </c>
      <c r="H150" s="4">
        <v>46.49</v>
      </c>
      <c r="I150" s="4">
        <v>6.22</v>
      </c>
      <c r="J150" s="4">
        <f t="shared" si="12"/>
        <v>52.71</v>
      </c>
      <c r="K150" s="4">
        <v>47.15</v>
      </c>
      <c r="L150" s="4">
        <v>0.13</v>
      </c>
      <c r="M150" s="4">
        <v>0.01</v>
      </c>
      <c r="N150" s="4">
        <f t="shared" si="13"/>
        <v>0.14000000000000001</v>
      </c>
      <c r="P150" s="4">
        <v>72.510000000000005</v>
      </c>
      <c r="Q150" s="4">
        <v>1.69</v>
      </c>
      <c r="R150" s="4">
        <f t="shared" si="14"/>
        <v>9.4699999999999989</v>
      </c>
      <c r="S150" s="4">
        <v>16.329999999999998</v>
      </c>
      <c r="T150" s="4">
        <v>8</v>
      </c>
      <c r="U150" s="4">
        <v>50</v>
      </c>
      <c r="V150" s="4">
        <v>500</v>
      </c>
      <c r="W150" s="4">
        <v>2000</v>
      </c>
      <c r="X150" s="4" t="s">
        <v>82</v>
      </c>
      <c r="Y150" s="4">
        <v>1.5</v>
      </c>
      <c r="Z150" s="4" t="s">
        <v>28</v>
      </c>
      <c r="AA150" s="4">
        <v>35.75</v>
      </c>
      <c r="AB150" s="4">
        <v>27.22</v>
      </c>
      <c r="AC150" s="4">
        <v>37.03</v>
      </c>
    </row>
    <row r="151" spans="1:29" x14ac:dyDescent="0.5">
      <c r="A151" s="4">
        <v>150</v>
      </c>
      <c r="B151" s="4" t="s">
        <v>120</v>
      </c>
      <c r="C151" s="4">
        <v>2016</v>
      </c>
      <c r="D151" s="4" t="s">
        <v>33</v>
      </c>
      <c r="E151" s="4" t="s">
        <v>20</v>
      </c>
      <c r="F151" s="4" t="s">
        <v>121</v>
      </c>
      <c r="G151" s="4">
        <v>0.3</v>
      </c>
      <c r="H151" s="4">
        <v>46.49</v>
      </c>
      <c r="I151" s="4">
        <v>6.22</v>
      </c>
      <c r="J151" s="4">
        <f t="shared" si="12"/>
        <v>52.71</v>
      </c>
      <c r="K151" s="4">
        <v>47.15</v>
      </c>
      <c r="L151" s="4">
        <v>0.13</v>
      </c>
      <c r="M151" s="4">
        <v>0.01</v>
      </c>
      <c r="N151" s="4">
        <f t="shared" si="13"/>
        <v>0.14000000000000001</v>
      </c>
      <c r="P151" s="4">
        <v>72.510000000000005</v>
      </c>
      <c r="Q151" s="4">
        <v>1.69</v>
      </c>
      <c r="R151" s="4">
        <f t="shared" si="14"/>
        <v>9.4699999999999989</v>
      </c>
      <c r="S151" s="4">
        <v>16.329999999999998</v>
      </c>
      <c r="T151" s="4">
        <v>8</v>
      </c>
      <c r="U151" s="4">
        <v>50</v>
      </c>
      <c r="V151" s="4">
        <v>500</v>
      </c>
      <c r="W151" s="4">
        <v>2000</v>
      </c>
      <c r="X151" s="4" t="s">
        <v>82</v>
      </c>
      <c r="Y151" s="4">
        <v>2</v>
      </c>
      <c r="Z151" s="4" t="s">
        <v>28</v>
      </c>
      <c r="AA151" s="4">
        <v>33.31</v>
      </c>
      <c r="AB151" s="4">
        <v>23.5</v>
      </c>
      <c r="AC151" s="4">
        <v>43.19</v>
      </c>
    </row>
    <row r="152" spans="1:29" x14ac:dyDescent="0.5">
      <c r="A152" s="4">
        <v>151</v>
      </c>
      <c r="B152" s="4" t="s">
        <v>120</v>
      </c>
      <c r="C152" s="4">
        <v>2016</v>
      </c>
      <c r="D152" s="4" t="s">
        <v>33</v>
      </c>
      <c r="E152" s="4" t="s">
        <v>20</v>
      </c>
      <c r="F152" s="4" t="s">
        <v>121</v>
      </c>
      <c r="G152" s="4">
        <v>0.3</v>
      </c>
      <c r="H152" s="4">
        <v>46.49</v>
      </c>
      <c r="I152" s="4">
        <v>6.22</v>
      </c>
      <c r="J152" s="4">
        <f t="shared" si="12"/>
        <v>52.71</v>
      </c>
      <c r="K152" s="4">
        <v>47.15</v>
      </c>
      <c r="L152" s="4">
        <v>0.13</v>
      </c>
      <c r="M152" s="4">
        <v>0.01</v>
      </c>
      <c r="N152" s="4">
        <f t="shared" si="13"/>
        <v>0.14000000000000001</v>
      </c>
      <c r="P152" s="4">
        <v>72.510000000000005</v>
      </c>
      <c r="Q152" s="4">
        <v>1.69</v>
      </c>
      <c r="R152" s="4">
        <f t="shared" si="14"/>
        <v>9.4699999999999989</v>
      </c>
      <c r="S152" s="4">
        <v>16.329999999999998</v>
      </c>
      <c r="T152" s="4">
        <v>8</v>
      </c>
      <c r="U152" s="4">
        <v>50</v>
      </c>
      <c r="V152" s="4">
        <v>500</v>
      </c>
      <c r="W152" s="4">
        <v>2000</v>
      </c>
      <c r="X152" s="4" t="s">
        <v>119</v>
      </c>
      <c r="Y152" s="4">
        <v>1.5</v>
      </c>
      <c r="Z152" s="4" t="s">
        <v>28</v>
      </c>
      <c r="AA152" s="4">
        <v>19.88</v>
      </c>
      <c r="AB152" s="4">
        <v>35.380000000000003</v>
      </c>
      <c r="AC152" s="4">
        <v>44.74</v>
      </c>
    </row>
    <row r="153" spans="1:29" x14ac:dyDescent="0.5">
      <c r="A153" s="4">
        <v>152</v>
      </c>
      <c r="B153" s="4" t="s">
        <v>120</v>
      </c>
      <c r="C153" s="4">
        <v>2016</v>
      </c>
      <c r="D153" s="4" t="s">
        <v>33</v>
      </c>
      <c r="E153" s="4" t="s">
        <v>20</v>
      </c>
      <c r="F153" s="4" t="s">
        <v>121</v>
      </c>
      <c r="G153" s="4">
        <v>0.3</v>
      </c>
      <c r="H153" s="4">
        <v>46.49</v>
      </c>
      <c r="I153" s="4">
        <v>6.22</v>
      </c>
      <c r="J153" s="4">
        <f t="shared" si="12"/>
        <v>52.71</v>
      </c>
      <c r="K153" s="4">
        <v>47.15</v>
      </c>
      <c r="L153" s="4">
        <v>0.13</v>
      </c>
      <c r="M153" s="4">
        <v>0.01</v>
      </c>
      <c r="N153" s="4">
        <f t="shared" si="13"/>
        <v>0.14000000000000001</v>
      </c>
      <c r="P153" s="4">
        <v>72.510000000000005</v>
      </c>
      <c r="Q153" s="4">
        <v>1.69</v>
      </c>
      <c r="R153" s="4">
        <f t="shared" si="14"/>
        <v>9.4699999999999989</v>
      </c>
      <c r="S153" s="4">
        <v>16.329999999999998</v>
      </c>
      <c r="T153" s="4">
        <v>8</v>
      </c>
      <c r="U153" s="4">
        <v>50</v>
      </c>
      <c r="V153" s="4">
        <v>500</v>
      </c>
      <c r="W153" s="4">
        <v>2000</v>
      </c>
      <c r="X153" s="4" t="s">
        <v>119</v>
      </c>
      <c r="Y153" s="4">
        <v>2</v>
      </c>
      <c r="Z153" s="4" t="s">
        <v>28</v>
      </c>
      <c r="AA153" s="4">
        <v>20.2</v>
      </c>
      <c r="AB153" s="4">
        <v>20</v>
      </c>
      <c r="AC153" s="4">
        <v>59.8</v>
      </c>
    </row>
    <row r="154" spans="1:29" x14ac:dyDescent="0.5">
      <c r="A154" s="4">
        <v>153</v>
      </c>
      <c r="B154" s="4" t="s">
        <v>123</v>
      </c>
      <c r="C154" s="4">
        <v>2018</v>
      </c>
      <c r="D154" s="4" t="s">
        <v>33</v>
      </c>
      <c r="E154" s="4" t="s">
        <v>20</v>
      </c>
      <c r="F154" s="4" t="s">
        <v>118</v>
      </c>
      <c r="G154" s="4">
        <v>0.17799999999999999</v>
      </c>
      <c r="H154" s="4">
        <v>48.06</v>
      </c>
      <c r="I154" s="4">
        <v>7.5</v>
      </c>
      <c r="J154" s="4">
        <f t="shared" si="12"/>
        <v>55.56</v>
      </c>
      <c r="K154" s="4">
        <v>29.68</v>
      </c>
      <c r="L154" s="4">
        <v>9.1999999999999993</v>
      </c>
      <c r="M154" s="4">
        <v>0.62</v>
      </c>
      <c r="N154" s="4">
        <f t="shared" si="13"/>
        <v>9.8199999999999985</v>
      </c>
      <c r="P154" s="4">
        <v>78.97</v>
      </c>
      <c r="Q154" s="4">
        <v>4.9400000000000004</v>
      </c>
      <c r="R154" s="4">
        <f t="shared" si="14"/>
        <v>0</v>
      </c>
      <c r="S154" s="4">
        <v>16.09</v>
      </c>
      <c r="T154" s="4">
        <v>50</v>
      </c>
      <c r="U154" s="4">
        <v>40</v>
      </c>
      <c r="V154" s="4">
        <v>690</v>
      </c>
      <c r="W154" s="4">
        <v>1000</v>
      </c>
      <c r="X154" s="4" t="s">
        <v>82</v>
      </c>
      <c r="Y154" s="4">
        <v>5</v>
      </c>
      <c r="Z154" s="4" t="s">
        <v>28</v>
      </c>
      <c r="AA154" s="4">
        <v>23</v>
      </c>
      <c r="AB154" s="4">
        <v>53</v>
      </c>
      <c r="AC154" s="4">
        <v>24</v>
      </c>
    </row>
    <row r="155" spans="1:29" x14ac:dyDescent="0.5">
      <c r="A155" s="4">
        <v>154</v>
      </c>
      <c r="B155" s="4" t="s">
        <v>123</v>
      </c>
      <c r="C155" s="4">
        <v>2018</v>
      </c>
      <c r="D155" s="4" t="s">
        <v>33</v>
      </c>
      <c r="E155" s="4" t="s">
        <v>20</v>
      </c>
      <c r="F155" s="4" t="s">
        <v>103</v>
      </c>
      <c r="G155" s="4">
        <v>0.17799999999999999</v>
      </c>
      <c r="H155" s="4">
        <v>78.95</v>
      </c>
      <c r="I155" s="4">
        <v>6.73</v>
      </c>
      <c r="J155" s="4">
        <f t="shared" si="12"/>
        <v>85.68</v>
      </c>
      <c r="K155" s="4">
        <v>1.62</v>
      </c>
      <c r="L155" s="4">
        <v>0.72</v>
      </c>
      <c r="M155" s="4">
        <v>1.78</v>
      </c>
      <c r="N155" s="4">
        <f t="shared" si="13"/>
        <v>2.5</v>
      </c>
      <c r="P155" s="4">
        <v>60.33</v>
      </c>
      <c r="Q155" s="4">
        <v>10.199999999999999</v>
      </c>
      <c r="R155" s="4">
        <f t="shared" si="14"/>
        <v>0</v>
      </c>
      <c r="S155" s="4">
        <v>29.47</v>
      </c>
      <c r="T155" s="4">
        <v>50</v>
      </c>
      <c r="U155" s="4">
        <v>40</v>
      </c>
      <c r="V155" s="4">
        <v>645</v>
      </c>
      <c r="W155" s="4">
        <v>1000</v>
      </c>
      <c r="X155" s="4" t="s">
        <v>82</v>
      </c>
      <c r="Y155" s="4">
        <v>5</v>
      </c>
      <c r="Z155" s="4" t="s">
        <v>28</v>
      </c>
      <c r="AA155" s="4">
        <v>46</v>
      </c>
      <c r="AB155" s="4">
        <v>23</v>
      </c>
      <c r="AC155" s="4">
        <v>31</v>
      </c>
    </row>
    <row r="156" spans="1:29" x14ac:dyDescent="0.5">
      <c r="A156" s="4">
        <v>155</v>
      </c>
      <c r="B156" s="4" t="s">
        <v>123</v>
      </c>
      <c r="C156" s="4">
        <v>2018</v>
      </c>
      <c r="D156" s="4" t="s">
        <v>41</v>
      </c>
      <c r="E156" s="4" t="s">
        <v>20</v>
      </c>
      <c r="F156" s="4" t="s">
        <v>124</v>
      </c>
      <c r="G156" s="4">
        <v>0.17799999999999999</v>
      </c>
      <c r="H156" s="4">
        <f>((7*H154)+(3*H155))/10</f>
        <v>57.326999999999998</v>
      </c>
      <c r="I156" s="4">
        <f>((7*I154)+(3*I155))/10</f>
        <v>7.2690000000000001</v>
      </c>
      <c r="J156" s="4">
        <f t="shared" si="12"/>
        <v>64.596000000000004</v>
      </c>
      <c r="K156" s="4">
        <f>((7*K154)+(3*K155))/10</f>
        <v>21.262</v>
      </c>
      <c r="L156" s="4">
        <f>((7*L154)+(3*L155))/10</f>
        <v>6.6559999999999988</v>
      </c>
      <c r="M156" s="4">
        <f>((7*M154)+(3*M155))/10</f>
        <v>0.96799999999999997</v>
      </c>
      <c r="N156" s="4">
        <f t="shared" si="13"/>
        <v>7.6239999999999988</v>
      </c>
      <c r="P156" s="4">
        <f>((7*P154)+(3*P155))/10</f>
        <v>73.378</v>
      </c>
      <c r="Q156" s="4">
        <f>((7*Q154)+(3*Q155))/10</f>
        <v>6.5180000000000007</v>
      </c>
      <c r="R156" s="4">
        <f t="shared" si="14"/>
        <v>0</v>
      </c>
      <c r="S156" s="4">
        <f>((7*S154)+(3*S155))/10</f>
        <v>20.103999999999999</v>
      </c>
      <c r="T156" s="4">
        <v>50</v>
      </c>
      <c r="U156" s="4">
        <v>40</v>
      </c>
      <c r="V156" s="4">
        <v>680</v>
      </c>
      <c r="W156" s="4">
        <v>1000</v>
      </c>
      <c r="X156" s="4" t="s">
        <v>82</v>
      </c>
      <c r="Y156" s="4">
        <v>5</v>
      </c>
      <c r="Z156" s="4" t="s">
        <v>28</v>
      </c>
      <c r="AA156" s="4">
        <v>32</v>
      </c>
      <c r="AB156" s="4">
        <v>45</v>
      </c>
      <c r="AC156" s="4">
        <v>25</v>
      </c>
    </row>
    <row r="157" spans="1:29" x14ac:dyDescent="0.5">
      <c r="A157" s="4">
        <v>156</v>
      </c>
      <c r="B157" s="4" t="s">
        <v>123</v>
      </c>
      <c r="C157" s="4">
        <v>2018</v>
      </c>
      <c r="D157" s="4" t="s">
        <v>41</v>
      </c>
      <c r="E157" s="4" t="s">
        <v>20</v>
      </c>
      <c r="F157" s="4" t="s">
        <v>125</v>
      </c>
      <c r="G157" s="4">
        <v>0.17799999999999999</v>
      </c>
      <c r="H157" s="4">
        <f>(H154+H155)/2</f>
        <v>63.505000000000003</v>
      </c>
      <c r="I157" s="4">
        <f t="shared" ref="I157:S157" si="15">(I154+I155)/2</f>
        <v>7.1150000000000002</v>
      </c>
      <c r="J157" s="4">
        <f t="shared" si="12"/>
        <v>70.62</v>
      </c>
      <c r="K157" s="4">
        <f t="shared" si="15"/>
        <v>15.65</v>
      </c>
      <c r="L157" s="4">
        <f t="shared" si="15"/>
        <v>4.96</v>
      </c>
      <c r="M157" s="4">
        <f t="shared" si="15"/>
        <v>1.2</v>
      </c>
      <c r="N157" s="4">
        <f t="shared" si="13"/>
        <v>6.16</v>
      </c>
      <c r="P157" s="4">
        <f t="shared" si="15"/>
        <v>69.650000000000006</v>
      </c>
      <c r="Q157" s="4">
        <f t="shared" si="15"/>
        <v>7.57</v>
      </c>
      <c r="R157" s="4">
        <f t="shared" si="14"/>
        <v>0</v>
      </c>
      <c r="S157" s="4">
        <f t="shared" si="15"/>
        <v>22.78</v>
      </c>
      <c r="T157" s="4">
        <v>50</v>
      </c>
      <c r="U157" s="4">
        <v>40</v>
      </c>
      <c r="V157" s="4">
        <v>750</v>
      </c>
      <c r="W157" s="4">
        <v>1000</v>
      </c>
      <c r="X157" s="4" t="s">
        <v>82</v>
      </c>
      <c r="Y157" s="4">
        <v>5</v>
      </c>
      <c r="Z157" s="4" t="s">
        <v>28</v>
      </c>
      <c r="AA157" s="4">
        <v>33</v>
      </c>
      <c r="AB157" s="4">
        <v>36</v>
      </c>
      <c r="AC157" s="4">
        <v>31</v>
      </c>
    </row>
    <row r="158" spans="1:29" x14ac:dyDescent="0.5">
      <c r="A158" s="4">
        <v>157</v>
      </c>
      <c r="B158" s="4" t="s">
        <v>123</v>
      </c>
      <c r="C158" s="4">
        <v>2018</v>
      </c>
      <c r="D158" s="4" t="s">
        <v>41</v>
      </c>
      <c r="E158" s="4" t="s">
        <v>20</v>
      </c>
      <c r="F158" s="4" t="s">
        <v>126</v>
      </c>
      <c r="G158" s="4">
        <v>0.17799999999999999</v>
      </c>
      <c r="H158" s="4">
        <f>((3*H154)+(7*H155))/10</f>
        <v>69.682999999999993</v>
      </c>
      <c r="I158" s="4">
        <f t="shared" ref="I158:S158" si="16">((3*I154)+(7*I155))/10</f>
        <v>6.9610000000000003</v>
      </c>
      <c r="J158" s="4">
        <f t="shared" si="12"/>
        <v>76.643999999999991</v>
      </c>
      <c r="K158" s="4">
        <f t="shared" si="16"/>
        <v>10.038</v>
      </c>
      <c r="L158" s="4">
        <f t="shared" si="16"/>
        <v>3.2640000000000002</v>
      </c>
      <c r="M158" s="4">
        <f t="shared" si="16"/>
        <v>1.4319999999999999</v>
      </c>
      <c r="N158" s="4">
        <f t="shared" si="13"/>
        <v>4.6959999999999997</v>
      </c>
      <c r="P158" s="4">
        <f t="shared" si="16"/>
        <v>65.921999999999997</v>
      </c>
      <c r="Q158" s="4">
        <f t="shared" si="16"/>
        <v>8.6219999999999999</v>
      </c>
      <c r="R158" s="4">
        <f t="shared" si="14"/>
        <v>0</v>
      </c>
      <c r="S158" s="4">
        <f t="shared" si="16"/>
        <v>25.456</v>
      </c>
      <c r="T158" s="4">
        <v>50</v>
      </c>
      <c r="U158" s="4">
        <v>40</v>
      </c>
      <c r="V158" s="4">
        <v>490</v>
      </c>
      <c r="W158" s="4">
        <v>1000</v>
      </c>
      <c r="X158" s="4" t="s">
        <v>82</v>
      </c>
      <c r="Y158" s="4">
        <v>5</v>
      </c>
      <c r="Z158" s="4" t="s">
        <v>28</v>
      </c>
      <c r="AA158" s="4">
        <v>41</v>
      </c>
      <c r="AB158" s="4">
        <v>29</v>
      </c>
      <c r="AC158" s="4">
        <v>30</v>
      </c>
    </row>
    <row r="159" spans="1:29" x14ac:dyDescent="0.5">
      <c r="A159" s="4">
        <v>158</v>
      </c>
      <c r="B159" s="4" t="s">
        <v>123</v>
      </c>
      <c r="C159" s="4">
        <v>2018</v>
      </c>
      <c r="D159" s="4" t="s">
        <v>33</v>
      </c>
      <c r="E159" s="4" t="s">
        <v>20</v>
      </c>
      <c r="F159" s="4" t="s">
        <v>118</v>
      </c>
      <c r="G159" s="4">
        <v>0.17799999999999999</v>
      </c>
      <c r="H159" s="4">
        <v>48.06</v>
      </c>
      <c r="I159" s="4">
        <v>7.5</v>
      </c>
      <c r="J159" s="4">
        <f t="shared" si="12"/>
        <v>55.56</v>
      </c>
      <c r="K159" s="4">
        <v>29.68</v>
      </c>
      <c r="L159" s="4">
        <v>9.1999999999999993</v>
      </c>
      <c r="M159" s="4">
        <v>0.62</v>
      </c>
      <c r="N159" s="4">
        <f t="shared" si="13"/>
        <v>9.8199999999999985</v>
      </c>
      <c r="P159" s="4">
        <v>78.97</v>
      </c>
      <c r="Q159" s="4">
        <v>4.9400000000000004</v>
      </c>
      <c r="R159" s="4">
        <f t="shared" si="14"/>
        <v>0</v>
      </c>
      <c r="S159" s="4">
        <v>16.09</v>
      </c>
      <c r="T159" s="4">
        <v>50</v>
      </c>
      <c r="U159" s="4">
        <v>40</v>
      </c>
      <c r="V159" s="4">
        <v>580</v>
      </c>
      <c r="W159" s="4">
        <v>1000</v>
      </c>
      <c r="X159" s="4" t="s">
        <v>82</v>
      </c>
      <c r="Y159" s="4">
        <v>5</v>
      </c>
      <c r="Z159" s="4" t="s">
        <v>127</v>
      </c>
      <c r="AA159" s="4">
        <v>25</v>
      </c>
      <c r="AB159" s="4">
        <v>50</v>
      </c>
      <c r="AC159" s="4">
        <v>25</v>
      </c>
    </row>
    <row r="160" spans="1:29" x14ac:dyDescent="0.5">
      <c r="A160" s="4">
        <v>159</v>
      </c>
      <c r="B160" s="4" t="s">
        <v>123</v>
      </c>
      <c r="C160" s="4">
        <v>2018</v>
      </c>
      <c r="D160" s="4" t="s">
        <v>33</v>
      </c>
      <c r="E160" s="4" t="s">
        <v>20</v>
      </c>
      <c r="F160" s="4" t="s">
        <v>103</v>
      </c>
      <c r="G160" s="4">
        <v>0.17799999999999999</v>
      </c>
      <c r="H160" s="4">
        <v>78.95</v>
      </c>
      <c r="I160" s="4">
        <v>6.73</v>
      </c>
      <c r="J160" s="4">
        <f t="shared" si="12"/>
        <v>85.68</v>
      </c>
      <c r="K160" s="4">
        <v>1.62</v>
      </c>
      <c r="L160" s="4">
        <v>0.72</v>
      </c>
      <c r="M160" s="4">
        <v>1.78</v>
      </c>
      <c r="N160" s="4">
        <f t="shared" si="13"/>
        <v>2.5</v>
      </c>
      <c r="P160" s="4">
        <v>60.33</v>
      </c>
      <c r="Q160" s="4">
        <v>10.199999999999999</v>
      </c>
      <c r="R160" s="4">
        <f t="shared" si="14"/>
        <v>0</v>
      </c>
      <c r="S160" s="4">
        <v>29.47</v>
      </c>
      <c r="T160" s="4">
        <v>50</v>
      </c>
      <c r="U160" s="4">
        <v>40</v>
      </c>
      <c r="V160" s="4">
        <v>700</v>
      </c>
      <c r="W160" s="4">
        <v>1000</v>
      </c>
      <c r="X160" s="4" t="s">
        <v>82</v>
      </c>
      <c r="Y160" s="4">
        <v>5</v>
      </c>
      <c r="Z160" s="4" t="s">
        <v>127</v>
      </c>
      <c r="AA160" s="4">
        <v>50</v>
      </c>
      <c r="AB160" s="4">
        <v>21</v>
      </c>
      <c r="AC160" s="4">
        <v>29</v>
      </c>
    </row>
    <row r="161" spans="1:29" x14ac:dyDescent="0.5">
      <c r="A161" s="4">
        <v>160</v>
      </c>
      <c r="B161" s="4" t="s">
        <v>123</v>
      </c>
      <c r="C161" s="4">
        <v>2018</v>
      </c>
      <c r="D161" s="4" t="s">
        <v>41</v>
      </c>
      <c r="E161" s="4" t="s">
        <v>20</v>
      </c>
      <c r="F161" s="4" t="s">
        <v>124</v>
      </c>
      <c r="G161" s="4">
        <v>0.17799999999999999</v>
      </c>
      <c r="H161" s="4">
        <f>((7*H159)+(3*H160))/10</f>
        <v>57.326999999999998</v>
      </c>
      <c r="I161" s="4">
        <f>((7*I159)+(3*I160))/10</f>
        <v>7.2690000000000001</v>
      </c>
      <c r="J161" s="4">
        <f t="shared" si="12"/>
        <v>64.596000000000004</v>
      </c>
      <c r="K161" s="4">
        <f>((7*K159)+(3*K160))/10</f>
        <v>21.262</v>
      </c>
      <c r="L161" s="4">
        <f>((7*L159)+(3*L160))/10</f>
        <v>6.6559999999999988</v>
      </c>
      <c r="M161" s="4">
        <f>((7*M159)+(3*M160))/10</f>
        <v>0.96799999999999997</v>
      </c>
      <c r="N161" s="4">
        <f t="shared" si="13"/>
        <v>7.6239999999999988</v>
      </c>
      <c r="P161" s="4">
        <f>((7*P159)+(3*P160))/10</f>
        <v>73.378</v>
      </c>
      <c r="Q161" s="4">
        <f>((7*Q159)+(3*Q160))/10</f>
        <v>6.5180000000000007</v>
      </c>
      <c r="R161" s="4">
        <f t="shared" si="14"/>
        <v>0</v>
      </c>
      <c r="S161" s="4">
        <f>((7*S159)+(3*S160))/10</f>
        <v>20.103999999999999</v>
      </c>
      <c r="T161" s="4">
        <v>50</v>
      </c>
      <c r="U161" s="4">
        <v>40</v>
      </c>
      <c r="V161" s="4">
        <v>620</v>
      </c>
      <c r="W161" s="4">
        <v>1000</v>
      </c>
      <c r="X161" s="4" t="s">
        <v>82</v>
      </c>
      <c r="Y161" s="4">
        <v>5</v>
      </c>
      <c r="Z161" s="4" t="s">
        <v>127</v>
      </c>
      <c r="AA161" s="4">
        <v>30</v>
      </c>
      <c r="AB161" s="4">
        <v>44</v>
      </c>
      <c r="AC161" s="4">
        <v>26</v>
      </c>
    </row>
    <row r="162" spans="1:29" x14ac:dyDescent="0.5">
      <c r="A162" s="4">
        <v>161</v>
      </c>
      <c r="B162" s="4" t="s">
        <v>123</v>
      </c>
      <c r="C162" s="4">
        <v>2018</v>
      </c>
      <c r="D162" s="4" t="s">
        <v>41</v>
      </c>
      <c r="E162" s="4" t="s">
        <v>20</v>
      </c>
      <c r="F162" s="4" t="s">
        <v>125</v>
      </c>
      <c r="G162" s="4">
        <v>0.17799999999999999</v>
      </c>
      <c r="H162" s="4">
        <f>(H159+H160)/2</f>
        <v>63.505000000000003</v>
      </c>
      <c r="I162" s="4">
        <f>(I159+I160)/2</f>
        <v>7.1150000000000002</v>
      </c>
      <c r="J162" s="4">
        <f t="shared" si="12"/>
        <v>70.62</v>
      </c>
      <c r="K162" s="4">
        <f>(K159+K160)/2</f>
        <v>15.65</v>
      </c>
      <c r="L162" s="4">
        <f>(L159+L160)/2</f>
        <v>4.96</v>
      </c>
      <c r="M162" s="4">
        <f>(M159+M160)/2</f>
        <v>1.2</v>
      </c>
      <c r="N162" s="4">
        <f t="shared" si="13"/>
        <v>6.16</v>
      </c>
      <c r="P162" s="4">
        <f>(P159+P160)/2</f>
        <v>69.650000000000006</v>
      </c>
      <c r="Q162" s="4">
        <f>(Q159+Q160)/2</f>
        <v>7.57</v>
      </c>
      <c r="R162" s="4">
        <f t="shared" si="14"/>
        <v>0</v>
      </c>
      <c r="S162" s="4">
        <f>(S159+S160)/2</f>
        <v>22.78</v>
      </c>
      <c r="T162" s="4">
        <v>50</v>
      </c>
      <c r="U162" s="4">
        <v>40</v>
      </c>
      <c r="V162" s="4">
        <v>750</v>
      </c>
      <c r="W162" s="4">
        <v>1000</v>
      </c>
      <c r="X162" s="4" t="s">
        <v>82</v>
      </c>
      <c r="Y162" s="4">
        <v>5</v>
      </c>
      <c r="Z162" s="4" t="s">
        <v>127</v>
      </c>
      <c r="AA162" s="4">
        <v>36</v>
      </c>
      <c r="AB162" s="4">
        <v>32</v>
      </c>
      <c r="AC162" s="4">
        <v>32</v>
      </c>
    </row>
    <row r="163" spans="1:29" x14ac:dyDescent="0.5">
      <c r="A163" s="4">
        <v>162</v>
      </c>
      <c r="B163" s="4" t="s">
        <v>123</v>
      </c>
      <c r="C163" s="4">
        <v>2018</v>
      </c>
      <c r="D163" s="4" t="s">
        <v>41</v>
      </c>
      <c r="E163" s="4" t="s">
        <v>20</v>
      </c>
      <c r="F163" s="4" t="s">
        <v>126</v>
      </c>
      <c r="G163" s="4">
        <v>0.17799999999999999</v>
      </c>
      <c r="H163" s="4">
        <f>((3*H159)+(7*H160))/10</f>
        <v>69.682999999999993</v>
      </c>
      <c r="I163" s="4">
        <f>((3*I159)+(7*I160))/10</f>
        <v>6.9610000000000003</v>
      </c>
      <c r="J163" s="4">
        <f t="shared" si="12"/>
        <v>76.643999999999991</v>
      </c>
      <c r="K163" s="4">
        <f>((3*K159)+(7*K160))/10</f>
        <v>10.038</v>
      </c>
      <c r="L163" s="4">
        <f>((3*L159)+(7*L160))/10</f>
        <v>3.2640000000000002</v>
      </c>
      <c r="M163" s="4">
        <f>((3*M159)+(7*M160))/10</f>
        <v>1.4319999999999999</v>
      </c>
      <c r="N163" s="4">
        <f t="shared" si="13"/>
        <v>4.6959999999999997</v>
      </c>
      <c r="P163" s="4">
        <f>((3*P159)+(7*P160))/10</f>
        <v>65.921999999999997</v>
      </c>
      <c r="Q163" s="4">
        <f>((3*Q159)+(7*Q160))/10</f>
        <v>8.6219999999999999</v>
      </c>
      <c r="R163" s="4">
        <f t="shared" si="14"/>
        <v>0</v>
      </c>
      <c r="S163" s="4">
        <f>((3*S159)+(7*S160))/10</f>
        <v>25.456</v>
      </c>
      <c r="T163" s="4">
        <v>50</v>
      </c>
      <c r="U163" s="4">
        <v>40</v>
      </c>
      <c r="V163" s="4">
        <v>620</v>
      </c>
      <c r="W163" s="4">
        <v>1000</v>
      </c>
      <c r="X163" s="4" t="s">
        <v>82</v>
      </c>
      <c r="Y163" s="4">
        <v>5</v>
      </c>
      <c r="Z163" s="4" t="s">
        <v>127</v>
      </c>
      <c r="AA163" s="4">
        <v>42</v>
      </c>
      <c r="AB163" s="4">
        <v>28</v>
      </c>
      <c r="AC163" s="4">
        <v>30</v>
      </c>
    </row>
    <row r="164" spans="1:29" x14ac:dyDescent="0.5">
      <c r="A164" s="4">
        <v>163</v>
      </c>
      <c r="B164" s="4" t="s">
        <v>128</v>
      </c>
      <c r="C164" s="4">
        <v>2019</v>
      </c>
      <c r="D164" s="4" t="s">
        <v>33</v>
      </c>
      <c r="E164" s="4" t="s">
        <v>20</v>
      </c>
      <c r="F164" s="4" t="s">
        <v>118</v>
      </c>
      <c r="G164" s="4">
        <v>0.17799999999999999</v>
      </c>
      <c r="H164" s="4">
        <v>47.33</v>
      </c>
      <c r="I164" s="4">
        <v>7</v>
      </c>
      <c r="J164" s="4">
        <f t="shared" si="12"/>
        <v>54.33</v>
      </c>
      <c r="K164" s="4">
        <v>33.659999999999997</v>
      </c>
      <c r="L164" s="4">
        <v>11.19</v>
      </c>
      <c r="M164" s="4">
        <v>0.82</v>
      </c>
      <c r="N164" s="4">
        <f t="shared" si="13"/>
        <v>12.01</v>
      </c>
      <c r="O164" s="4">
        <v>22.06</v>
      </c>
      <c r="P164" s="4">
        <v>71.63</v>
      </c>
      <c r="Q164" s="4">
        <v>8.52</v>
      </c>
      <c r="R164" s="4">
        <f t="shared" si="14"/>
        <v>0.6600000000000108</v>
      </c>
      <c r="S164" s="4">
        <v>19.190000000000001</v>
      </c>
      <c r="T164" s="4">
        <v>30</v>
      </c>
      <c r="U164" s="4">
        <v>25</v>
      </c>
      <c r="V164" s="4">
        <v>800</v>
      </c>
      <c r="W164" s="4">
        <v>1000</v>
      </c>
      <c r="X164" s="4" t="s">
        <v>81</v>
      </c>
      <c r="Y164" s="4">
        <v>3</v>
      </c>
      <c r="Z164" s="4" t="s">
        <v>28</v>
      </c>
      <c r="AA164" s="4">
        <v>31.2</v>
      </c>
      <c r="AB164" s="4">
        <v>49.3</v>
      </c>
      <c r="AC164" s="4">
        <v>19.5</v>
      </c>
    </row>
    <row r="165" spans="1:29" x14ac:dyDescent="0.5">
      <c r="A165" s="4">
        <v>164</v>
      </c>
      <c r="B165" s="4" t="s">
        <v>128</v>
      </c>
      <c r="C165" s="4">
        <v>2019</v>
      </c>
      <c r="D165" s="4" t="s">
        <v>33</v>
      </c>
      <c r="E165" s="4" t="s">
        <v>20</v>
      </c>
      <c r="F165" s="4" t="s">
        <v>23</v>
      </c>
      <c r="G165" s="4">
        <v>0.2</v>
      </c>
      <c r="H165" s="4">
        <v>47.1</v>
      </c>
      <c r="I165" s="4">
        <v>6.63</v>
      </c>
      <c r="J165" s="4">
        <f t="shared" si="12"/>
        <v>53.730000000000004</v>
      </c>
      <c r="K165" s="4">
        <v>46.13</v>
      </c>
      <c r="L165" s="4">
        <v>0.15</v>
      </c>
      <c r="M165" s="4">
        <v>0</v>
      </c>
      <c r="N165" s="4">
        <f t="shared" si="13"/>
        <v>0.15</v>
      </c>
      <c r="O165" s="4">
        <v>18.420000000000002</v>
      </c>
      <c r="P165" s="4">
        <v>79.760000000000005</v>
      </c>
      <c r="Q165" s="4">
        <v>0.72</v>
      </c>
      <c r="R165" s="4">
        <f t="shared" si="14"/>
        <v>5.3100000000000023</v>
      </c>
      <c r="S165" s="4">
        <v>14.21</v>
      </c>
      <c r="T165" s="4">
        <v>30</v>
      </c>
      <c r="U165" s="4">
        <v>25</v>
      </c>
      <c r="V165" s="4">
        <v>800</v>
      </c>
      <c r="W165" s="4">
        <v>1000</v>
      </c>
      <c r="X165" s="4" t="s">
        <v>81</v>
      </c>
      <c r="Y165" s="4">
        <v>3</v>
      </c>
      <c r="Z165" s="4" t="s">
        <v>28</v>
      </c>
      <c r="AA165" s="4">
        <v>17.100000000000001</v>
      </c>
      <c r="AB165" s="4">
        <v>20.2</v>
      </c>
      <c r="AC165" s="4">
        <v>62.7</v>
      </c>
    </row>
    <row r="166" spans="1:29" x14ac:dyDescent="0.5">
      <c r="A166" s="4">
        <v>165</v>
      </c>
      <c r="B166" s="4" t="s">
        <v>128</v>
      </c>
      <c r="C166" s="4">
        <v>2019</v>
      </c>
      <c r="D166" s="4" t="s">
        <v>129</v>
      </c>
      <c r="E166" s="4" t="s">
        <v>20</v>
      </c>
      <c r="F166" s="4" t="s">
        <v>130</v>
      </c>
      <c r="G166" s="4">
        <v>0.2</v>
      </c>
      <c r="H166" s="4">
        <f t="shared" ref="H166:Q166" si="17">((H164*3)+(H165*7))/10</f>
        <v>47.168999999999997</v>
      </c>
      <c r="I166" s="4">
        <f t="shared" si="17"/>
        <v>6.7409999999999997</v>
      </c>
      <c r="J166" s="4">
        <f t="shared" si="12"/>
        <v>53.91</v>
      </c>
      <c r="K166" s="4">
        <f t="shared" si="17"/>
        <v>42.388999999999996</v>
      </c>
      <c r="L166" s="4">
        <f t="shared" si="17"/>
        <v>3.4619999999999997</v>
      </c>
      <c r="M166" s="4">
        <f t="shared" si="17"/>
        <v>0.246</v>
      </c>
      <c r="N166" s="4">
        <f t="shared" si="13"/>
        <v>3.7079999999999997</v>
      </c>
      <c r="O166" s="4">
        <f t="shared" si="17"/>
        <v>19.512</v>
      </c>
      <c r="P166" s="4">
        <f t="shared" si="17"/>
        <v>77.320999999999998</v>
      </c>
      <c r="Q166" s="4">
        <f t="shared" si="17"/>
        <v>3.0599999999999996</v>
      </c>
      <c r="R166" s="4">
        <f t="shared" si="14"/>
        <v>3.914999999999992</v>
      </c>
      <c r="S166" s="4">
        <f>((S164*3)+(S165*7))/10</f>
        <v>15.704000000000002</v>
      </c>
      <c r="T166" s="4">
        <v>30</v>
      </c>
      <c r="U166" s="4">
        <v>25</v>
      </c>
      <c r="V166" s="4">
        <v>800</v>
      </c>
      <c r="W166" s="4">
        <v>1000</v>
      </c>
      <c r="X166" s="4" t="s">
        <v>81</v>
      </c>
      <c r="Y166" s="4">
        <v>3</v>
      </c>
      <c r="Z166" s="4" t="s">
        <v>28</v>
      </c>
      <c r="AA166" s="4">
        <v>22.3</v>
      </c>
      <c r="AB166" s="4">
        <v>34.1</v>
      </c>
      <c r="AC166" s="4">
        <v>43.7</v>
      </c>
    </row>
    <row r="167" spans="1:29" x14ac:dyDescent="0.5">
      <c r="A167" s="4">
        <v>166</v>
      </c>
      <c r="B167" s="4" t="s">
        <v>128</v>
      </c>
      <c r="C167" s="4">
        <v>2019</v>
      </c>
      <c r="D167" s="4" t="s">
        <v>41</v>
      </c>
      <c r="E167" s="4" t="s">
        <v>20</v>
      </c>
      <c r="F167" s="4" t="s">
        <v>131</v>
      </c>
      <c r="G167" s="4">
        <v>0.2</v>
      </c>
      <c r="H167" s="4">
        <f>((H164+H165))/2</f>
        <v>47.215000000000003</v>
      </c>
      <c r="I167" s="4">
        <f t="shared" ref="I167:S167" si="18">((I164+I165))/2</f>
        <v>6.8149999999999995</v>
      </c>
      <c r="J167" s="4">
        <f t="shared" si="12"/>
        <v>54.03</v>
      </c>
      <c r="K167" s="4">
        <f t="shared" si="18"/>
        <v>39.894999999999996</v>
      </c>
      <c r="L167" s="4">
        <f t="shared" si="18"/>
        <v>5.67</v>
      </c>
      <c r="M167" s="4">
        <f t="shared" si="18"/>
        <v>0.41</v>
      </c>
      <c r="N167" s="4">
        <f t="shared" si="13"/>
        <v>6.08</v>
      </c>
      <c r="O167" s="4">
        <f t="shared" si="18"/>
        <v>20.240000000000002</v>
      </c>
      <c r="P167" s="4">
        <f t="shared" si="18"/>
        <v>75.694999999999993</v>
      </c>
      <c r="Q167" s="4">
        <f t="shared" si="18"/>
        <v>4.62</v>
      </c>
      <c r="R167" s="4">
        <f t="shared" si="14"/>
        <v>2.9849999999999994</v>
      </c>
      <c r="S167" s="4">
        <f t="shared" si="18"/>
        <v>16.700000000000003</v>
      </c>
      <c r="T167" s="4">
        <v>30</v>
      </c>
      <c r="U167" s="4">
        <v>25</v>
      </c>
      <c r="V167" s="4">
        <v>800</v>
      </c>
      <c r="W167" s="4">
        <v>1000</v>
      </c>
      <c r="X167" s="4" t="s">
        <v>81</v>
      </c>
      <c r="Y167" s="4">
        <v>3</v>
      </c>
      <c r="Z167" s="4" t="s">
        <v>28</v>
      </c>
      <c r="AA167" s="4">
        <v>29.9</v>
      </c>
      <c r="AB167" s="4">
        <v>44.4</v>
      </c>
      <c r="AC167" s="4">
        <v>25.7</v>
      </c>
    </row>
    <row r="168" spans="1:29" x14ac:dyDescent="0.5">
      <c r="A168" s="4">
        <v>167</v>
      </c>
      <c r="B168" s="4" t="s">
        <v>128</v>
      </c>
      <c r="C168" s="4">
        <v>2019</v>
      </c>
      <c r="D168" s="4" t="s">
        <v>41</v>
      </c>
      <c r="E168" s="4" t="s">
        <v>20</v>
      </c>
      <c r="F168" s="4" t="s">
        <v>132</v>
      </c>
      <c r="G168" s="4">
        <v>0.2</v>
      </c>
      <c r="H168" s="4">
        <f>((H164*7)+(H165*3))/10</f>
        <v>47.261000000000003</v>
      </c>
      <c r="I168" s="4">
        <f t="shared" ref="I168:S168" si="19">((I164*7)+(I165*3))/10</f>
        <v>6.8890000000000002</v>
      </c>
      <c r="J168" s="4">
        <f t="shared" si="12"/>
        <v>54.150000000000006</v>
      </c>
      <c r="K168" s="4">
        <f t="shared" si="19"/>
        <v>37.400999999999996</v>
      </c>
      <c r="L168" s="4">
        <f t="shared" si="19"/>
        <v>7.8780000000000001</v>
      </c>
      <c r="M168" s="4">
        <f t="shared" si="19"/>
        <v>0.57399999999999995</v>
      </c>
      <c r="N168" s="4">
        <f t="shared" si="13"/>
        <v>8.452</v>
      </c>
      <c r="O168" s="4">
        <f t="shared" si="19"/>
        <v>20.968</v>
      </c>
      <c r="P168" s="4">
        <f t="shared" si="19"/>
        <v>74.069000000000003</v>
      </c>
      <c r="Q168" s="4">
        <f t="shared" si="19"/>
        <v>6.18</v>
      </c>
      <c r="R168" s="4">
        <f t="shared" si="14"/>
        <v>2.0550000000000068</v>
      </c>
      <c r="S168" s="4">
        <f t="shared" si="19"/>
        <v>17.696000000000002</v>
      </c>
      <c r="T168" s="4">
        <v>30</v>
      </c>
      <c r="U168" s="4">
        <v>25</v>
      </c>
      <c r="V168" s="4">
        <v>800</v>
      </c>
      <c r="W168" s="4">
        <v>1000</v>
      </c>
      <c r="X168" s="4" t="s">
        <v>81</v>
      </c>
      <c r="Y168" s="4">
        <v>3</v>
      </c>
      <c r="Z168" s="4" t="s">
        <v>28</v>
      </c>
      <c r="AA168" s="4">
        <v>31.1</v>
      </c>
      <c r="AB168" s="4">
        <v>43.7</v>
      </c>
      <c r="AC168" s="4">
        <v>25.3</v>
      </c>
    </row>
    <row r="169" spans="1:29" x14ac:dyDescent="0.5">
      <c r="A169" s="4">
        <v>168</v>
      </c>
      <c r="B169" s="4" t="s">
        <v>128</v>
      </c>
      <c r="C169" s="4">
        <v>2019</v>
      </c>
      <c r="D169" s="4" t="s">
        <v>33</v>
      </c>
      <c r="E169" s="4" t="s">
        <v>20</v>
      </c>
      <c r="F169" s="4" t="s">
        <v>118</v>
      </c>
      <c r="G169" s="4">
        <v>0.17799999999999999</v>
      </c>
      <c r="H169" s="4">
        <v>47.33</v>
      </c>
      <c r="I169" s="4">
        <v>7</v>
      </c>
      <c r="J169" s="4">
        <f t="shared" si="12"/>
        <v>54.33</v>
      </c>
      <c r="K169" s="4">
        <v>33.659999999999997</v>
      </c>
      <c r="L169" s="4">
        <v>11.19</v>
      </c>
      <c r="M169" s="4">
        <v>0.82</v>
      </c>
      <c r="N169" s="4">
        <f t="shared" si="13"/>
        <v>12.01</v>
      </c>
      <c r="O169" s="4">
        <v>22.06</v>
      </c>
      <c r="P169" s="4">
        <v>71.63</v>
      </c>
      <c r="Q169" s="4">
        <v>8.52</v>
      </c>
      <c r="R169" s="4">
        <f t="shared" si="14"/>
        <v>0.6600000000000108</v>
      </c>
      <c r="S169" s="4">
        <v>19.190000000000001</v>
      </c>
      <c r="T169" s="4">
        <v>30</v>
      </c>
      <c r="U169" s="4">
        <v>25</v>
      </c>
      <c r="V169" s="4">
        <v>800</v>
      </c>
      <c r="W169" s="4">
        <v>1000</v>
      </c>
      <c r="X169" s="4" t="s">
        <v>82</v>
      </c>
      <c r="Y169" s="4">
        <v>3</v>
      </c>
      <c r="Z169" s="4" t="s">
        <v>28</v>
      </c>
      <c r="AA169" s="4">
        <v>23.9</v>
      </c>
      <c r="AB169" s="4">
        <v>45.3</v>
      </c>
      <c r="AC169" s="4">
        <v>30.9</v>
      </c>
    </row>
    <row r="170" spans="1:29" x14ac:dyDescent="0.5">
      <c r="A170" s="4">
        <v>169</v>
      </c>
      <c r="B170" s="4" t="s">
        <v>128</v>
      </c>
      <c r="C170" s="4">
        <v>2019</v>
      </c>
      <c r="D170" s="4" t="s">
        <v>33</v>
      </c>
      <c r="E170" s="4" t="s">
        <v>20</v>
      </c>
      <c r="F170" s="4" t="s">
        <v>23</v>
      </c>
      <c r="G170" s="4">
        <v>0.2</v>
      </c>
      <c r="H170" s="4">
        <v>47.1</v>
      </c>
      <c r="I170" s="4">
        <v>6.63</v>
      </c>
      <c r="J170" s="4">
        <f t="shared" si="12"/>
        <v>53.730000000000004</v>
      </c>
      <c r="K170" s="4">
        <v>46.13</v>
      </c>
      <c r="L170" s="4">
        <v>0.15</v>
      </c>
      <c r="M170" s="4">
        <v>0</v>
      </c>
      <c r="N170" s="4">
        <f t="shared" si="13"/>
        <v>0.15</v>
      </c>
      <c r="O170" s="4">
        <v>18.420000000000002</v>
      </c>
      <c r="P170" s="4">
        <v>79.760000000000005</v>
      </c>
      <c r="Q170" s="4">
        <v>0.72</v>
      </c>
      <c r="R170" s="4">
        <f t="shared" si="14"/>
        <v>5.3100000000000023</v>
      </c>
      <c r="S170" s="4">
        <v>14.21</v>
      </c>
      <c r="T170" s="4">
        <v>30</v>
      </c>
      <c r="U170" s="4">
        <v>25</v>
      </c>
      <c r="V170" s="4">
        <v>800</v>
      </c>
      <c r="W170" s="4">
        <v>1000</v>
      </c>
      <c r="X170" s="4" t="s">
        <v>82</v>
      </c>
      <c r="Y170" s="4">
        <v>3</v>
      </c>
      <c r="Z170" s="4" t="s">
        <v>28</v>
      </c>
      <c r="AA170" s="4">
        <v>11.5</v>
      </c>
      <c r="AB170" s="4">
        <v>21.2</v>
      </c>
      <c r="AC170" s="4">
        <v>67.3</v>
      </c>
    </row>
    <row r="171" spans="1:29" x14ac:dyDescent="0.5">
      <c r="A171" s="4">
        <v>170</v>
      </c>
      <c r="B171" s="4" t="s">
        <v>128</v>
      </c>
      <c r="C171" s="4">
        <v>2019</v>
      </c>
      <c r="D171" s="4" t="s">
        <v>129</v>
      </c>
      <c r="E171" s="4" t="s">
        <v>20</v>
      </c>
      <c r="F171" s="4" t="s">
        <v>130</v>
      </c>
      <c r="G171" s="4">
        <v>0.2</v>
      </c>
      <c r="H171" s="4">
        <f t="shared" ref="H171:Q171" si="20">((H169*3)+(H170*7))/10</f>
        <v>47.168999999999997</v>
      </c>
      <c r="I171" s="4">
        <f t="shared" si="20"/>
        <v>6.7409999999999997</v>
      </c>
      <c r="J171" s="4">
        <f t="shared" si="12"/>
        <v>53.91</v>
      </c>
      <c r="K171" s="4">
        <f t="shared" si="20"/>
        <v>42.388999999999996</v>
      </c>
      <c r="L171" s="4">
        <f t="shared" si="20"/>
        <v>3.4619999999999997</v>
      </c>
      <c r="M171" s="4">
        <f t="shared" si="20"/>
        <v>0.246</v>
      </c>
      <c r="N171" s="4">
        <f t="shared" si="13"/>
        <v>3.7079999999999997</v>
      </c>
      <c r="O171" s="4">
        <f t="shared" si="20"/>
        <v>19.512</v>
      </c>
      <c r="P171" s="4">
        <f t="shared" si="20"/>
        <v>77.320999999999998</v>
      </c>
      <c r="Q171" s="4">
        <f t="shared" si="20"/>
        <v>3.0599999999999996</v>
      </c>
      <c r="R171" s="4">
        <f t="shared" si="14"/>
        <v>3.914999999999992</v>
      </c>
      <c r="S171" s="4">
        <f>((S169*3)+(S170*7))/10</f>
        <v>15.704000000000002</v>
      </c>
      <c r="T171" s="4">
        <v>30</v>
      </c>
      <c r="U171" s="4">
        <v>25</v>
      </c>
      <c r="V171" s="4">
        <v>800</v>
      </c>
      <c r="W171" s="4">
        <v>1000</v>
      </c>
      <c r="X171" s="4" t="s">
        <v>82</v>
      </c>
      <c r="Y171" s="4">
        <v>3</v>
      </c>
      <c r="Z171" s="4" t="s">
        <v>28</v>
      </c>
      <c r="AA171" s="4">
        <v>20.7</v>
      </c>
      <c r="AB171" s="4">
        <v>30</v>
      </c>
      <c r="AC171" s="4">
        <v>49.3</v>
      </c>
    </row>
    <row r="172" spans="1:29" x14ac:dyDescent="0.5">
      <c r="A172" s="4">
        <v>171</v>
      </c>
      <c r="B172" s="4" t="s">
        <v>128</v>
      </c>
      <c r="C172" s="4">
        <v>2019</v>
      </c>
      <c r="D172" s="4" t="s">
        <v>41</v>
      </c>
      <c r="E172" s="4" t="s">
        <v>20</v>
      </c>
      <c r="F172" s="4" t="s">
        <v>131</v>
      </c>
      <c r="G172" s="4">
        <v>0.2</v>
      </c>
      <c r="H172" s="4">
        <f>((H169+H170))/2</f>
        <v>47.215000000000003</v>
      </c>
      <c r="I172" s="4">
        <f t="shared" ref="I172:S172" si="21">((I169+I170))/2</f>
        <v>6.8149999999999995</v>
      </c>
      <c r="J172" s="4">
        <f t="shared" si="12"/>
        <v>54.03</v>
      </c>
      <c r="K172" s="4">
        <f t="shared" si="21"/>
        <v>39.894999999999996</v>
      </c>
      <c r="L172" s="4">
        <f t="shared" si="21"/>
        <v>5.67</v>
      </c>
      <c r="M172" s="4">
        <f t="shared" si="21"/>
        <v>0.41</v>
      </c>
      <c r="N172" s="4">
        <f t="shared" si="13"/>
        <v>6.08</v>
      </c>
      <c r="O172" s="4">
        <f t="shared" si="21"/>
        <v>20.240000000000002</v>
      </c>
      <c r="P172" s="4">
        <f t="shared" si="21"/>
        <v>75.694999999999993</v>
      </c>
      <c r="Q172" s="4">
        <f t="shared" si="21"/>
        <v>4.62</v>
      </c>
      <c r="R172" s="4">
        <f t="shared" si="14"/>
        <v>2.9849999999999994</v>
      </c>
      <c r="S172" s="4">
        <f t="shared" si="21"/>
        <v>16.700000000000003</v>
      </c>
      <c r="T172" s="4">
        <v>30</v>
      </c>
      <c r="U172" s="4">
        <v>25</v>
      </c>
      <c r="V172" s="4">
        <v>800</v>
      </c>
      <c r="W172" s="4">
        <v>1000</v>
      </c>
      <c r="X172" s="4" t="s">
        <v>82</v>
      </c>
      <c r="Y172" s="4">
        <v>3</v>
      </c>
      <c r="Z172" s="4" t="s">
        <v>28</v>
      </c>
      <c r="AA172" s="4">
        <v>24.1</v>
      </c>
      <c r="AB172" s="4">
        <v>37.1</v>
      </c>
      <c r="AC172" s="4">
        <v>38.700000000000003</v>
      </c>
    </row>
    <row r="173" spans="1:29" x14ac:dyDescent="0.5">
      <c r="A173" s="4">
        <v>172</v>
      </c>
      <c r="B173" s="4" t="s">
        <v>128</v>
      </c>
      <c r="C173" s="4">
        <v>2019</v>
      </c>
      <c r="D173" s="4" t="s">
        <v>41</v>
      </c>
      <c r="E173" s="4" t="s">
        <v>20</v>
      </c>
      <c r="F173" s="4" t="s">
        <v>132</v>
      </c>
      <c r="G173" s="4">
        <v>0.2</v>
      </c>
      <c r="H173" s="4">
        <f>((H169*7)+(H170*3))/10</f>
        <v>47.261000000000003</v>
      </c>
      <c r="I173" s="4">
        <f t="shared" ref="I173:S173" si="22">((I169*7)+(I170*3))/10</f>
        <v>6.8890000000000002</v>
      </c>
      <c r="J173" s="4">
        <f t="shared" si="12"/>
        <v>54.150000000000006</v>
      </c>
      <c r="K173" s="4">
        <f t="shared" si="22"/>
        <v>37.400999999999996</v>
      </c>
      <c r="L173" s="4">
        <f t="shared" si="22"/>
        <v>7.8780000000000001</v>
      </c>
      <c r="M173" s="4">
        <f t="shared" si="22"/>
        <v>0.57399999999999995</v>
      </c>
      <c r="N173" s="4">
        <f t="shared" si="13"/>
        <v>8.452</v>
      </c>
      <c r="O173" s="4">
        <f t="shared" si="22"/>
        <v>20.968</v>
      </c>
      <c r="P173" s="4">
        <f t="shared" si="22"/>
        <v>74.069000000000003</v>
      </c>
      <c r="Q173" s="4">
        <f t="shared" si="22"/>
        <v>6.18</v>
      </c>
      <c r="R173" s="4">
        <f t="shared" si="14"/>
        <v>2.0550000000000068</v>
      </c>
      <c r="S173" s="4">
        <f t="shared" si="22"/>
        <v>17.696000000000002</v>
      </c>
      <c r="T173" s="4">
        <v>30</v>
      </c>
      <c r="U173" s="4">
        <v>25</v>
      </c>
      <c r="V173" s="4">
        <v>800</v>
      </c>
      <c r="W173" s="4">
        <v>1000</v>
      </c>
      <c r="X173" s="4" t="s">
        <v>82</v>
      </c>
      <c r="Y173" s="4">
        <v>3</v>
      </c>
      <c r="Z173" s="4" t="s">
        <v>28</v>
      </c>
      <c r="AA173" s="4">
        <v>23.7</v>
      </c>
      <c r="AB173" s="4">
        <v>41.7</v>
      </c>
      <c r="AC173" s="4">
        <v>34.5</v>
      </c>
    </row>
    <row r="174" spans="1:29" x14ac:dyDescent="0.5">
      <c r="A174" s="4">
        <v>173</v>
      </c>
      <c r="B174" s="4" t="s">
        <v>133</v>
      </c>
      <c r="C174" s="4">
        <v>2017</v>
      </c>
      <c r="D174" s="4" t="s">
        <v>33</v>
      </c>
      <c r="E174" s="4" t="s">
        <v>20</v>
      </c>
      <c r="F174" s="4" t="s">
        <v>72</v>
      </c>
      <c r="G174" s="4">
        <v>0.29699999999999999</v>
      </c>
      <c r="H174" s="4">
        <v>45.76</v>
      </c>
      <c r="I174" s="4">
        <v>6.22</v>
      </c>
      <c r="J174" s="4">
        <f t="shared" si="12"/>
        <v>51.98</v>
      </c>
      <c r="K174" s="4">
        <v>47.5</v>
      </c>
      <c r="L174" s="4">
        <v>0.52</v>
      </c>
      <c r="M174" s="4">
        <f>100-(H174+I174+K174+L174)</f>
        <v>0</v>
      </c>
      <c r="N174" s="4">
        <f t="shared" si="13"/>
        <v>0.52</v>
      </c>
      <c r="O174" s="4">
        <v>16.16</v>
      </c>
      <c r="P174" s="4">
        <v>79.22</v>
      </c>
      <c r="Q174" s="4">
        <v>8.51</v>
      </c>
      <c r="R174" s="4">
        <f t="shared" si="14"/>
        <v>0</v>
      </c>
      <c r="S174" s="4">
        <v>12.27</v>
      </c>
      <c r="T174" s="4">
        <v>5</v>
      </c>
      <c r="U174" s="4">
        <v>30</v>
      </c>
      <c r="W174" s="4">
        <v>500</v>
      </c>
      <c r="X174" s="4" t="s">
        <v>29</v>
      </c>
      <c r="Y174" s="4">
        <v>0</v>
      </c>
      <c r="Z174" s="4" t="s">
        <v>28</v>
      </c>
      <c r="AA174" s="4">
        <v>20</v>
      </c>
      <c r="AB174" s="4">
        <v>44</v>
      </c>
      <c r="AC174" s="4">
        <v>36</v>
      </c>
    </row>
    <row r="175" spans="1:29" x14ac:dyDescent="0.5">
      <c r="A175" s="4">
        <v>174</v>
      </c>
      <c r="B175" s="4" t="s">
        <v>133</v>
      </c>
      <c r="C175" s="4">
        <v>2017</v>
      </c>
      <c r="D175" s="4" t="s">
        <v>33</v>
      </c>
      <c r="E175" s="4" t="s">
        <v>20</v>
      </c>
      <c r="F175" s="4" t="s">
        <v>50</v>
      </c>
      <c r="G175" s="4">
        <v>0.29699999999999999</v>
      </c>
      <c r="H175" s="4">
        <v>43.98</v>
      </c>
      <c r="I175" s="4">
        <v>5.94</v>
      </c>
      <c r="J175" s="4">
        <f t="shared" si="12"/>
        <v>49.919999999999995</v>
      </c>
      <c r="K175" s="4">
        <v>49.68</v>
      </c>
      <c r="L175" s="4">
        <v>0.4</v>
      </c>
      <c r="M175" s="4">
        <f t="shared" ref="M175:M180" si="23">100-(H175+I175+K175+L175)</f>
        <v>0</v>
      </c>
      <c r="N175" s="4">
        <f t="shared" si="13"/>
        <v>0.4</v>
      </c>
      <c r="O175" s="4">
        <v>15.91</v>
      </c>
      <c r="P175" s="4">
        <v>80.45</v>
      </c>
      <c r="Q175" s="4">
        <v>10.85</v>
      </c>
      <c r="R175" s="4">
        <f t="shared" si="14"/>
        <v>0</v>
      </c>
      <c r="S175" s="4">
        <v>8.6999999999999993</v>
      </c>
      <c r="T175" s="4">
        <v>5</v>
      </c>
      <c r="U175" s="4">
        <v>30</v>
      </c>
      <c r="W175" s="4">
        <v>500</v>
      </c>
      <c r="X175" s="4" t="s">
        <v>29</v>
      </c>
      <c r="Y175" s="4">
        <v>0</v>
      </c>
      <c r="Z175" s="4" t="s">
        <v>28</v>
      </c>
      <c r="AA175" s="4">
        <v>22</v>
      </c>
      <c r="AB175" s="4">
        <v>48</v>
      </c>
      <c r="AC175" s="4">
        <v>30</v>
      </c>
    </row>
    <row r="176" spans="1:29" x14ac:dyDescent="0.5">
      <c r="A176" s="4">
        <v>175</v>
      </c>
      <c r="B176" s="4" t="s">
        <v>133</v>
      </c>
      <c r="C176" s="4">
        <v>2017</v>
      </c>
      <c r="D176" s="4" t="s">
        <v>33</v>
      </c>
      <c r="E176" s="4" t="s">
        <v>20</v>
      </c>
      <c r="F176" s="4" t="s">
        <v>22</v>
      </c>
      <c r="G176" s="4">
        <v>0.29699999999999999</v>
      </c>
      <c r="H176" s="4">
        <v>49.38</v>
      </c>
      <c r="I176" s="4">
        <v>6.52</v>
      </c>
      <c r="J176" s="4">
        <f t="shared" si="12"/>
        <v>55.900000000000006</v>
      </c>
      <c r="K176" s="4">
        <v>43.47</v>
      </c>
      <c r="L176" s="4">
        <v>0.63</v>
      </c>
      <c r="M176" s="4">
        <f t="shared" si="23"/>
        <v>0</v>
      </c>
      <c r="N176" s="4">
        <f t="shared" si="13"/>
        <v>0.63</v>
      </c>
      <c r="O176" s="4">
        <v>17.059999999999999</v>
      </c>
      <c r="P176" s="4">
        <v>82.58</v>
      </c>
      <c r="Q176" s="4">
        <v>4.9400000000000004</v>
      </c>
      <c r="R176" s="4">
        <f t="shared" si="14"/>
        <v>0</v>
      </c>
      <c r="S176" s="4">
        <v>12.48</v>
      </c>
      <c r="T176" s="4">
        <v>5</v>
      </c>
      <c r="U176" s="4">
        <v>30</v>
      </c>
      <c r="W176" s="4">
        <v>500</v>
      </c>
      <c r="X176" s="4" t="s">
        <v>29</v>
      </c>
      <c r="Y176" s="4">
        <v>0</v>
      </c>
      <c r="Z176" s="4" t="s">
        <v>28</v>
      </c>
      <c r="AA176" s="4">
        <v>20</v>
      </c>
      <c r="AB176" s="4">
        <v>40</v>
      </c>
      <c r="AC176" s="4">
        <v>40</v>
      </c>
    </row>
    <row r="177" spans="1:29" x14ac:dyDescent="0.5">
      <c r="A177" s="4">
        <v>176</v>
      </c>
      <c r="B177" s="4" t="s">
        <v>133</v>
      </c>
      <c r="C177" s="4">
        <v>2017</v>
      </c>
      <c r="D177" s="4" t="s">
        <v>33</v>
      </c>
      <c r="E177" s="4" t="s">
        <v>20</v>
      </c>
      <c r="F177" s="4" t="s">
        <v>134</v>
      </c>
      <c r="G177" s="4">
        <v>0.29699999999999999</v>
      </c>
      <c r="H177" s="4">
        <v>48.88</v>
      </c>
      <c r="I177" s="4">
        <v>6.71</v>
      </c>
      <c r="J177" s="4">
        <f t="shared" si="12"/>
        <v>55.59</v>
      </c>
      <c r="K177" s="4">
        <v>44.15</v>
      </c>
      <c r="L177" s="4">
        <v>0.24</v>
      </c>
      <c r="M177" s="4">
        <f t="shared" si="23"/>
        <v>1.9999999999996021E-2</v>
      </c>
      <c r="N177" s="4">
        <f t="shared" si="13"/>
        <v>0.25999999999999601</v>
      </c>
      <c r="O177" s="4">
        <v>16.920000000000002</v>
      </c>
      <c r="P177" s="4">
        <v>86.02</v>
      </c>
      <c r="Q177" s="4">
        <v>4.05</v>
      </c>
      <c r="R177" s="4">
        <f t="shared" si="14"/>
        <v>0</v>
      </c>
      <c r="S177" s="4">
        <v>9.93</v>
      </c>
      <c r="T177" s="4">
        <v>5</v>
      </c>
      <c r="U177" s="4">
        <v>30</v>
      </c>
      <c r="W177" s="4">
        <v>500</v>
      </c>
      <c r="X177" s="4" t="s">
        <v>29</v>
      </c>
      <c r="Y177" s="4">
        <v>0</v>
      </c>
      <c r="Z177" s="4" t="s">
        <v>28</v>
      </c>
      <c r="AA177" s="4">
        <v>18</v>
      </c>
      <c r="AB177" s="4">
        <v>43</v>
      </c>
      <c r="AC177" s="4">
        <v>40</v>
      </c>
    </row>
    <row r="178" spans="1:29" x14ac:dyDescent="0.5">
      <c r="A178" s="4">
        <v>177</v>
      </c>
      <c r="B178" s="4" t="s">
        <v>133</v>
      </c>
      <c r="C178" s="4">
        <v>2017</v>
      </c>
      <c r="D178" s="4" t="s">
        <v>33</v>
      </c>
      <c r="E178" s="4" t="s">
        <v>20</v>
      </c>
      <c r="F178" s="4" t="s">
        <v>135</v>
      </c>
      <c r="G178" s="4">
        <v>0.29699999999999999</v>
      </c>
      <c r="H178" s="4">
        <v>46.47</v>
      </c>
      <c r="I178" s="4">
        <v>6.23</v>
      </c>
      <c r="J178" s="4">
        <f t="shared" si="12"/>
        <v>52.7</v>
      </c>
      <c r="K178" s="4">
        <v>46.38</v>
      </c>
      <c r="L178" s="4">
        <v>0.92</v>
      </c>
      <c r="M178" s="4">
        <f t="shared" si="23"/>
        <v>0</v>
      </c>
      <c r="N178" s="4">
        <f t="shared" si="13"/>
        <v>0.92</v>
      </c>
      <c r="O178" s="4">
        <v>17.03</v>
      </c>
      <c r="P178" s="4">
        <v>80.040000000000006</v>
      </c>
      <c r="Q178" s="4">
        <v>4.54</v>
      </c>
      <c r="R178" s="4">
        <f t="shared" si="14"/>
        <v>0</v>
      </c>
      <c r="S178" s="4">
        <v>15.42</v>
      </c>
      <c r="T178" s="4">
        <v>5</v>
      </c>
      <c r="U178" s="4">
        <v>30</v>
      </c>
      <c r="W178" s="4">
        <v>500</v>
      </c>
      <c r="X178" s="4" t="s">
        <v>29</v>
      </c>
      <c r="Y178" s="4">
        <v>0</v>
      </c>
      <c r="Z178" s="4" t="s">
        <v>28</v>
      </c>
      <c r="AA178" s="4">
        <v>20</v>
      </c>
      <c r="AB178" s="4">
        <v>43</v>
      </c>
      <c r="AC178" s="4">
        <v>37</v>
      </c>
    </row>
    <row r="179" spans="1:29" x14ac:dyDescent="0.5">
      <c r="A179" s="4">
        <v>178</v>
      </c>
      <c r="B179" s="4" t="s">
        <v>133</v>
      </c>
      <c r="C179" s="4">
        <v>2017</v>
      </c>
      <c r="D179" s="4" t="s">
        <v>33</v>
      </c>
      <c r="E179" s="4" t="s">
        <v>20</v>
      </c>
      <c r="F179" s="4" t="s">
        <v>137</v>
      </c>
      <c r="G179" s="4">
        <v>0.29699999999999999</v>
      </c>
      <c r="H179" s="4">
        <v>44.89</v>
      </c>
      <c r="I179" s="4">
        <v>6.14</v>
      </c>
      <c r="J179" s="4">
        <f t="shared" si="12"/>
        <v>51.03</v>
      </c>
      <c r="K179" s="4">
        <v>48.62</v>
      </c>
      <c r="L179" s="4">
        <v>0.35</v>
      </c>
      <c r="M179" s="4">
        <f t="shared" si="23"/>
        <v>0</v>
      </c>
      <c r="N179" s="4">
        <f t="shared" si="13"/>
        <v>0.35</v>
      </c>
      <c r="O179" s="4">
        <v>16.78</v>
      </c>
      <c r="P179" s="4">
        <v>78.69</v>
      </c>
      <c r="Q179" s="4">
        <v>7.06</v>
      </c>
      <c r="R179" s="4">
        <f t="shared" si="14"/>
        <v>0</v>
      </c>
      <c r="S179" s="4">
        <v>14.25</v>
      </c>
      <c r="T179" s="4">
        <v>5</v>
      </c>
      <c r="U179" s="4">
        <v>30</v>
      </c>
      <c r="W179" s="4">
        <v>500</v>
      </c>
      <c r="X179" s="4" t="s">
        <v>29</v>
      </c>
      <c r="Y179" s="4">
        <v>0</v>
      </c>
      <c r="Z179" s="4" t="s">
        <v>28</v>
      </c>
      <c r="AA179" s="4">
        <v>21</v>
      </c>
      <c r="AB179" s="4">
        <v>43</v>
      </c>
      <c r="AC179" s="4">
        <v>35</v>
      </c>
    </row>
    <row r="180" spans="1:29" x14ac:dyDescent="0.5">
      <c r="A180" s="4">
        <v>179</v>
      </c>
      <c r="B180" s="4" t="s">
        <v>133</v>
      </c>
      <c r="C180" s="4">
        <v>2017</v>
      </c>
      <c r="D180" s="4" t="s">
        <v>33</v>
      </c>
      <c r="E180" s="4" t="s">
        <v>20</v>
      </c>
      <c r="F180" s="4" t="s">
        <v>136</v>
      </c>
      <c r="G180" s="4">
        <v>0.29699999999999999</v>
      </c>
      <c r="H180" s="4">
        <v>39.979999999999997</v>
      </c>
      <c r="I180" s="4">
        <v>5.81</v>
      </c>
      <c r="J180" s="4">
        <f t="shared" si="12"/>
        <v>45.79</v>
      </c>
      <c r="K180" s="4">
        <v>53.09</v>
      </c>
      <c r="L180" s="4">
        <v>1.1200000000000001</v>
      </c>
      <c r="M180" s="4">
        <f t="shared" si="23"/>
        <v>0</v>
      </c>
      <c r="N180" s="4">
        <f t="shared" si="13"/>
        <v>1.1200000000000001</v>
      </c>
      <c r="O180" s="4">
        <v>15.75</v>
      </c>
      <c r="P180" s="4">
        <v>71.59</v>
      </c>
      <c r="Q180" s="4">
        <v>11.84</v>
      </c>
      <c r="R180" s="4">
        <f t="shared" si="14"/>
        <v>0</v>
      </c>
      <c r="S180" s="4">
        <v>16.57</v>
      </c>
      <c r="T180" s="4">
        <v>5</v>
      </c>
      <c r="U180" s="4">
        <v>30</v>
      </c>
      <c r="W180" s="4">
        <v>500</v>
      </c>
      <c r="X180" s="4" t="s">
        <v>29</v>
      </c>
      <c r="Y180" s="4">
        <v>0</v>
      </c>
      <c r="Z180" s="4" t="s">
        <v>28</v>
      </c>
      <c r="AA180" s="4">
        <v>22</v>
      </c>
      <c r="AB180" s="4">
        <v>44</v>
      </c>
      <c r="AC180" s="4">
        <v>34</v>
      </c>
    </row>
    <row r="181" spans="1:29" ht="26.4" thickBot="1" x14ac:dyDescent="0.55000000000000004"/>
    <row r="182" spans="1:29" ht="26.4" thickBot="1" x14ac:dyDescent="0.55000000000000004">
      <c r="V182" s="2" t="s">
        <v>25</v>
      </c>
      <c r="W182" s="2" t="s">
        <v>10</v>
      </c>
    </row>
    <row r="183" spans="1:29" x14ac:dyDescent="0.5">
      <c r="Q183" s="4" t="s">
        <v>145</v>
      </c>
      <c r="R183" s="4" t="s">
        <v>146</v>
      </c>
      <c r="V183" s="4">
        <v>400</v>
      </c>
      <c r="W183" s="4">
        <v>37.409999999999997</v>
      </c>
      <c r="Y183" s="4" t="s">
        <v>140</v>
      </c>
      <c r="Z183" s="4" t="s">
        <v>141</v>
      </c>
      <c r="AA183" s="4" t="s">
        <v>142</v>
      </c>
      <c r="AB183" s="4" t="s">
        <v>143</v>
      </c>
      <c r="AC183" s="4" t="s">
        <v>144</v>
      </c>
    </row>
    <row r="184" spans="1:29" x14ac:dyDescent="0.5">
      <c r="Q184" s="4">
        <v>1000</v>
      </c>
      <c r="R184" s="4">
        <v>10.7</v>
      </c>
      <c r="V184" s="4">
        <v>400</v>
      </c>
      <c r="W184" s="4">
        <v>38.67</v>
      </c>
      <c r="Y184" s="4">
        <v>37.409999999999997</v>
      </c>
      <c r="Z184" s="4">
        <v>35.299999999999997</v>
      </c>
      <c r="AA184" s="4">
        <v>30</v>
      </c>
      <c r="AB184" s="4">
        <v>32.6</v>
      </c>
      <c r="AC184" s="4">
        <v>38.299999999999997</v>
      </c>
    </row>
    <row r="185" spans="1:29" x14ac:dyDescent="0.5">
      <c r="I185" s="4" t="s">
        <v>138</v>
      </c>
      <c r="Q185" s="4">
        <v>130</v>
      </c>
      <c r="R185" s="4">
        <v>30.2</v>
      </c>
      <c r="V185" s="4">
        <v>400</v>
      </c>
      <c r="W185" s="4">
        <v>39.15</v>
      </c>
      <c r="Y185" s="4">
        <v>38.67</v>
      </c>
      <c r="Z185" s="4">
        <v>32</v>
      </c>
      <c r="AA185" s="4">
        <v>20</v>
      </c>
      <c r="AB185" s="4">
        <v>13.5</v>
      </c>
      <c r="AC185" s="4">
        <v>35.1</v>
      </c>
    </row>
    <row r="186" spans="1:29" x14ac:dyDescent="0.5">
      <c r="Q186" s="4">
        <v>270</v>
      </c>
      <c r="R186" s="4">
        <v>25.53</v>
      </c>
      <c r="V186" s="4">
        <v>400</v>
      </c>
      <c r="W186" s="4">
        <v>32.14</v>
      </c>
      <c r="Y186" s="4">
        <v>39.15</v>
      </c>
      <c r="Z186" s="4">
        <v>34.4</v>
      </c>
      <c r="AA186" s="4">
        <v>26</v>
      </c>
      <c r="AB186" s="4">
        <v>40.1</v>
      </c>
      <c r="AC186" s="4">
        <v>36.700000000000003</v>
      </c>
    </row>
    <row r="187" spans="1:29" x14ac:dyDescent="0.5">
      <c r="Q187" s="4">
        <v>420</v>
      </c>
      <c r="R187" s="4">
        <v>22.7</v>
      </c>
      <c r="V187" s="4">
        <v>400</v>
      </c>
      <c r="W187" s="4">
        <v>33.6</v>
      </c>
      <c r="Y187" s="4">
        <v>32.14</v>
      </c>
      <c r="Z187" s="4">
        <v>33.4</v>
      </c>
      <c r="AA187" s="4">
        <v>25</v>
      </c>
      <c r="AB187" s="4">
        <v>24</v>
      </c>
      <c r="AC187" s="4">
        <v>34.799999999999997</v>
      </c>
    </row>
    <row r="188" spans="1:29" x14ac:dyDescent="0.5">
      <c r="Q188" s="4">
        <v>3000</v>
      </c>
      <c r="R188" s="4">
        <f>52-28</f>
        <v>24</v>
      </c>
      <c r="V188" s="4">
        <v>400</v>
      </c>
      <c r="W188" s="4">
        <v>35.47</v>
      </c>
      <c r="Y188" s="4">
        <v>33.6</v>
      </c>
      <c r="Z188" s="4">
        <v>62.9</v>
      </c>
      <c r="AA188" s="4">
        <v>21</v>
      </c>
      <c r="AB188" s="4">
        <v>21.9</v>
      </c>
      <c r="AC188" s="4">
        <v>61.9</v>
      </c>
    </row>
    <row r="189" spans="1:29" x14ac:dyDescent="0.5">
      <c r="Q189" s="4">
        <v>3000</v>
      </c>
      <c r="R189" s="4">
        <v>65</v>
      </c>
      <c r="V189" s="4">
        <v>400</v>
      </c>
      <c r="W189" s="4">
        <v>32</v>
      </c>
      <c r="Y189" s="4">
        <v>35.47</v>
      </c>
      <c r="Z189" s="4">
        <v>32.44</v>
      </c>
      <c r="AA189" s="4">
        <f>52-28</f>
        <v>24</v>
      </c>
      <c r="AB189" s="4">
        <v>0.8</v>
      </c>
      <c r="AC189" s="4">
        <v>65.3</v>
      </c>
    </row>
    <row r="190" spans="1:29" x14ac:dyDescent="0.5">
      <c r="Q190" s="4">
        <v>3000</v>
      </c>
      <c r="R190" s="4">
        <v>25</v>
      </c>
      <c r="V190" s="4">
        <v>400</v>
      </c>
      <c r="W190" s="4">
        <v>27</v>
      </c>
      <c r="Y190" s="4">
        <v>32</v>
      </c>
      <c r="Z190" s="4">
        <v>34.83</v>
      </c>
      <c r="AA190" s="4">
        <v>65</v>
      </c>
      <c r="AB190" s="4">
        <v>6</v>
      </c>
      <c r="AC190" s="4">
        <v>69.599999999999994</v>
      </c>
    </row>
    <row r="191" spans="1:29" x14ac:dyDescent="0.5">
      <c r="Q191" s="4">
        <v>3000</v>
      </c>
      <c r="R191" s="4">
        <v>28</v>
      </c>
      <c r="V191" s="4">
        <v>400</v>
      </c>
      <c r="W191" s="4">
        <v>21</v>
      </c>
      <c r="Y191" s="4">
        <v>27</v>
      </c>
      <c r="Z191" s="4">
        <v>41.96</v>
      </c>
      <c r="AA191" s="4">
        <v>25</v>
      </c>
      <c r="AB191" s="4">
        <v>17.899999999999999</v>
      </c>
      <c r="AC191" s="4">
        <v>65.8</v>
      </c>
    </row>
    <row r="192" spans="1:29" x14ac:dyDescent="0.5">
      <c r="Q192" s="4">
        <v>3000</v>
      </c>
      <c r="R192" s="4">
        <v>25</v>
      </c>
      <c r="V192" s="4">
        <v>400</v>
      </c>
      <c r="W192" s="4">
        <v>20</v>
      </c>
      <c r="Y192" s="4">
        <v>21</v>
      </c>
      <c r="Z192" s="4">
        <v>29.8</v>
      </c>
      <c r="AA192" s="4">
        <v>28</v>
      </c>
      <c r="AB192" s="4">
        <v>12.9</v>
      </c>
      <c r="AC192" s="4">
        <v>58.2</v>
      </c>
    </row>
    <row r="193" spans="17:29" x14ac:dyDescent="0.5">
      <c r="Q193" s="4">
        <v>3000</v>
      </c>
      <c r="R193" s="4">
        <v>26</v>
      </c>
      <c r="V193" s="4">
        <v>500</v>
      </c>
      <c r="W193" s="4">
        <v>35.299999999999997</v>
      </c>
      <c r="Y193" s="4">
        <v>20</v>
      </c>
      <c r="Z193" s="4">
        <v>31.82</v>
      </c>
      <c r="AA193" s="4">
        <v>25</v>
      </c>
      <c r="AB193" s="4">
        <v>22.7</v>
      </c>
      <c r="AC193" s="4">
        <v>60.9</v>
      </c>
    </row>
    <row r="194" spans="17:29" x14ac:dyDescent="0.5">
      <c r="Q194" s="4">
        <v>800</v>
      </c>
      <c r="R194" s="4">
        <v>32</v>
      </c>
      <c r="V194" s="4">
        <v>500</v>
      </c>
      <c r="W194" s="4">
        <v>32</v>
      </c>
      <c r="Z194" s="4">
        <v>35.11</v>
      </c>
      <c r="AA194" s="4">
        <v>26</v>
      </c>
      <c r="AB194" s="4">
        <v>15.9</v>
      </c>
      <c r="AC194" s="4">
        <v>61.2</v>
      </c>
    </row>
    <row r="195" spans="17:29" x14ac:dyDescent="0.5">
      <c r="Q195" s="4">
        <v>800</v>
      </c>
      <c r="R195" s="4">
        <v>27</v>
      </c>
      <c r="V195" s="4">
        <v>500</v>
      </c>
      <c r="W195" s="4">
        <v>34.4</v>
      </c>
      <c r="Z195" s="4">
        <v>30.2</v>
      </c>
      <c r="AB195" s="4">
        <v>13.1</v>
      </c>
      <c r="AC195" s="4">
        <v>58.9</v>
      </c>
    </row>
    <row r="196" spans="17:29" x14ac:dyDescent="0.5">
      <c r="Q196" s="4">
        <v>800</v>
      </c>
      <c r="R196" s="4">
        <v>21</v>
      </c>
      <c r="V196" s="4">
        <v>500</v>
      </c>
      <c r="W196" s="4">
        <v>33.4</v>
      </c>
      <c r="AB196" s="4">
        <v>19.2</v>
      </c>
      <c r="AC196" s="4">
        <v>55.1</v>
      </c>
    </row>
    <row r="197" spans="17:29" x14ac:dyDescent="0.5">
      <c r="Q197" s="4">
        <v>800</v>
      </c>
      <c r="R197" s="4">
        <v>20</v>
      </c>
      <c r="V197" s="4">
        <v>500</v>
      </c>
      <c r="W197" s="4">
        <v>62.9</v>
      </c>
      <c r="AB197" s="4">
        <v>16.5</v>
      </c>
      <c r="AC197" s="4">
        <v>56.6</v>
      </c>
    </row>
    <row r="198" spans="17:29" x14ac:dyDescent="0.5">
      <c r="Q198" s="4">
        <v>800</v>
      </c>
      <c r="R198" s="4">
        <v>16</v>
      </c>
      <c r="V198" s="4">
        <v>500</v>
      </c>
      <c r="W198" s="4">
        <v>32.44</v>
      </c>
      <c r="AB198" s="4">
        <v>24.2</v>
      </c>
      <c r="AC198" s="4">
        <v>52.6</v>
      </c>
    </row>
    <row r="199" spans="17:29" x14ac:dyDescent="0.5">
      <c r="Q199" s="4">
        <v>800</v>
      </c>
      <c r="R199" s="4">
        <v>21</v>
      </c>
      <c r="V199" s="4">
        <v>500</v>
      </c>
      <c r="W199" s="4">
        <v>34.83</v>
      </c>
      <c r="AB199" s="4">
        <v>17.899999999999999</v>
      </c>
      <c r="AC199" s="4">
        <v>50</v>
      </c>
    </row>
    <row r="200" spans="17:29" x14ac:dyDescent="0.5">
      <c r="Q200" s="4">
        <v>800</v>
      </c>
      <c r="R200" s="4">
        <v>19</v>
      </c>
      <c r="V200" s="4">
        <v>500</v>
      </c>
      <c r="W200" s="4">
        <v>41.96</v>
      </c>
      <c r="AB200" s="4">
        <v>15.4</v>
      </c>
      <c r="AC200" s="4">
        <v>46.7</v>
      </c>
    </row>
    <row r="201" spans="17:29" x14ac:dyDescent="0.5">
      <c r="Q201" s="4">
        <v>800</v>
      </c>
      <c r="R201" s="4">
        <v>9</v>
      </c>
      <c r="V201" s="4">
        <v>500</v>
      </c>
      <c r="W201" s="4">
        <v>29.8</v>
      </c>
      <c r="AB201" s="4">
        <v>31.27</v>
      </c>
      <c r="AC201" s="4">
        <v>48.2</v>
      </c>
    </row>
    <row r="202" spans="17:29" x14ac:dyDescent="0.5">
      <c r="Q202" s="4">
        <v>800</v>
      </c>
      <c r="R202" s="4">
        <v>9</v>
      </c>
      <c r="V202" s="4">
        <v>500</v>
      </c>
      <c r="W202" s="4">
        <v>31.82</v>
      </c>
      <c r="AB202" s="4">
        <v>33.14</v>
      </c>
    </row>
    <row r="203" spans="17:29" x14ac:dyDescent="0.5">
      <c r="Q203" s="4">
        <v>800</v>
      </c>
      <c r="R203" s="4">
        <v>10</v>
      </c>
      <c r="V203" s="4">
        <v>500</v>
      </c>
      <c r="W203" s="4">
        <v>35.11</v>
      </c>
      <c r="AB203" s="4">
        <v>34.520000000000003</v>
      </c>
    </row>
    <row r="204" spans="17:29" x14ac:dyDescent="0.5">
      <c r="Q204" s="4">
        <v>1000</v>
      </c>
      <c r="R204" s="4">
        <v>63</v>
      </c>
      <c r="V204" s="4">
        <v>500</v>
      </c>
      <c r="W204" s="4">
        <v>30.2</v>
      </c>
      <c r="AB204" s="4">
        <v>24.85</v>
      </c>
    </row>
    <row r="205" spans="17:29" x14ac:dyDescent="0.5">
      <c r="Q205" s="4">
        <v>1000</v>
      </c>
      <c r="R205" s="4">
        <v>36</v>
      </c>
      <c r="V205" s="4">
        <v>550</v>
      </c>
      <c r="W205" s="4">
        <v>30</v>
      </c>
      <c r="AB205" s="4">
        <v>28.63</v>
      </c>
    </row>
    <row r="206" spans="17:29" x14ac:dyDescent="0.5">
      <c r="Q206" s="4">
        <v>1000</v>
      </c>
      <c r="R206" s="4">
        <v>34</v>
      </c>
      <c r="V206" s="4">
        <v>550</v>
      </c>
      <c r="W206" s="4">
        <v>20</v>
      </c>
      <c r="AB206" s="4">
        <v>33.26</v>
      </c>
    </row>
    <row r="207" spans="17:29" x14ac:dyDescent="0.5">
      <c r="Q207" s="4">
        <v>1000</v>
      </c>
      <c r="R207" s="4">
        <v>33</v>
      </c>
      <c r="V207" s="4">
        <v>550</v>
      </c>
      <c r="W207" s="4">
        <v>26</v>
      </c>
    </row>
    <row r="208" spans="17:29" x14ac:dyDescent="0.5">
      <c r="Q208" s="4">
        <v>1200</v>
      </c>
      <c r="R208" s="4">
        <v>70</v>
      </c>
      <c r="V208" s="4">
        <v>550</v>
      </c>
      <c r="W208" s="4">
        <v>25</v>
      </c>
    </row>
    <row r="209" spans="17:23" x14ac:dyDescent="0.5">
      <c r="Q209" s="4">
        <v>1200</v>
      </c>
      <c r="R209" s="4">
        <v>55</v>
      </c>
      <c r="V209" s="4">
        <v>550</v>
      </c>
      <c r="W209" s="4">
        <v>21</v>
      </c>
    </row>
    <row r="210" spans="17:23" x14ac:dyDescent="0.5">
      <c r="Q210" s="4">
        <v>1200</v>
      </c>
      <c r="R210" s="4">
        <v>49</v>
      </c>
      <c r="V210" s="4">
        <v>550</v>
      </c>
      <c r="W210" s="4">
        <f>52-28</f>
        <v>24</v>
      </c>
    </row>
    <row r="211" spans="17:23" x14ac:dyDescent="0.5">
      <c r="Q211" s="4">
        <v>1200</v>
      </c>
      <c r="R211" s="4">
        <v>39</v>
      </c>
      <c r="V211" s="4">
        <v>550</v>
      </c>
      <c r="W211" s="4">
        <v>65</v>
      </c>
    </row>
    <row r="212" spans="17:23" x14ac:dyDescent="0.5">
      <c r="Q212" s="4">
        <v>600</v>
      </c>
      <c r="R212" s="4">
        <v>48.39</v>
      </c>
      <c r="V212" s="4">
        <v>550</v>
      </c>
      <c r="W212" s="4">
        <v>25</v>
      </c>
    </row>
    <row r="213" spans="17:23" x14ac:dyDescent="0.5">
      <c r="Q213" s="4">
        <v>900</v>
      </c>
      <c r="R213" s="4">
        <v>45.16</v>
      </c>
      <c r="V213" s="4">
        <v>550</v>
      </c>
      <c r="W213" s="4">
        <v>28</v>
      </c>
    </row>
    <row r="214" spans="17:23" x14ac:dyDescent="0.5">
      <c r="Q214" s="4">
        <v>1200</v>
      </c>
      <c r="R214" s="4">
        <v>43.23</v>
      </c>
      <c r="V214" s="4">
        <v>550</v>
      </c>
      <c r="W214" s="4">
        <v>25</v>
      </c>
    </row>
    <row r="215" spans="17:23" x14ac:dyDescent="0.5">
      <c r="Q215" s="4">
        <v>1000</v>
      </c>
      <c r="R215" s="4">
        <v>22</v>
      </c>
      <c r="V215" s="4">
        <v>550</v>
      </c>
      <c r="W215" s="4">
        <v>26</v>
      </c>
    </row>
    <row r="216" spans="17:23" x14ac:dyDescent="0.5">
      <c r="Q216" s="4">
        <v>1000</v>
      </c>
      <c r="R216" s="4">
        <v>47</v>
      </c>
      <c r="V216" s="4">
        <v>600</v>
      </c>
      <c r="W216" s="4">
        <v>32.6</v>
      </c>
    </row>
    <row r="217" spans="17:23" x14ac:dyDescent="0.5">
      <c r="Q217" s="4">
        <v>1000</v>
      </c>
      <c r="R217" s="4">
        <v>33</v>
      </c>
      <c r="V217" s="4">
        <v>600</v>
      </c>
      <c r="W217" s="4">
        <v>13.5</v>
      </c>
    </row>
    <row r="218" spans="17:23" x14ac:dyDescent="0.5">
      <c r="Q218" s="4">
        <v>1000</v>
      </c>
      <c r="R218" s="4">
        <v>34</v>
      </c>
      <c r="V218" s="4">
        <v>600</v>
      </c>
      <c r="W218" s="4">
        <v>40.1</v>
      </c>
    </row>
    <row r="219" spans="17:23" x14ac:dyDescent="0.5">
      <c r="Q219" s="4">
        <v>1000</v>
      </c>
      <c r="R219" s="4">
        <v>41</v>
      </c>
      <c r="V219" s="4">
        <v>600</v>
      </c>
      <c r="W219" s="4">
        <v>24</v>
      </c>
    </row>
    <row r="220" spans="17:23" x14ac:dyDescent="0.5">
      <c r="Q220" s="4">
        <v>1000</v>
      </c>
      <c r="R220" s="4">
        <v>53</v>
      </c>
      <c r="V220" s="4">
        <v>600</v>
      </c>
      <c r="W220" s="4">
        <v>21.9</v>
      </c>
    </row>
    <row r="221" spans="17:23" x14ac:dyDescent="0.5">
      <c r="Q221" s="4">
        <v>1000</v>
      </c>
      <c r="R221" s="4">
        <v>46</v>
      </c>
      <c r="V221" s="4">
        <v>600</v>
      </c>
      <c r="W221" s="4">
        <v>0.8</v>
      </c>
    </row>
    <row r="222" spans="17:23" x14ac:dyDescent="0.5">
      <c r="Q222" s="4">
        <v>1000</v>
      </c>
      <c r="R222" s="4">
        <v>40</v>
      </c>
      <c r="V222" s="4">
        <v>600</v>
      </c>
      <c r="W222" s="4">
        <v>6</v>
      </c>
    </row>
    <row r="223" spans="17:23" x14ac:dyDescent="0.5">
      <c r="Q223" s="4">
        <v>1000</v>
      </c>
      <c r="R223" s="4">
        <v>35</v>
      </c>
      <c r="V223" s="4">
        <v>600</v>
      </c>
      <c r="W223" s="4">
        <v>17.899999999999999</v>
      </c>
    </row>
    <row r="224" spans="17:23" x14ac:dyDescent="0.5">
      <c r="Q224" s="4">
        <v>450</v>
      </c>
      <c r="R224" s="4">
        <v>4.7</v>
      </c>
      <c r="V224" s="4">
        <v>600</v>
      </c>
      <c r="W224" s="4">
        <v>12.9</v>
      </c>
    </row>
    <row r="225" spans="17:23" x14ac:dyDescent="0.5">
      <c r="Q225" s="4">
        <v>600</v>
      </c>
      <c r="R225" s="4">
        <v>8</v>
      </c>
      <c r="V225" s="4">
        <v>600</v>
      </c>
      <c r="W225" s="4">
        <v>22.7</v>
      </c>
    </row>
    <row r="226" spans="17:23" x14ac:dyDescent="0.5">
      <c r="Q226" s="4">
        <v>600</v>
      </c>
      <c r="R226" s="4">
        <v>5.4</v>
      </c>
      <c r="V226" s="4">
        <v>600</v>
      </c>
      <c r="W226" s="4">
        <v>15.9</v>
      </c>
    </row>
    <row r="227" spans="17:23" x14ac:dyDescent="0.5">
      <c r="Q227" s="4">
        <v>600</v>
      </c>
      <c r="R227" s="4">
        <v>9.8000000000000007</v>
      </c>
      <c r="V227" s="4">
        <v>600</v>
      </c>
      <c r="W227" s="4">
        <v>13.1</v>
      </c>
    </row>
    <row r="228" spans="17:23" x14ac:dyDescent="0.5">
      <c r="Q228" s="4">
        <v>600</v>
      </c>
      <c r="R228" s="4">
        <v>9.1999999999999993</v>
      </c>
      <c r="V228" s="4">
        <v>600</v>
      </c>
      <c r="W228" s="4">
        <v>19.2</v>
      </c>
    </row>
    <row r="229" spans="17:23" x14ac:dyDescent="0.5">
      <c r="Q229" s="4">
        <v>800</v>
      </c>
      <c r="R229" s="4">
        <v>7.1</v>
      </c>
      <c r="V229" s="4">
        <v>600</v>
      </c>
      <c r="W229" s="4">
        <v>16.5</v>
      </c>
    </row>
    <row r="230" spans="17:23" x14ac:dyDescent="0.5">
      <c r="Q230" s="4">
        <v>600</v>
      </c>
      <c r="R230" s="4">
        <v>44.4</v>
      </c>
      <c r="V230" s="4">
        <v>600</v>
      </c>
      <c r="W230" s="4">
        <v>24.2</v>
      </c>
    </row>
    <row r="231" spans="17:23" x14ac:dyDescent="0.5">
      <c r="Q231" s="4">
        <v>450</v>
      </c>
      <c r="R231" s="4">
        <v>80</v>
      </c>
      <c r="V231" s="4">
        <v>600</v>
      </c>
      <c r="W231" s="4">
        <v>17.899999999999999</v>
      </c>
    </row>
    <row r="232" spans="17:23" x14ac:dyDescent="0.5">
      <c r="Q232" s="4">
        <v>450</v>
      </c>
      <c r="R232" s="4">
        <v>48</v>
      </c>
      <c r="V232" s="4">
        <v>600</v>
      </c>
      <c r="W232" s="4">
        <v>15.4</v>
      </c>
    </row>
    <row r="233" spans="17:23" x14ac:dyDescent="0.5">
      <c r="Q233" s="4">
        <v>450</v>
      </c>
      <c r="R233" s="4">
        <v>50</v>
      </c>
      <c r="V233" s="4">
        <v>600</v>
      </c>
      <c r="W233" s="4">
        <v>31.27</v>
      </c>
    </row>
    <row r="234" spans="17:23" x14ac:dyDescent="0.5">
      <c r="Q234" s="4">
        <v>450</v>
      </c>
      <c r="R234" s="4">
        <v>65</v>
      </c>
      <c r="V234" s="4">
        <v>600</v>
      </c>
      <c r="W234" s="4">
        <v>33.14</v>
      </c>
    </row>
    <row r="235" spans="17:23" x14ac:dyDescent="0.5">
      <c r="Q235" s="4">
        <v>450</v>
      </c>
      <c r="R235" s="4">
        <v>80</v>
      </c>
      <c r="V235" s="4">
        <v>600</v>
      </c>
      <c r="W235" s="4">
        <v>34.520000000000003</v>
      </c>
    </row>
    <row r="236" spans="17:23" x14ac:dyDescent="0.5">
      <c r="Q236" s="4">
        <v>450</v>
      </c>
      <c r="R236" s="4">
        <v>68</v>
      </c>
      <c r="V236" s="4">
        <v>600</v>
      </c>
      <c r="W236" s="4">
        <v>24.85</v>
      </c>
    </row>
    <row r="237" spans="17:23" x14ac:dyDescent="0.5">
      <c r="Q237" s="4">
        <v>450</v>
      </c>
      <c r="R237" s="4">
        <v>51</v>
      </c>
      <c r="V237" s="4">
        <v>600</v>
      </c>
      <c r="W237" s="4">
        <v>28.63</v>
      </c>
    </row>
    <row r="238" spans="17:23" x14ac:dyDescent="0.5">
      <c r="Q238" s="4">
        <v>450</v>
      </c>
      <c r="R238" s="4">
        <v>49</v>
      </c>
      <c r="V238" s="4">
        <v>600</v>
      </c>
      <c r="W238" s="4">
        <v>33.26</v>
      </c>
    </row>
    <row r="239" spans="17:23" x14ac:dyDescent="0.5">
      <c r="Q239" s="4">
        <v>390</v>
      </c>
      <c r="R239" s="4">
        <v>25</v>
      </c>
      <c r="V239" s="4">
        <v>800</v>
      </c>
      <c r="W239" s="4">
        <v>38.299999999999997</v>
      </c>
    </row>
    <row r="240" spans="17:23" x14ac:dyDescent="0.5">
      <c r="Q240" s="4">
        <v>540</v>
      </c>
      <c r="R240" s="4">
        <v>23</v>
      </c>
      <c r="V240" s="4">
        <v>800</v>
      </c>
      <c r="W240" s="4">
        <v>35.1</v>
      </c>
    </row>
    <row r="241" spans="17:23" x14ac:dyDescent="0.5">
      <c r="Q241" s="4">
        <v>700</v>
      </c>
      <c r="R241" s="4">
        <v>23</v>
      </c>
      <c r="V241" s="4">
        <v>800</v>
      </c>
      <c r="W241" s="4">
        <v>36.700000000000003</v>
      </c>
    </row>
    <row r="242" spans="17:23" x14ac:dyDescent="0.5">
      <c r="Q242" s="4">
        <v>390</v>
      </c>
      <c r="R242" s="4">
        <v>78</v>
      </c>
      <c r="V242" s="4">
        <v>800</v>
      </c>
      <c r="W242" s="4">
        <v>34.799999999999997</v>
      </c>
    </row>
    <row r="243" spans="17:23" x14ac:dyDescent="0.5">
      <c r="Q243" s="4">
        <v>540</v>
      </c>
      <c r="R243" s="4">
        <v>33</v>
      </c>
      <c r="V243" s="4">
        <v>800</v>
      </c>
      <c r="W243" s="4">
        <v>61.9</v>
      </c>
    </row>
    <row r="244" spans="17:23" x14ac:dyDescent="0.5">
      <c r="Q244" s="4">
        <v>700</v>
      </c>
      <c r="R244" s="4">
        <v>29</v>
      </c>
      <c r="V244" s="4">
        <v>800</v>
      </c>
      <c r="W244" s="4">
        <v>65.3</v>
      </c>
    </row>
    <row r="245" spans="17:23" x14ac:dyDescent="0.5">
      <c r="Q245" s="4">
        <v>700</v>
      </c>
      <c r="R245" s="4">
        <v>38</v>
      </c>
      <c r="V245" s="4">
        <v>800</v>
      </c>
      <c r="W245" s="4">
        <v>69.599999999999994</v>
      </c>
    </row>
    <row r="246" spans="17:23" x14ac:dyDescent="0.5">
      <c r="Q246" s="4">
        <v>700</v>
      </c>
      <c r="R246" s="4">
        <v>19</v>
      </c>
      <c r="V246" s="4">
        <v>800</v>
      </c>
      <c r="W246" s="4">
        <v>65.8</v>
      </c>
    </row>
    <row r="247" spans="17:23" x14ac:dyDescent="0.5">
      <c r="Q247" s="4">
        <v>2000</v>
      </c>
      <c r="R247" s="4">
        <v>56.69</v>
      </c>
      <c r="V247" s="4">
        <v>800</v>
      </c>
      <c r="W247" s="4">
        <v>58.2</v>
      </c>
    </row>
    <row r="248" spans="17:23" x14ac:dyDescent="0.5">
      <c r="Q248" s="4">
        <v>2000</v>
      </c>
      <c r="R248" s="4">
        <v>44.83</v>
      </c>
      <c r="V248" s="4">
        <v>800</v>
      </c>
      <c r="W248" s="4">
        <v>60.9</v>
      </c>
    </row>
    <row r="249" spans="17:23" x14ac:dyDescent="0.5">
      <c r="Q249" s="4">
        <v>2000</v>
      </c>
      <c r="R249" s="4">
        <v>37.159999999999997</v>
      </c>
      <c r="V249" s="4">
        <v>800</v>
      </c>
      <c r="W249" s="4">
        <v>61.2</v>
      </c>
    </row>
    <row r="250" spans="17:23" x14ac:dyDescent="0.5">
      <c r="Q250" s="4">
        <v>2000</v>
      </c>
      <c r="R250" s="4">
        <v>34.590000000000003</v>
      </c>
      <c r="V250" s="4">
        <v>800</v>
      </c>
      <c r="W250" s="4">
        <v>58.9</v>
      </c>
    </row>
    <row r="251" spans="17:23" x14ac:dyDescent="0.5">
      <c r="Q251" s="4">
        <v>2000</v>
      </c>
      <c r="R251" s="4">
        <v>60.16</v>
      </c>
      <c r="V251" s="4">
        <v>800</v>
      </c>
      <c r="W251" s="4">
        <v>55.1</v>
      </c>
    </row>
    <row r="252" spans="17:23" x14ac:dyDescent="0.5">
      <c r="Q252" s="4">
        <v>2000</v>
      </c>
      <c r="R252" s="4">
        <v>38.06</v>
      </c>
      <c r="V252" s="4">
        <v>800</v>
      </c>
      <c r="W252" s="4">
        <v>56.6</v>
      </c>
    </row>
    <row r="253" spans="17:23" x14ac:dyDescent="0.5">
      <c r="Q253" s="4">
        <v>2000</v>
      </c>
      <c r="R253" s="4">
        <v>33.979999999999997</v>
      </c>
      <c r="V253" s="4">
        <v>800</v>
      </c>
      <c r="W253" s="4">
        <v>52.6</v>
      </c>
    </row>
    <row r="254" spans="17:23" x14ac:dyDescent="0.5">
      <c r="Q254" s="4">
        <v>2000</v>
      </c>
      <c r="R254" s="4">
        <v>31.2</v>
      </c>
      <c r="V254" s="4">
        <v>800</v>
      </c>
      <c r="W254" s="4">
        <v>50</v>
      </c>
    </row>
    <row r="255" spans="17:23" x14ac:dyDescent="0.5">
      <c r="Q255" s="4">
        <v>2000</v>
      </c>
      <c r="R255" s="4">
        <v>36.6</v>
      </c>
      <c r="V255" s="4">
        <v>800</v>
      </c>
      <c r="W255" s="4">
        <v>46.7</v>
      </c>
    </row>
    <row r="256" spans="17:23" x14ac:dyDescent="0.5">
      <c r="Q256" s="4">
        <v>2000</v>
      </c>
      <c r="R256" s="4">
        <v>37.200000000000003</v>
      </c>
      <c r="V256" s="4">
        <v>800</v>
      </c>
      <c r="W256" s="4">
        <v>48.2</v>
      </c>
    </row>
    <row r="257" spans="17:23" x14ac:dyDescent="0.5">
      <c r="Q257" s="4">
        <v>2000</v>
      </c>
      <c r="R257" s="4">
        <v>34.89</v>
      </c>
      <c r="V257" s="4">
        <v>800</v>
      </c>
      <c r="W257" s="4">
        <v>46.4</v>
      </c>
    </row>
    <row r="258" spans="17:23" x14ac:dyDescent="0.5">
      <c r="Q258" s="4">
        <v>2000</v>
      </c>
      <c r="R258" s="4">
        <v>31.26</v>
      </c>
      <c r="V258" s="4">
        <v>800</v>
      </c>
      <c r="W258" s="4">
        <v>45.7</v>
      </c>
    </row>
    <row r="259" spans="17:23" x14ac:dyDescent="0.5">
      <c r="Q259" s="4">
        <v>2000</v>
      </c>
      <c r="R259" s="4">
        <v>60.88</v>
      </c>
      <c r="V259" s="4">
        <v>800</v>
      </c>
      <c r="W259" s="4">
        <v>25.53</v>
      </c>
    </row>
    <row r="260" spans="17:23" x14ac:dyDescent="0.5">
      <c r="Q260" s="4">
        <v>2000</v>
      </c>
      <c r="R260" s="4">
        <v>27.24</v>
      </c>
      <c r="V260" s="4">
        <v>1000</v>
      </c>
      <c r="W260" s="4">
        <v>10.7</v>
      </c>
    </row>
    <row r="261" spans="17:23" x14ac:dyDescent="0.5">
      <c r="Q261" s="4">
        <v>2000</v>
      </c>
      <c r="R261" s="4">
        <v>30.59</v>
      </c>
      <c r="V261" s="4">
        <v>1000</v>
      </c>
      <c r="W261" s="4">
        <v>22.7</v>
      </c>
    </row>
    <row r="262" spans="17:23" x14ac:dyDescent="0.5">
      <c r="Q262" s="4">
        <v>2000</v>
      </c>
      <c r="R262" s="4">
        <v>24.84</v>
      </c>
    </row>
    <row r="263" spans="17:23" x14ac:dyDescent="0.5">
      <c r="Q263" s="4">
        <v>2000</v>
      </c>
      <c r="R263" s="4">
        <v>57.1</v>
      </c>
    </row>
    <row r="264" spans="17:23" x14ac:dyDescent="0.5">
      <c r="Q264" s="4">
        <v>2000</v>
      </c>
      <c r="R264" s="4">
        <v>38.31</v>
      </c>
    </row>
    <row r="265" spans="17:23" x14ac:dyDescent="0.5">
      <c r="Q265" s="4">
        <v>2000</v>
      </c>
      <c r="R265" s="4">
        <v>35.270000000000003</v>
      </c>
    </row>
    <row r="266" spans="17:23" x14ac:dyDescent="0.5">
      <c r="Q266" s="4">
        <v>2000</v>
      </c>
      <c r="R266" s="4">
        <v>19.91</v>
      </c>
    </row>
    <row r="267" spans="17:23" x14ac:dyDescent="0.5">
      <c r="Q267" s="4">
        <v>2000</v>
      </c>
      <c r="R267" s="4">
        <v>35.75</v>
      </c>
    </row>
    <row r="268" spans="17:23" x14ac:dyDescent="0.5">
      <c r="Q268" s="4">
        <v>2000</v>
      </c>
      <c r="R268" s="4">
        <v>33.31</v>
      </c>
    </row>
    <row r="269" spans="17:23" x14ac:dyDescent="0.5">
      <c r="Q269" s="4">
        <v>2000</v>
      </c>
      <c r="R269" s="4">
        <v>19.88</v>
      </c>
    </row>
    <row r="270" spans="17:23" x14ac:dyDescent="0.5">
      <c r="Q270" s="4">
        <v>2000</v>
      </c>
      <c r="R270" s="4">
        <v>20.2</v>
      </c>
    </row>
    <row r="271" spans="17:23" x14ac:dyDescent="0.5">
      <c r="Q271" s="4">
        <v>1000</v>
      </c>
      <c r="R271" s="4">
        <v>23</v>
      </c>
    </row>
    <row r="272" spans="17:23" x14ac:dyDescent="0.5">
      <c r="Q272" s="4">
        <v>1000</v>
      </c>
      <c r="R272" s="4">
        <v>46</v>
      </c>
    </row>
    <row r="273" spans="17:18" x14ac:dyDescent="0.5">
      <c r="Q273" s="4">
        <v>1000</v>
      </c>
      <c r="R273" s="4">
        <v>32</v>
      </c>
    </row>
    <row r="274" spans="17:18" x14ac:dyDescent="0.5">
      <c r="Q274" s="4">
        <v>1000</v>
      </c>
      <c r="R274" s="4">
        <v>33</v>
      </c>
    </row>
    <row r="332" spans="20:21" x14ac:dyDescent="0.5">
      <c r="T332" s="4">
        <v>50</v>
      </c>
      <c r="U332" s="4">
        <v>35.75</v>
      </c>
    </row>
    <row r="333" spans="20:21" x14ac:dyDescent="0.5">
      <c r="T333" s="4">
        <v>50</v>
      </c>
      <c r="U333" s="4">
        <v>33.31</v>
      </c>
    </row>
    <row r="334" spans="20:21" x14ac:dyDescent="0.5">
      <c r="T334" s="4">
        <v>50</v>
      </c>
      <c r="U334" s="4">
        <v>19.88</v>
      </c>
    </row>
    <row r="335" spans="20:21" x14ac:dyDescent="0.5">
      <c r="T335" s="4">
        <v>50</v>
      </c>
      <c r="U335" s="4">
        <v>20.2</v>
      </c>
    </row>
  </sheetData>
  <sortState xmlns:xlrd2="http://schemas.microsoft.com/office/spreadsheetml/2017/richdata2" ref="V183:W261">
    <sortCondition ref="V189:V26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Sheet1</vt:lpstr>
      <vt:lpstr>A</vt:lpstr>
      <vt:lpstr>Serial</vt:lpstr>
      <vt:lpstr>Serial_Number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2020-10-19T14:49:16Z</dcterms:created>
  <dcterms:modified xsi:type="dcterms:W3CDTF">2020-12-02T17:02:49Z</dcterms:modified>
</cp:coreProperties>
</file>