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7B15A5B-3F35-4CF2-9F01-A55A990EDD4D}" xr6:coauthVersionLast="47" xr6:coauthVersionMax="47" xr10:uidLastSave="{00000000-0000-0000-0000-000000000000}"/>
  <bookViews>
    <workbookView xWindow="-110" yWindow="-110" windowWidth="19420" windowHeight="10300" xr2:uid="{06D03998-9ABA-4ECE-9801-B32ECD265258}"/>
  </bookViews>
  <sheets>
    <sheet name="CF_Statement" sheetId="1" r:id="rId1"/>
    <sheet name="Key_Metrics" sheetId="2" r:id="rId2"/>
    <sheet name="Visulaiz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5" i="2"/>
  <c r="B14" i="2"/>
  <c r="B11" i="2"/>
  <c r="B10" i="2"/>
  <c r="B9" i="2"/>
  <c r="B6" i="2"/>
  <c r="B5" i="2"/>
  <c r="B4" i="2"/>
  <c r="H6" i="1" l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H7" i="1"/>
  <c r="I7" i="1"/>
  <c r="J7" i="1" s="1"/>
  <c r="J36" i="1" s="1"/>
  <c r="G10" i="1"/>
  <c r="H10" i="1"/>
  <c r="I10" i="1" s="1"/>
  <c r="F12" i="1"/>
  <c r="G12" i="1"/>
  <c r="H12" i="1"/>
  <c r="F13" i="1"/>
  <c r="G13" i="1"/>
  <c r="H13" i="1"/>
  <c r="F16" i="1"/>
  <c r="G16" i="1"/>
  <c r="H16" i="1"/>
  <c r="F17" i="1"/>
  <c r="G17" i="1"/>
  <c r="H17" i="1"/>
  <c r="F19" i="1"/>
  <c r="G19" i="1"/>
  <c r="H19" i="1"/>
  <c r="H32" i="1" s="1"/>
  <c r="H33" i="1" s="1"/>
  <c r="G22" i="1"/>
  <c r="H22" i="1"/>
  <c r="I22" i="1"/>
  <c r="J22" i="1" s="1"/>
  <c r="F24" i="1"/>
  <c r="G24" i="1"/>
  <c r="H24" i="1"/>
  <c r="I24" i="1"/>
  <c r="F25" i="1"/>
  <c r="G25" i="1"/>
  <c r="H25" i="1"/>
  <c r="I25" i="1"/>
  <c r="F28" i="1"/>
  <c r="G28" i="1"/>
  <c r="H28" i="1"/>
  <c r="I28" i="1"/>
  <c r="F29" i="1"/>
  <c r="G29" i="1"/>
  <c r="H29" i="1"/>
  <c r="I29" i="1"/>
  <c r="F30" i="1"/>
  <c r="G30" i="1"/>
  <c r="H30" i="1"/>
  <c r="I30" i="1"/>
  <c r="F32" i="1"/>
  <c r="G32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F36" i="1"/>
  <c r="G36" i="1"/>
  <c r="H36" i="1"/>
  <c r="I36" i="1"/>
  <c r="G38" i="1"/>
  <c r="H38" i="1"/>
  <c r="I38" i="1"/>
  <c r="J38" i="1"/>
  <c r="K38" i="1" s="1"/>
  <c r="L38" i="1" s="1"/>
  <c r="M38" i="1" s="1"/>
  <c r="F40" i="1"/>
  <c r="G40" i="1"/>
  <c r="H40" i="1"/>
  <c r="I40" i="1"/>
  <c r="K40" i="1"/>
  <c r="F41" i="1"/>
  <c r="G41" i="1"/>
  <c r="H41" i="1"/>
  <c r="I41" i="1"/>
  <c r="J41" i="1"/>
  <c r="K41" i="1"/>
  <c r="F44" i="1"/>
  <c r="G44" i="1"/>
  <c r="H44" i="1"/>
  <c r="I44" i="1"/>
  <c r="K44" i="1"/>
  <c r="F45" i="1"/>
  <c r="G45" i="1"/>
  <c r="H45" i="1"/>
  <c r="I45" i="1"/>
  <c r="J45" i="1"/>
  <c r="F46" i="1"/>
  <c r="G46" i="1"/>
  <c r="H46" i="1"/>
  <c r="I46" i="1"/>
  <c r="J46" i="1"/>
  <c r="K46" i="1"/>
  <c r="L46" i="1"/>
  <c r="M46" i="1"/>
  <c r="N46" i="1"/>
  <c r="O46" i="1"/>
  <c r="P46" i="1"/>
  <c r="R46" i="1"/>
  <c r="S46" i="1"/>
  <c r="T46" i="1"/>
  <c r="U46" i="1"/>
  <c r="V46" i="1"/>
  <c r="W46" i="1"/>
  <c r="X46" i="1"/>
  <c r="Y46" i="1"/>
  <c r="Z46" i="1"/>
  <c r="AA46" i="1"/>
  <c r="AB46" i="1"/>
  <c r="F47" i="1"/>
  <c r="G47" i="1"/>
  <c r="H47" i="1"/>
  <c r="I47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F54" i="1"/>
  <c r="G54" i="1"/>
  <c r="H54" i="1"/>
  <c r="F56" i="1"/>
  <c r="G56" i="1"/>
  <c r="H56" i="1"/>
  <c r="F58" i="1"/>
  <c r="G58" i="1"/>
  <c r="H58" i="1"/>
  <c r="H59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G68" i="1"/>
  <c r="G69" i="1"/>
  <c r="G67" i="1"/>
  <c r="F67" i="1"/>
  <c r="AC64" i="1"/>
  <c r="I66" i="1"/>
  <c r="I68" i="1" s="1"/>
  <c r="J66" i="1"/>
  <c r="J68" i="1" s="1"/>
  <c r="K66" i="1"/>
  <c r="K68" i="1" s="1"/>
  <c r="L66" i="1"/>
  <c r="L68" i="1" s="1"/>
  <c r="M66" i="1"/>
  <c r="M68" i="1" s="1"/>
  <c r="N66" i="1"/>
  <c r="N68" i="1" s="1"/>
  <c r="O66" i="1"/>
  <c r="O68" i="1" s="1"/>
  <c r="P66" i="1"/>
  <c r="P68" i="1" s="1"/>
  <c r="Q66" i="1"/>
  <c r="Q68" i="1" s="1"/>
  <c r="R66" i="1"/>
  <c r="R68" i="1" s="1"/>
  <c r="S66" i="1"/>
  <c r="S68" i="1" s="1"/>
  <c r="T66" i="1"/>
  <c r="T68" i="1" s="1"/>
  <c r="U66" i="1"/>
  <c r="U68" i="1" s="1"/>
  <c r="V66" i="1"/>
  <c r="V68" i="1" s="1"/>
  <c r="W66" i="1"/>
  <c r="W68" i="1" s="1"/>
  <c r="X66" i="1"/>
  <c r="X68" i="1" s="1"/>
  <c r="Y66" i="1"/>
  <c r="Y68" i="1" s="1"/>
  <c r="Z66" i="1"/>
  <c r="Z68" i="1" s="1"/>
  <c r="AA66" i="1"/>
  <c r="AA68" i="1" s="1"/>
  <c r="AB66" i="1"/>
  <c r="AB68" i="1" s="1"/>
  <c r="AC66" i="1"/>
  <c r="AC68" i="1" s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G83" i="1"/>
  <c r="H83" i="1"/>
  <c r="I83" i="1"/>
  <c r="J83" i="1"/>
  <c r="J86" i="1" s="1"/>
  <c r="K83" i="1"/>
  <c r="L83" i="1"/>
  <c r="M83" i="1"/>
  <c r="N83" i="1"/>
  <c r="N86" i="1" s="1"/>
  <c r="O83" i="1"/>
  <c r="P83" i="1"/>
  <c r="Q83" i="1"/>
  <c r="G84" i="1"/>
  <c r="G86" i="1" s="1"/>
  <c r="H84" i="1"/>
  <c r="I84" i="1"/>
  <c r="J84" i="1"/>
  <c r="K84" i="1"/>
  <c r="K86" i="1" s="1"/>
  <c r="L84" i="1"/>
  <c r="M84" i="1"/>
  <c r="N84" i="1"/>
  <c r="O84" i="1"/>
  <c r="O86" i="1" s="1"/>
  <c r="P84" i="1"/>
  <c r="Q84" i="1"/>
  <c r="G85" i="1"/>
  <c r="H85" i="1"/>
  <c r="H86" i="1" s="1"/>
  <c r="I85" i="1"/>
  <c r="J85" i="1"/>
  <c r="K85" i="1"/>
  <c r="L85" i="1"/>
  <c r="L86" i="1" s="1"/>
  <c r="M85" i="1"/>
  <c r="N85" i="1"/>
  <c r="O85" i="1"/>
  <c r="P85" i="1"/>
  <c r="P86" i="1" s="1"/>
  <c r="Q85" i="1"/>
  <c r="I86" i="1"/>
  <c r="M86" i="1"/>
  <c r="Q86" i="1"/>
  <c r="F86" i="1"/>
  <c r="F84" i="1"/>
  <c r="F101" i="1"/>
  <c r="F105" i="1"/>
  <c r="F83" i="1"/>
  <c r="F108" i="1"/>
  <c r="F106" i="1"/>
  <c r="F85" i="1" s="1"/>
  <c r="F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R83" i="1" s="1"/>
  <c r="S100" i="1"/>
  <c r="S83" i="1" s="1"/>
  <c r="U100" i="1"/>
  <c r="U83" i="1" s="1"/>
  <c r="V100" i="1"/>
  <c r="V83" i="1" s="1"/>
  <c r="W100" i="1"/>
  <c r="W83" i="1" s="1"/>
  <c r="X100" i="1"/>
  <c r="X83" i="1" s="1"/>
  <c r="Y100" i="1"/>
  <c r="Y83" i="1" s="1"/>
  <c r="Z100" i="1"/>
  <c r="Z83" i="1" s="1"/>
  <c r="AA100" i="1"/>
  <c r="AA83" i="1" s="1"/>
  <c r="AB100" i="1"/>
  <c r="AB83" i="1" s="1"/>
  <c r="AC100" i="1"/>
  <c r="AC83" i="1" s="1"/>
  <c r="V94" i="1"/>
  <c r="W94" i="1" s="1"/>
  <c r="X94" i="1" s="1"/>
  <c r="Y94" i="1" s="1"/>
  <c r="Z94" i="1" s="1"/>
  <c r="AA94" i="1" s="1"/>
  <c r="AB94" i="1" s="1"/>
  <c r="AC94" i="1" s="1"/>
  <c r="U94" i="1"/>
  <c r="T94" i="1"/>
  <c r="F77" i="1"/>
  <c r="F68" i="1"/>
  <c r="F69" i="1" s="1"/>
  <c r="F64" i="1"/>
  <c r="N38" i="1" l="1"/>
  <c r="M40" i="1"/>
  <c r="M44" i="1" s="1"/>
  <c r="M41" i="1"/>
  <c r="J24" i="1"/>
  <c r="K22" i="1"/>
  <c r="K7" i="1"/>
  <c r="J40" i="1"/>
  <c r="J44" i="1" s="1"/>
  <c r="J47" i="1" s="1"/>
  <c r="I12" i="1"/>
  <c r="I16" i="1" s="1"/>
  <c r="I13" i="1"/>
  <c r="I17" i="1" s="1"/>
  <c r="I53" i="1" s="1"/>
  <c r="I54" i="1" s="1"/>
  <c r="I56" i="1" s="1"/>
  <c r="J10" i="1"/>
  <c r="L41" i="1"/>
  <c r="L40" i="1"/>
  <c r="L44" i="1" s="1"/>
  <c r="G99" i="1"/>
  <c r="H66" i="1"/>
  <c r="H68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K36" i="1" l="1"/>
  <c r="L7" i="1"/>
  <c r="L22" i="1"/>
  <c r="K24" i="1"/>
  <c r="K52" i="1"/>
  <c r="I19" i="1"/>
  <c r="I32" i="1" s="1"/>
  <c r="J25" i="1"/>
  <c r="J29" i="1" s="1"/>
  <c r="J28" i="1"/>
  <c r="J30" i="1" s="1"/>
  <c r="K10" i="1"/>
  <c r="J12" i="1"/>
  <c r="J16" i="1" s="1"/>
  <c r="J19" i="1" s="1"/>
  <c r="J32" i="1" s="1"/>
  <c r="J13" i="1"/>
  <c r="J17" i="1" s="1"/>
  <c r="J53" i="1" s="1"/>
  <c r="J54" i="1" s="1"/>
  <c r="J56" i="1" s="1"/>
  <c r="O38" i="1"/>
  <c r="N40" i="1"/>
  <c r="N44" i="1" s="1"/>
  <c r="N41" i="1"/>
  <c r="G108" i="1"/>
  <c r="G105" i="1"/>
  <c r="P38" i="1" l="1"/>
  <c r="O40" i="1"/>
  <c r="O44" i="1" s="1"/>
  <c r="O41" i="1"/>
  <c r="K25" i="1"/>
  <c r="K29" i="1" s="1"/>
  <c r="K28" i="1"/>
  <c r="K30" i="1" s="1"/>
  <c r="I33" i="1"/>
  <c r="I58" i="1"/>
  <c r="I59" i="1" s="1"/>
  <c r="L24" i="1"/>
  <c r="M22" i="1"/>
  <c r="L52" i="1"/>
  <c r="J33" i="1"/>
  <c r="J58" i="1"/>
  <c r="J59" i="1" s="1"/>
  <c r="M7" i="1"/>
  <c r="L36" i="1"/>
  <c r="K12" i="1"/>
  <c r="K16" i="1" s="1"/>
  <c r="K13" i="1"/>
  <c r="K17" i="1" s="1"/>
  <c r="K53" i="1" s="1"/>
  <c r="L10" i="1"/>
  <c r="K45" i="1"/>
  <c r="K47" i="1" s="1"/>
  <c r="K50" i="1"/>
  <c r="K51" i="1"/>
  <c r="G101" i="1"/>
  <c r="H99" i="1"/>
  <c r="G106" i="1"/>
  <c r="L12" i="1" l="1"/>
  <c r="L16" i="1" s="1"/>
  <c r="L19" i="1" s="1"/>
  <c r="L13" i="1"/>
  <c r="L17" i="1" s="1"/>
  <c r="L53" i="1" s="1"/>
  <c r="M10" i="1"/>
  <c r="L50" i="1"/>
  <c r="L51" i="1"/>
  <c r="L45" i="1"/>
  <c r="L47" i="1" s="1"/>
  <c r="N7" i="1"/>
  <c r="M36" i="1"/>
  <c r="M24" i="1"/>
  <c r="N22" i="1"/>
  <c r="M52" i="1"/>
  <c r="K54" i="1"/>
  <c r="K56" i="1" s="1"/>
  <c r="K19" i="1"/>
  <c r="K32" i="1" s="1"/>
  <c r="L25" i="1"/>
  <c r="L29" i="1" s="1"/>
  <c r="L28" i="1"/>
  <c r="L30" i="1" s="1"/>
  <c r="P40" i="1"/>
  <c r="P44" i="1" s="1"/>
  <c r="P41" i="1"/>
  <c r="Q38" i="1"/>
  <c r="F71" i="1"/>
  <c r="F72" i="1" s="1"/>
  <c r="F79" i="1" s="1"/>
  <c r="F80" i="1" s="1"/>
  <c r="G71" i="1"/>
  <c r="G72" i="1" s="1"/>
  <c r="H108" i="1"/>
  <c r="H105" i="1"/>
  <c r="G79" i="1"/>
  <c r="K33" i="1" l="1"/>
  <c r="K58" i="1"/>
  <c r="K59" i="1" s="1"/>
  <c r="N24" i="1"/>
  <c r="O22" i="1"/>
  <c r="N52" i="1"/>
  <c r="M12" i="1"/>
  <c r="M16" i="1" s="1"/>
  <c r="M19" i="1" s="1"/>
  <c r="M13" i="1"/>
  <c r="M17" i="1" s="1"/>
  <c r="M53" i="1" s="1"/>
  <c r="N10" i="1"/>
  <c r="M25" i="1"/>
  <c r="M29" i="1" s="1"/>
  <c r="M28" i="1"/>
  <c r="M50" i="1"/>
  <c r="M51" i="1"/>
  <c r="M45" i="1"/>
  <c r="M47" i="1" s="1"/>
  <c r="L32" i="1"/>
  <c r="R38" i="1"/>
  <c r="Q40" i="1"/>
  <c r="Q44" i="1" s="1"/>
  <c r="Q41" i="1"/>
  <c r="N36" i="1"/>
  <c r="O7" i="1"/>
  <c r="L54" i="1"/>
  <c r="L56" i="1" s="1"/>
  <c r="F88" i="1"/>
  <c r="F89" i="1" s="1"/>
  <c r="H101" i="1"/>
  <c r="I99" i="1"/>
  <c r="H106" i="1"/>
  <c r="G80" i="1"/>
  <c r="G88" i="1"/>
  <c r="G89" i="1" s="1"/>
  <c r="N50" i="1" l="1"/>
  <c r="N51" i="1"/>
  <c r="N45" i="1"/>
  <c r="N47" i="1" s="1"/>
  <c r="L33" i="1"/>
  <c r="L58" i="1"/>
  <c r="L59" i="1" s="1"/>
  <c r="M56" i="1"/>
  <c r="M30" i="1"/>
  <c r="N25" i="1"/>
  <c r="N29" i="1" s="1"/>
  <c r="N28" i="1"/>
  <c r="M32" i="1"/>
  <c r="O36" i="1"/>
  <c r="P7" i="1"/>
  <c r="S38" i="1"/>
  <c r="R40" i="1"/>
  <c r="R44" i="1" s="1"/>
  <c r="R41" i="1"/>
  <c r="M54" i="1"/>
  <c r="O10" i="1"/>
  <c r="N12" i="1"/>
  <c r="N16" i="1" s="1"/>
  <c r="N13" i="1"/>
  <c r="N17" i="1" s="1"/>
  <c r="N53" i="1" s="1"/>
  <c r="P22" i="1"/>
  <c r="O24" i="1"/>
  <c r="O52" i="1"/>
  <c r="H71" i="1"/>
  <c r="H72" i="1" s="1"/>
  <c r="H79" i="1" s="1"/>
  <c r="I108" i="1"/>
  <c r="I105" i="1"/>
  <c r="O50" i="1" l="1"/>
  <c r="O51" i="1"/>
  <c r="O45" i="1"/>
  <c r="O47" i="1" s="1"/>
  <c r="N54" i="1"/>
  <c r="N19" i="1"/>
  <c r="M33" i="1"/>
  <c r="M58" i="1"/>
  <c r="M59" i="1" s="1"/>
  <c r="O25" i="1"/>
  <c r="O29" i="1" s="1"/>
  <c r="O28" i="1"/>
  <c r="N56" i="1"/>
  <c r="O12" i="1"/>
  <c r="O16" i="1" s="1"/>
  <c r="O13" i="1"/>
  <c r="O17" i="1" s="1"/>
  <c r="O53" i="1" s="1"/>
  <c r="P10" i="1"/>
  <c r="T38" i="1"/>
  <c r="S40" i="1"/>
  <c r="S44" i="1" s="1"/>
  <c r="S41" i="1"/>
  <c r="P24" i="1"/>
  <c r="Q22" i="1"/>
  <c r="P52" i="1"/>
  <c r="Q7" i="1"/>
  <c r="P36" i="1"/>
  <c r="N30" i="1"/>
  <c r="I71" i="1"/>
  <c r="I72" i="1" s="1"/>
  <c r="I79" i="1" s="1"/>
  <c r="I101" i="1"/>
  <c r="J99" i="1" s="1"/>
  <c r="I106" i="1"/>
  <c r="H80" i="1"/>
  <c r="H88" i="1"/>
  <c r="H89" i="1" s="1"/>
  <c r="R7" i="1" l="1"/>
  <c r="Q36" i="1"/>
  <c r="O54" i="1"/>
  <c r="O19" i="1"/>
  <c r="Q24" i="1"/>
  <c r="R22" i="1"/>
  <c r="Q52" i="1"/>
  <c r="O56" i="1"/>
  <c r="T40" i="1"/>
  <c r="T44" i="1" s="1"/>
  <c r="T41" i="1"/>
  <c r="U38" i="1"/>
  <c r="P50" i="1"/>
  <c r="P51" i="1"/>
  <c r="P45" i="1"/>
  <c r="P47" i="1" s="1"/>
  <c r="P25" i="1"/>
  <c r="P29" i="1" s="1"/>
  <c r="P28" i="1"/>
  <c r="P30" i="1" s="1"/>
  <c r="P12" i="1"/>
  <c r="P16" i="1" s="1"/>
  <c r="P13" i="1"/>
  <c r="P17" i="1" s="1"/>
  <c r="P53" i="1" s="1"/>
  <c r="Q10" i="1"/>
  <c r="O30" i="1"/>
  <c r="N32" i="1"/>
  <c r="J71" i="1"/>
  <c r="J72" i="1" s="1"/>
  <c r="J79" i="1" s="1"/>
  <c r="J108" i="1"/>
  <c r="J105" i="1"/>
  <c r="I80" i="1"/>
  <c r="I88" i="1"/>
  <c r="I89" i="1" s="1"/>
  <c r="P54" i="1" l="1"/>
  <c r="Q12" i="1"/>
  <c r="Q16" i="1" s="1"/>
  <c r="Q13" i="1"/>
  <c r="Q17" i="1" s="1"/>
  <c r="Q53" i="1" s="1"/>
  <c r="R10" i="1"/>
  <c r="U40" i="1"/>
  <c r="U44" i="1" s="1"/>
  <c r="U41" i="1"/>
  <c r="V38" i="1"/>
  <c r="N33" i="1"/>
  <c r="N58" i="1"/>
  <c r="N59" i="1" s="1"/>
  <c r="R24" i="1"/>
  <c r="S22" i="1"/>
  <c r="R52" i="1"/>
  <c r="P56" i="1"/>
  <c r="P19" i="1"/>
  <c r="P32" i="1" s="1"/>
  <c r="Q25" i="1"/>
  <c r="Q29" i="1" s="1"/>
  <c r="Q28" i="1"/>
  <c r="Q50" i="1"/>
  <c r="Q54" i="1" s="1"/>
  <c r="Q51" i="1"/>
  <c r="Q45" i="1"/>
  <c r="O32" i="1"/>
  <c r="R36" i="1"/>
  <c r="S7" i="1"/>
  <c r="K71" i="1"/>
  <c r="K72" i="1" s="1"/>
  <c r="J101" i="1"/>
  <c r="K99" i="1"/>
  <c r="J106" i="1"/>
  <c r="J80" i="1"/>
  <c r="J88" i="1"/>
  <c r="J89" i="1" s="1"/>
  <c r="K79" i="1"/>
  <c r="S36" i="1" l="1"/>
  <c r="T7" i="1"/>
  <c r="S10" i="1"/>
  <c r="R12" i="1"/>
  <c r="R16" i="1" s="1"/>
  <c r="R13" i="1"/>
  <c r="R17" i="1" s="1"/>
  <c r="R53" i="1" s="1"/>
  <c r="T22" i="1"/>
  <c r="S24" i="1"/>
  <c r="S52" i="1"/>
  <c r="R50" i="1"/>
  <c r="R54" i="1" s="1"/>
  <c r="R51" i="1"/>
  <c r="R45" i="1"/>
  <c r="R47" i="1" s="1"/>
  <c r="P33" i="1"/>
  <c r="P58" i="1"/>
  <c r="P59" i="1" s="1"/>
  <c r="W38" i="1"/>
  <c r="V40" i="1"/>
  <c r="V44" i="1" s="1"/>
  <c r="V41" i="1"/>
  <c r="O33" i="1"/>
  <c r="O58" i="1"/>
  <c r="O59" i="1" s="1"/>
  <c r="Q30" i="1"/>
  <c r="R25" i="1"/>
  <c r="R29" i="1" s="1"/>
  <c r="R28" i="1"/>
  <c r="R30" i="1" s="1"/>
  <c r="Q19" i="1"/>
  <c r="Q32" i="1" s="1"/>
  <c r="L71" i="1"/>
  <c r="L72" i="1" s="1"/>
  <c r="L79" i="1" s="1"/>
  <c r="K108" i="1"/>
  <c r="K105" i="1"/>
  <c r="K80" i="1"/>
  <c r="Q33" i="1" l="1"/>
  <c r="R56" i="1"/>
  <c r="S12" i="1"/>
  <c r="S16" i="1" s="1"/>
  <c r="S13" i="1"/>
  <c r="S17" i="1" s="1"/>
  <c r="S53" i="1" s="1"/>
  <c r="T10" i="1"/>
  <c r="X38" i="1"/>
  <c r="W40" i="1"/>
  <c r="W44" i="1" s="1"/>
  <c r="W41" i="1"/>
  <c r="T24" i="1"/>
  <c r="U22" i="1"/>
  <c r="T52" i="1"/>
  <c r="U7" i="1"/>
  <c r="T36" i="1"/>
  <c r="S50" i="1"/>
  <c r="S51" i="1"/>
  <c r="S45" i="1"/>
  <c r="S47" i="1" s="1"/>
  <c r="R19" i="1"/>
  <c r="R32" i="1" s="1"/>
  <c r="S25" i="1"/>
  <c r="S29" i="1" s="1"/>
  <c r="S28" i="1"/>
  <c r="S30" i="1" s="1"/>
  <c r="L80" i="1"/>
  <c r="M71" i="1"/>
  <c r="M72" i="1" s="1"/>
  <c r="K88" i="1"/>
  <c r="K89" i="1" s="1"/>
  <c r="K101" i="1"/>
  <c r="L99" i="1"/>
  <c r="K106" i="1"/>
  <c r="M79" i="1"/>
  <c r="V7" i="1" l="1"/>
  <c r="U36" i="1"/>
  <c r="S19" i="1"/>
  <c r="S32" i="1" s="1"/>
  <c r="R33" i="1"/>
  <c r="R58" i="1"/>
  <c r="R59" i="1" s="1"/>
  <c r="S54" i="1"/>
  <c r="U24" i="1"/>
  <c r="V22" i="1"/>
  <c r="U52" i="1"/>
  <c r="X40" i="1"/>
  <c r="X44" i="1" s="1"/>
  <c r="X41" i="1"/>
  <c r="Y38" i="1"/>
  <c r="T50" i="1"/>
  <c r="T51" i="1"/>
  <c r="T45" i="1"/>
  <c r="T47" i="1" s="1"/>
  <c r="T25" i="1"/>
  <c r="T29" i="1" s="1"/>
  <c r="T28" i="1"/>
  <c r="T30" i="1" s="1"/>
  <c r="T12" i="1"/>
  <c r="T16" i="1" s="1"/>
  <c r="T13" i="1"/>
  <c r="T17" i="1" s="1"/>
  <c r="T53" i="1" s="1"/>
  <c r="U10" i="1"/>
  <c r="S56" i="1"/>
  <c r="N71" i="1"/>
  <c r="N72" i="1" s="1"/>
  <c r="L108" i="1"/>
  <c r="L105" i="1"/>
  <c r="M80" i="1"/>
  <c r="N79" i="1"/>
  <c r="U12" i="1" l="1"/>
  <c r="U16" i="1" s="1"/>
  <c r="U19" i="1" s="1"/>
  <c r="U13" i="1"/>
  <c r="U17" i="1" s="1"/>
  <c r="U53" i="1" s="1"/>
  <c r="V10" i="1"/>
  <c r="Y40" i="1"/>
  <c r="Y44" i="1" s="1"/>
  <c r="Y41" i="1"/>
  <c r="Z38" i="1"/>
  <c r="V24" i="1"/>
  <c r="W22" i="1"/>
  <c r="V52" i="1"/>
  <c r="U25" i="1"/>
  <c r="U29" i="1" s="1"/>
  <c r="U28" i="1"/>
  <c r="U30" i="1" s="1"/>
  <c r="S33" i="1"/>
  <c r="S58" i="1"/>
  <c r="S59" i="1" s="1"/>
  <c r="T19" i="1"/>
  <c r="T32" i="1" s="1"/>
  <c r="U50" i="1"/>
  <c r="U51" i="1"/>
  <c r="U45" i="1"/>
  <c r="U47" i="1" s="1"/>
  <c r="T54" i="1"/>
  <c r="T56" i="1" s="1"/>
  <c r="V36" i="1"/>
  <c r="W7" i="1"/>
  <c r="O71" i="1"/>
  <c r="O72" i="1" s="1"/>
  <c r="O79" i="1" s="1"/>
  <c r="L88" i="1"/>
  <c r="L89" i="1" s="1"/>
  <c r="L101" i="1"/>
  <c r="M99" i="1"/>
  <c r="L106" i="1"/>
  <c r="N80" i="1"/>
  <c r="X22" i="1" l="1"/>
  <c r="W24" i="1"/>
  <c r="W52" i="1"/>
  <c r="V50" i="1"/>
  <c r="V51" i="1"/>
  <c r="V45" i="1"/>
  <c r="V47" i="1" s="1"/>
  <c r="W10" i="1"/>
  <c r="V12" i="1"/>
  <c r="V16" i="1" s="1"/>
  <c r="V19" i="1" s="1"/>
  <c r="V13" i="1"/>
  <c r="V17" i="1" s="1"/>
  <c r="V53" i="1" s="1"/>
  <c r="T33" i="1"/>
  <c r="T58" i="1"/>
  <c r="T59" i="1" s="1"/>
  <c r="W36" i="1"/>
  <c r="X7" i="1"/>
  <c r="U54" i="1"/>
  <c r="U56" i="1" s="1"/>
  <c r="V25" i="1"/>
  <c r="V29" i="1" s="1"/>
  <c r="V28" i="1"/>
  <c r="Z40" i="1"/>
  <c r="Z44" i="1" s="1"/>
  <c r="Z41" i="1"/>
  <c r="AA38" i="1"/>
  <c r="U32" i="1"/>
  <c r="P71" i="1"/>
  <c r="P72" i="1" s="1"/>
  <c r="P79" i="1" s="1"/>
  <c r="M108" i="1"/>
  <c r="M105" i="1"/>
  <c r="O80" i="1"/>
  <c r="W12" i="1" l="1"/>
  <c r="W16" i="1" s="1"/>
  <c r="W13" i="1"/>
  <c r="W17" i="1" s="1"/>
  <c r="W53" i="1" s="1"/>
  <c r="X10" i="1"/>
  <c r="U33" i="1"/>
  <c r="U58" i="1"/>
  <c r="U59" i="1" s="1"/>
  <c r="Y7" i="1"/>
  <c r="X36" i="1"/>
  <c r="V56" i="1"/>
  <c r="V30" i="1"/>
  <c r="W50" i="1"/>
  <c r="W54" i="1" s="1"/>
  <c r="W51" i="1"/>
  <c r="W45" i="1"/>
  <c r="W47" i="1" s="1"/>
  <c r="W56" i="1" s="1"/>
  <c r="W25" i="1"/>
  <c r="W29" i="1" s="1"/>
  <c r="W28" i="1"/>
  <c r="W30" i="1" s="1"/>
  <c r="AB38" i="1"/>
  <c r="AA40" i="1"/>
  <c r="AA44" i="1" s="1"/>
  <c r="AA41" i="1"/>
  <c r="V32" i="1"/>
  <c r="V54" i="1"/>
  <c r="X24" i="1"/>
  <c r="Y22" i="1"/>
  <c r="X52" i="1"/>
  <c r="M88" i="1"/>
  <c r="M89" i="1" s="1"/>
  <c r="M101" i="1"/>
  <c r="N99" i="1"/>
  <c r="M106" i="1"/>
  <c r="P80" i="1"/>
  <c r="Y24" i="1" l="1"/>
  <c r="Z22" i="1"/>
  <c r="Y52" i="1"/>
  <c r="X12" i="1"/>
  <c r="X16" i="1" s="1"/>
  <c r="X19" i="1" s="1"/>
  <c r="X13" i="1"/>
  <c r="X17" i="1" s="1"/>
  <c r="X53" i="1" s="1"/>
  <c r="Y10" i="1"/>
  <c r="AB40" i="1"/>
  <c r="AB44" i="1" s="1"/>
  <c r="AB41" i="1"/>
  <c r="AC38" i="1"/>
  <c r="X50" i="1"/>
  <c r="X51" i="1"/>
  <c r="X45" i="1"/>
  <c r="X47" i="1" s="1"/>
  <c r="W19" i="1"/>
  <c r="W32" i="1" s="1"/>
  <c r="X25" i="1"/>
  <c r="X29" i="1" s="1"/>
  <c r="X28" i="1"/>
  <c r="X30" i="1" s="1"/>
  <c r="V33" i="1"/>
  <c r="V58" i="1"/>
  <c r="V59" i="1" s="1"/>
  <c r="Z7" i="1"/>
  <c r="Y36" i="1"/>
  <c r="R71" i="1"/>
  <c r="R72" i="1" s="1"/>
  <c r="R79" i="1" s="1"/>
  <c r="N108" i="1"/>
  <c r="N105" i="1"/>
  <c r="Y50" i="1" l="1"/>
  <c r="Y51" i="1"/>
  <c r="Y45" i="1"/>
  <c r="Y47" i="1" s="1"/>
  <c r="X32" i="1"/>
  <c r="Y25" i="1"/>
  <c r="Y29" i="1" s="1"/>
  <c r="Y28" i="1"/>
  <c r="Z36" i="1"/>
  <c r="AA7" i="1"/>
  <c r="X54" i="1"/>
  <c r="X56" i="1" s="1"/>
  <c r="Y12" i="1"/>
  <c r="Y16" i="1" s="1"/>
  <c r="Y13" i="1"/>
  <c r="Y17" i="1" s="1"/>
  <c r="Y53" i="1" s="1"/>
  <c r="Z10" i="1"/>
  <c r="W33" i="1"/>
  <c r="W58" i="1"/>
  <c r="W59" i="1" s="1"/>
  <c r="AC40" i="1"/>
  <c r="AC44" i="1" s="1"/>
  <c r="AC41" i="1"/>
  <c r="Z24" i="1"/>
  <c r="AA22" i="1"/>
  <c r="Z52" i="1"/>
  <c r="T71" i="1"/>
  <c r="T72" i="1" s="1"/>
  <c r="S71" i="1"/>
  <c r="S72" i="1" s="1"/>
  <c r="S79" i="1" s="1"/>
  <c r="N88" i="1"/>
  <c r="N89" i="1" s="1"/>
  <c r="N101" i="1"/>
  <c r="O99" i="1"/>
  <c r="N106" i="1"/>
  <c r="T79" i="1"/>
  <c r="Y54" i="1" l="1"/>
  <c r="Z25" i="1"/>
  <c r="Z29" i="1" s="1"/>
  <c r="Z28" i="1"/>
  <c r="Z30" i="1" s="1"/>
  <c r="AA10" i="1"/>
  <c r="Z12" i="1"/>
  <c r="Z16" i="1" s="1"/>
  <c r="Z13" i="1"/>
  <c r="Z17" i="1" s="1"/>
  <c r="Z53" i="1" s="1"/>
  <c r="AA36" i="1"/>
  <c r="AB7" i="1"/>
  <c r="X33" i="1"/>
  <c r="X58" i="1"/>
  <c r="X59" i="1" s="1"/>
  <c r="Y56" i="1"/>
  <c r="Z50" i="1"/>
  <c r="Z54" i="1" s="1"/>
  <c r="Z51" i="1"/>
  <c r="Z45" i="1"/>
  <c r="Z47" i="1" s="1"/>
  <c r="Y19" i="1"/>
  <c r="Y30" i="1"/>
  <c r="AB22" i="1"/>
  <c r="AA24" i="1"/>
  <c r="AA52" i="1"/>
  <c r="O108" i="1"/>
  <c r="O105" i="1"/>
  <c r="Z56" i="1" l="1"/>
  <c r="AA25" i="1"/>
  <c r="AA29" i="1" s="1"/>
  <c r="AA28" i="1"/>
  <c r="AA30" i="1" s="1"/>
  <c r="AB24" i="1"/>
  <c r="AC22" i="1"/>
  <c r="AB52" i="1"/>
  <c r="Z19" i="1"/>
  <c r="Z32" i="1" s="1"/>
  <c r="AC7" i="1"/>
  <c r="AC36" i="1" s="1"/>
  <c r="AB36" i="1"/>
  <c r="AA12" i="1"/>
  <c r="AA16" i="1" s="1"/>
  <c r="AA13" i="1"/>
  <c r="AA17" i="1" s="1"/>
  <c r="AA53" i="1" s="1"/>
  <c r="AB10" i="1"/>
  <c r="Y32" i="1"/>
  <c r="AA50" i="1"/>
  <c r="AA51" i="1"/>
  <c r="AA45" i="1"/>
  <c r="AA47" i="1" s="1"/>
  <c r="U71" i="1"/>
  <c r="U72" i="1" s="1"/>
  <c r="U79" i="1" s="1"/>
  <c r="O88" i="1"/>
  <c r="O89" i="1" s="1"/>
  <c r="O101" i="1"/>
  <c r="P99" i="1"/>
  <c r="O106" i="1"/>
  <c r="V71" i="1"/>
  <c r="V72" i="1" s="1"/>
  <c r="AB50" i="1" l="1"/>
  <c r="AB54" i="1" s="1"/>
  <c r="AB51" i="1"/>
  <c r="AB45" i="1"/>
  <c r="AB47" i="1" s="1"/>
  <c r="AB56" i="1" s="1"/>
  <c r="AB12" i="1"/>
  <c r="AB16" i="1" s="1"/>
  <c r="AB19" i="1" s="1"/>
  <c r="AB13" i="1"/>
  <c r="AB17" i="1" s="1"/>
  <c r="AB53" i="1" s="1"/>
  <c r="AC10" i="1"/>
  <c r="AC50" i="1"/>
  <c r="AC51" i="1"/>
  <c r="AC45" i="1"/>
  <c r="AB25" i="1"/>
  <c r="AB29" i="1" s="1"/>
  <c r="AB28" i="1"/>
  <c r="Z33" i="1"/>
  <c r="Z58" i="1"/>
  <c r="Z59" i="1" s="1"/>
  <c r="AA54" i="1"/>
  <c r="AA56" i="1" s="1"/>
  <c r="AA19" i="1"/>
  <c r="AA32" i="1" s="1"/>
  <c r="Y33" i="1"/>
  <c r="Y58" i="1"/>
  <c r="Y59" i="1" s="1"/>
  <c r="AC24" i="1"/>
  <c r="AC52" i="1"/>
  <c r="W71" i="1"/>
  <c r="W72" i="1" s="1"/>
  <c r="W79" i="1" s="1"/>
  <c r="P108" i="1"/>
  <c r="P105" i="1"/>
  <c r="V79" i="1"/>
  <c r="AC25" i="1" l="1"/>
  <c r="AC29" i="1" s="1"/>
  <c r="AC28" i="1"/>
  <c r="AA33" i="1"/>
  <c r="AA58" i="1"/>
  <c r="AA59" i="1" s="1"/>
  <c r="AB30" i="1"/>
  <c r="AB32" i="1" s="1"/>
  <c r="AC12" i="1"/>
  <c r="AC16" i="1" s="1"/>
  <c r="AC13" i="1"/>
  <c r="AC17" i="1" s="1"/>
  <c r="AC53" i="1" s="1"/>
  <c r="AC54" i="1" s="1"/>
  <c r="P88" i="1"/>
  <c r="P89" i="1" s="1"/>
  <c r="P101" i="1"/>
  <c r="Q99" i="1"/>
  <c r="P106" i="1"/>
  <c r="AB33" i="1" l="1"/>
  <c r="AB58" i="1"/>
  <c r="AB59" i="1" s="1"/>
  <c r="AC19" i="1"/>
  <c r="AC30" i="1"/>
  <c r="X71" i="1"/>
  <c r="X72" i="1" s="1"/>
  <c r="X79" i="1" s="1"/>
  <c r="Q108" i="1"/>
  <c r="Q105" i="1"/>
  <c r="Z71" i="1"/>
  <c r="Z72" i="1" s="1"/>
  <c r="AC32" i="1" l="1"/>
  <c r="Y71" i="1"/>
  <c r="Y72" i="1" s="1"/>
  <c r="Y79" i="1" s="1"/>
  <c r="Q101" i="1"/>
  <c r="R99" i="1" s="1"/>
  <c r="Q106" i="1"/>
  <c r="Z79" i="1"/>
  <c r="AC33" i="1" l="1"/>
  <c r="AC46" i="1"/>
  <c r="AC47" i="1" s="1"/>
  <c r="AC56" i="1" s="1"/>
  <c r="AC58" i="1" s="1"/>
  <c r="AC59" i="1" s="1"/>
  <c r="Q46" i="1"/>
  <c r="Q47" i="1" s="1"/>
  <c r="Q56" i="1" s="1"/>
  <c r="Q58" i="1" s="1"/>
  <c r="Q59" i="1" s="1"/>
  <c r="R108" i="1"/>
  <c r="R105" i="1"/>
  <c r="AA71" i="1"/>
  <c r="AA72" i="1" s="1"/>
  <c r="AB71" i="1"/>
  <c r="AB72" i="1" s="1"/>
  <c r="R101" i="1" l="1"/>
  <c r="R106" i="1"/>
  <c r="R85" i="1" s="1"/>
  <c r="AB79" i="1"/>
  <c r="AA79" i="1"/>
  <c r="Q71" i="1" l="1"/>
  <c r="Q72" i="1" s="1"/>
  <c r="AC96" i="1"/>
  <c r="AC97" i="1" s="1"/>
  <c r="R96" i="1"/>
  <c r="R97" i="1" s="1"/>
  <c r="X96" i="1"/>
  <c r="X97" i="1" s="1"/>
  <c r="AA96" i="1"/>
  <c r="AA97" i="1" s="1"/>
  <c r="AB96" i="1"/>
  <c r="AB97" i="1" s="1"/>
  <c r="Z96" i="1"/>
  <c r="Z97" i="1" s="1"/>
  <c r="W96" i="1"/>
  <c r="W97" i="1" s="1"/>
  <c r="S96" i="1"/>
  <c r="S97" i="1" s="1"/>
  <c r="U96" i="1"/>
  <c r="U97" i="1" s="1"/>
  <c r="T96" i="1"/>
  <c r="T97" i="1" s="1"/>
  <c r="V96" i="1"/>
  <c r="V97" i="1" s="1"/>
  <c r="Y96" i="1"/>
  <c r="Y97" i="1" s="1"/>
  <c r="S99" i="1"/>
  <c r="S105" i="1" s="1"/>
  <c r="R84" i="1"/>
  <c r="R86" i="1" s="1"/>
  <c r="R88" i="1" s="1"/>
  <c r="Q79" i="1"/>
  <c r="AC71" i="1"/>
  <c r="AC72" i="1" s="1"/>
  <c r="S108" i="1" l="1"/>
  <c r="S101" i="1" s="1"/>
  <c r="S106" i="1"/>
  <c r="S85" i="1" s="1"/>
  <c r="Q80" i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Q88" i="1"/>
  <c r="Q89" i="1" s="1"/>
  <c r="R89" i="1" s="1"/>
  <c r="AC79" i="1"/>
  <c r="T99" i="1" l="1"/>
  <c r="S84" i="1"/>
  <c r="S86" i="1" s="1"/>
  <c r="S88" i="1" s="1"/>
  <c r="S89" i="1" s="1"/>
  <c r="T100" i="1"/>
  <c r="T83" i="1" s="1"/>
  <c r="AC80" i="1"/>
  <c r="T108" i="1" l="1"/>
  <c r="T105" i="1"/>
  <c r="T106" i="1" s="1"/>
  <c r="T85" i="1" s="1"/>
  <c r="T101" i="1" l="1"/>
  <c r="U99" i="1" l="1"/>
  <c r="U108" i="1" s="1"/>
  <c r="T84" i="1"/>
  <c r="T86" i="1" s="1"/>
  <c r="T88" i="1" s="1"/>
  <c r="T89" i="1" s="1"/>
  <c r="U105" i="1" l="1"/>
  <c r="U106" i="1" s="1"/>
  <c r="U85" i="1" s="1"/>
  <c r="U101" i="1"/>
  <c r="U84" i="1" s="1"/>
  <c r="U86" i="1" s="1"/>
  <c r="U88" i="1" s="1"/>
  <c r="U89" i="1" s="1"/>
  <c r="V99" i="1" l="1"/>
  <c r="V108" i="1" l="1"/>
  <c r="V105" i="1"/>
  <c r="V106" i="1" s="1"/>
  <c r="V85" i="1" s="1"/>
  <c r="V101" i="1" l="1"/>
  <c r="V84" i="1"/>
  <c r="V86" i="1" s="1"/>
  <c r="V88" i="1" s="1"/>
  <c r="V89" i="1" s="1"/>
  <c r="W99" i="1"/>
  <c r="W105" i="1" l="1"/>
  <c r="W106" i="1" s="1"/>
  <c r="W85" i="1" s="1"/>
  <c r="W108" i="1"/>
  <c r="W101" i="1" s="1"/>
  <c r="X99" i="1" l="1"/>
  <c r="W84" i="1"/>
  <c r="W86" i="1" s="1"/>
  <c r="W88" i="1" s="1"/>
  <c r="W89" i="1" s="1"/>
  <c r="X105" i="1" l="1"/>
  <c r="X106" i="1" s="1"/>
  <c r="X85" i="1" s="1"/>
  <c r="X108" i="1"/>
  <c r="X101" i="1" s="1"/>
  <c r="Y99" i="1" l="1"/>
  <c r="X84" i="1"/>
  <c r="X86" i="1" s="1"/>
  <c r="X88" i="1" s="1"/>
  <c r="X89" i="1" s="1"/>
  <c r="Y108" i="1" l="1"/>
  <c r="Y105" i="1"/>
  <c r="Y106" i="1" s="1"/>
  <c r="Y85" i="1" s="1"/>
  <c r="Y101" i="1" l="1"/>
  <c r="Z99" i="1"/>
  <c r="Y84" i="1"/>
  <c r="Y86" i="1" s="1"/>
  <c r="Y88" i="1" s="1"/>
  <c r="Y89" i="1" s="1"/>
  <c r="Z108" i="1" l="1"/>
  <c r="Z105" i="1"/>
  <c r="Z106" i="1" s="1"/>
  <c r="Z85" i="1" s="1"/>
  <c r="Z101" i="1" l="1"/>
  <c r="AA99" i="1" s="1"/>
  <c r="Z84" i="1"/>
  <c r="Z86" i="1" s="1"/>
  <c r="Z88" i="1" s="1"/>
  <c r="Z89" i="1" s="1"/>
  <c r="AA105" i="1" l="1"/>
  <c r="AA106" i="1" s="1"/>
  <c r="AA85" i="1" s="1"/>
  <c r="AA108" i="1"/>
  <c r="AA101" i="1" s="1"/>
  <c r="AB99" i="1" l="1"/>
  <c r="AA84" i="1"/>
  <c r="AA86" i="1" s="1"/>
  <c r="AA88" i="1" s="1"/>
  <c r="AA89" i="1" s="1"/>
  <c r="AB108" i="1" l="1"/>
  <c r="AB105" i="1"/>
  <c r="AB106" i="1" s="1"/>
  <c r="AB85" i="1" s="1"/>
  <c r="AB101" i="1" l="1"/>
  <c r="AC99" i="1"/>
  <c r="AB84" i="1"/>
  <c r="AB86" i="1" s="1"/>
  <c r="AB88" i="1" s="1"/>
  <c r="AB89" i="1" s="1"/>
  <c r="AC108" i="1" l="1"/>
  <c r="AC105" i="1"/>
  <c r="AC106" i="1" s="1"/>
  <c r="AC85" i="1" s="1"/>
  <c r="AC101" i="1" l="1"/>
  <c r="AC84" i="1" s="1"/>
  <c r="AC86" i="1" s="1"/>
  <c r="AC88" i="1" s="1"/>
  <c r="AC89" i="1" s="1"/>
</calcChain>
</file>

<file path=xl/sharedStrings.xml><?xml version="1.0" encoding="utf-8"?>
<sst xmlns="http://schemas.openxmlformats.org/spreadsheetml/2006/main" count="98" uniqueCount="83">
  <si>
    <t>Project Cash Flow</t>
  </si>
  <si>
    <t>Month</t>
  </si>
  <si>
    <t>Year</t>
  </si>
  <si>
    <t>Assumption A</t>
  </si>
  <si>
    <t>Assumption B</t>
  </si>
  <si>
    <t>Construction Period</t>
  </si>
  <si>
    <t>Planning and Setup Period</t>
  </si>
  <si>
    <t>Incremental Units</t>
  </si>
  <si>
    <t>Cumulative Units</t>
  </si>
  <si>
    <t>Revenue per unit</t>
  </si>
  <si>
    <t>Upfront</t>
  </si>
  <si>
    <t>Reoccuring</t>
  </si>
  <si>
    <t>Total Monthly Revenue</t>
  </si>
  <si>
    <t>Monthly Revenue</t>
  </si>
  <si>
    <t>Others</t>
  </si>
  <si>
    <t>Direct Cost Assumptions</t>
  </si>
  <si>
    <t>RPI (Retail Price Index)</t>
  </si>
  <si>
    <t>Other</t>
  </si>
  <si>
    <t>Marketing (Customer Acquisition Cost)</t>
  </si>
  <si>
    <t>Direct Cost</t>
  </si>
  <si>
    <t>Total Direct Cost</t>
  </si>
  <si>
    <t>Gross Margin</t>
  </si>
  <si>
    <t>Gross Margin %</t>
  </si>
  <si>
    <t>Incremental Count</t>
  </si>
  <si>
    <t>Permanent Employee Count</t>
  </si>
  <si>
    <t>Salary Increase Index</t>
  </si>
  <si>
    <t>Avr. Monthly Salary - Permanent</t>
  </si>
  <si>
    <t>Avr. Monthly Salary - Incremental</t>
  </si>
  <si>
    <t>Salaries</t>
  </si>
  <si>
    <t>Permanent Employee Salary</t>
  </si>
  <si>
    <t>Incremental Employee Salary</t>
  </si>
  <si>
    <t>Bonus</t>
  </si>
  <si>
    <t xml:space="preserve">Total Salaries </t>
  </si>
  <si>
    <t>Operating Cost (General)</t>
  </si>
  <si>
    <t>Office Cost</t>
  </si>
  <si>
    <t>Other Opex</t>
  </si>
  <si>
    <t>General Admin</t>
  </si>
  <si>
    <t>Contingencies</t>
  </si>
  <si>
    <t>Total Operating Cost (General)</t>
  </si>
  <si>
    <t>Total Salaries and General Opex</t>
  </si>
  <si>
    <t>EBITDA</t>
  </si>
  <si>
    <t>EBITDA %</t>
  </si>
  <si>
    <t>Capital Expendituire</t>
  </si>
  <si>
    <t>Build Cost per unit</t>
  </si>
  <si>
    <t>Incremental Build Cost</t>
  </si>
  <si>
    <t>Initial Capital Expenditure</t>
  </si>
  <si>
    <t>TOTAL Capex</t>
  </si>
  <si>
    <t>Cumulative Capex</t>
  </si>
  <si>
    <t>Tax</t>
  </si>
  <si>
    <t>TOTAL Tax</t>
  </si>
  <si>
    <t xml:space="preserve">Receivables </t>
  </si>
  <si>
    <t>1 month term</t>
  </si>
  <si>
    <t>Payabales</t>
  </si>
  <si>
    <t>Total Unlevered Cash Flow</t>
  </si>
  <si>
    <t>Cumulative Unlevered Cash Flow</t>
  </si>
  <si>
    <t>Debt Financing</t>
  </si>
  <si>
    <t>Debt Drawn</t>
  </si>
  <si>
    <t>Debt Payable</t>
  </si>
  <si>
    <t>Interest Paid</t>
  </si>
  <si>
    <t>Total Net Debt Financing</t>
  </si>
  <si>
    <t>Total Levered Cash Flow</t>
  </si>
  <si>
    <t>Debt Calculation</t>
  </si>
  <si>
    <t>Repayment Remaining</t>
  </si>
  <si>
    <t>#Debt Draws</t>
  </si>
  <si>
    <t>Raise Debt Flag</t>
  </si>
  <si>
    <t>Previous Year's EBIDTA</t>
  </si>
  <si>
    <t>Maximum Debt</t>
  </si>
  <si>
    <t>Debt Opening Balance</t>
  </si>
  <si>
    <t>Principal Repayment</t>
  </si>
  <si>
    <t>Accrued Interest</t>
  </si>
  <si>
    <t>Closing Balance</t>
  </si>
  <si>
    <t>Interest Due</t>
  </si>
  <si>
    <t>Total Repayment</t>
  </si>
  <si>
    <t>Cumulative Levered Cash Flow</t>
  </si>
  <si>
    <t>Total Working Capital Movement</t>
  </si>
  <si>
    <t>Working Capital Movement</t>
  </si>
  <si>
    <t>per year</t>
  </si>
  <si>
    <t xml:space="preserve">Combined Results </t>
  </si>
  <si>
    <t>Cash</t>
  </si>
  <si>
    <t>per unit</t>
  </si>
  <si>
    <t>Revenue</t>
  </si>
  <si>
    <t>per employee</t>
  </si>
  <si>
    <t>Key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</si>
</sst>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73" formatCode="_ * #,##0.000_ ;_ * \-#,##0.000_ ;_ * &quot;-&quot;??_ ;_ @_ "/>
    <numFmt numFmtId="174" formatCode="_-[$$-409]* #,##0.00_ ;_-[$$-409]* \-#,##0.00\ ;_-[$$-409]* &quot;-&quot;??_ ;_-@_ "/>
    <numFmt numFmtId="177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4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74" fontId="0" fillId="0" borderId="0" xfId="0" applyNumberForma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/>
    <xf numFmtId="9" fontId="0" fillId="0" borderId="0" xfId="3" applyFont="1" applyBorder="1"/>
    <xf numFmtId="177" fontId="0" fillId="0" borderId="0" xfId="0" applyNumberFormat="1" applyBorder="1"/>
    <xf numFmtId="0" fontId="3" fillId="0" borderId="0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0" fillId="0" borderId="3" xfId="0" applyBorder="1"/>
    <xf numFmtId="0" fontId="5" fillId="0" borderId="4" xfId="0" applyFont="1" applyBorder="1"/>
    <xf numFmtId="0" fontId="0" fillId="0" borderId="4" xfId="0" applyBorder="1"/>
    <xf numFmtId="0" fontId="0" fillId="0" borderId="4" xfId="0" applyNumberFormat="1" applyBorder="1"/>
    <xf numFmtId="9" fontId="0" fillId="0" borderId="4" xfId="3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4" fontId="0" fillId="0" borderId="0" xfId="2" applyNumberFormat="1" applyFont="1" applyBorder="1"/>
    <xf numFmtId="0" fontId="3" fillId="0" borderId="9" xfId="0" applyFont="1" applyBorder="1" applyAlignment="1">
      <alignment horizontal="center"/>
    </xf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174" fontId="0" fillId="0" borderId="11" xfId="0" applyNumberFormat="1" applyBorder="1"/>
    <xf numFmtId="0" fontId="0" fillId="0" borderId="6" xfId="0" applyBorder="1"/>
    <xf numFmtId="0" fontId="0" fillId="2" borderId="6" xfId="0" applyFont="1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0" fillId="2" borderId="4" xfId="0" applyFill="1" applyBorder="1"/>
    <xf numFmtId="0" fontId="0" fillId="2" borderId="0" xfId="0" applyFill="1"/>
    <xf numFmtId="0" fontId="0" fillId="2" borderId="8" xfId="0" applyFill="1" applyBorder="1"/>
    <xf numFmtId="0" fontId="0" fillId="2" borderId="1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0" xfId="0" applyFill="1" applyBorder="1"/>
    <xf numFmtId="0" fontId="0" fillId="2" borderId="6" xfId="0" applyFill="1" applyBorder="1"/>
    <xf numFmtId="43" fontId="0" fillId="2" borderId="6" xfId="1" applyFont="1" applyFill="1" applyBorder="1"/>
    <xf numFmtId="9" fontId="0" fillId="2" borderId="6" xfId="0" applyNumberFormat="1" applyFill="1" applyBorder="1"/>
    <xf numFmtId="173" fontId="0" fillId="2" borderId="6" xfId="1" applyNumberFormat="1" applyFont="1" applyFill="1" applyBorder="1"/>
    <xf numFmtId="174" fontId="0" fillId="2" borderId="6" xfId="0" applyNumberFormat="1" applyFill="1" applyBorder="1"/>
    <xf numFmtId="9" fontId="0" fillId="2" borderId="6" xfId="3" applyFont="1" applyFill="1" applyBorder="1"/>
    <xf numFmtId="0" fontId="0" fillId="4" borderId="12" xfId="0" applyFill="1" applyBorder="1"/>
    <xf numFmtId="0" fontId="0" fillId="4" borderId="13" xfId="0" applyFill="1" applyBorder="1"/>
    <xf numFmtId="174" fontId="0" fillId="4" borderId="13" xfId="0" applyNumberFormat="1" applyFill="1" applyBorder="1"/>
    <xf numFmtId="177" fontId="0" fillId="4" borderId="0" xfId="0" applyNumberFormat="1" applyFill="1" applyBorder="1"/>
    <xf numFmtId="0" fontId="0" fillId="2" borderId="14" xfId="0" applyFill="1" applyBorder="1"/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9" fontId="0" fillId="2" borderId="14" xfId="3" applyFont="1" applyFill="1" applyBorder="1"/>
    <xf numFmtId="174" fontId="0" fillId="4" borderId="13" xfId="2" applyNumberFormat="1" applyFont="1" applyFill="1" applyBorder="1"/>
    <xf numFmtId="177" fontId="0" fillId="4" borderId="13" xfId="0" applyNumberForma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174" fontId="3" fillId="4" borderId="13" xfId="0" applyNumberFormat="1" applyFont="1" applyFill="1" applyBorder="1"/>
    <xf numFmtId="0" fontId="0" fillId="0" borderId="0" xfId="0" applyBorder="1" applyAlignment="1">
      <alignment horizontal="right"/>
    </xf>
    <xf numFmtId="174" fontId="0" fillId="0" borderId="16" xfId="2" applyNumberFormat="1" applyFont="1" applyBorder="1"/>
    <xf numFmtId="0" fontId="0" fillId="0" borderId="16" xfId="0" applyBorder="1"/>
    <xf numFmtId="0" fontId="3" fillId="4" borderId="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174" fontId="0" fillId="0" borderId="16" xfId="0" applyNumberFormat="1" applyBorder="1"/>
    <xf numFmtId="174" fontId="0" fillId="0" borderId="17" xfId="0" applyNumberFormat="1" applyBorder="1"/>
    <xf numFmtId="0" fontId="3" fillId="4" borderId="7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Statement_Summary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EBITDA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CF_Statement!$F$58:$AC$58</c:f>
              <c:numCache>
                <c:formatCode>_-[$$-409]* #,##0_ ;_-[$$-409]* \-#,##0\ ;_-[$$-409]* "-"??_ ;_-@_ </c:formatCode>
                <c:ptCount val="24"/>
                <c:pt idx="0">
                  <c:v>-75000</c:v>
                </c:pt>
                <c:pt idx="1">
                  <c:v>-75000</c:v>
                </c:pt>
                <c:pt idx="2">
                  <c:v>31050</c:v>
                </c:pt>
                <c:pt idx="3">
                  <c:v>35900</c:v>
                </c:pt>
                <c:pt idx="4">
                  <c:v>28250</c:v>
                </c:pt>
                <c:pt idx="5">
                  <c:v>33100</c:v>
                </c:pt>
                <c:pt idx="6">
                  <c:v>37950</c:v>
                </c:pt>
                <c:pt idx="7">
                  <c:v>30300</c:v>
                </c:pt>
                <c:pt idx="8">
                  <c:v>35150</c:v>
                </c:pt>
                <c:pt idx="9">
                  <c:v>27500</c:v>
                </c:pt>
                <c:pt idx="10">
                  <c:v>32350</c:v>
                </c:pt>
                <c:pt idx="11">
                  <c:v>-221318.48125000001</c:v>
                </c:pt>
                <c:pt idx="12">
                  <c:v>29448.75</c:v>
                </c:pt>
                <c:pt idx="13">
                  <c:v>34420</c:v>
                </c:pt>
                <c:pt idx="14">
                  <c:v>26508.75</c:v>
                </c:pt>
                <c:pt idx="15">
                  <c:v>31480</c:v>
                </c:pt>
                <c:pt idx="16">
                  <c:v>36451.25</c:v>
                </c:pt>
                <c:pt idx="17">
                  <c:v>28540</c:v>
                </c:pt>
                <c:pt idx="18">
                  <c:v>33511.25</c:v>
                </c:pt>
                <c:pt idx="19">
                  <c:v>25600</c:v>
                </c:pt>
                <c:pt idx="20">
                  <c:v>30571.25</c:v>
                </c:pt>
                <c:pt idx="21">
                  <c:v>35542.5</c:v>
                </c:pt>
                <c:pt idx="22">
                  <c:v>27631.25</c:v>
                </c:pt>
                <c:pt idx="23">
                  <c:v>8873.0812500000175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2-46D3-8198-BD05269A11BB}"/>
            </c:ext>
          </c:extLst>
        </c:ser>
        <c:ser>
          <c:idx val="1"/>
          <c:order val="1"/>
          <c:tx>
            <c:v>GROSS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CF_Statement!$E$32:$AC$32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118700</c:v>
                </c:pt>
                <c:pt idx="4">
                  <c:v>123700</c:v>
                </c:pt>
                <c:pt idx="5">
                  <c:v>128700</c:v>
                </c:pt>
                <c:pt idx="6">
                  <c:v>133700</c:v>
                </c:pt>
                <c:pt idx="7">
                  <c:v>138700</c:v>
                </c:pt>
                <c:pt idx="8">
                  <c:v>143700</c:v>
                </c:pt>
                <c:pt idx="9">
                  <c:v>148700</c:v>
                </c:pt>
                <c:pt idx="10">
                  <c:v>153700</c:v>
                </c:pt>
                <c:pt idx="11">
                  <c:v>158700</c:v>
                </c:pt>
                <c:pt idx="12">
                  <c:v>167792.5</c:v>
                </c:pt>
                <c:pt idx="13">
                  <c:v>172917.5</c:v>
                </c:pt>
                <c:pt idx="14">
                  <c:v>178042.5</c:v>
                </c:pt>
                <c:pt idx="15">
                  <c:v>183167.5</c:v>
                </c:pt>
                <c:pt idx="16">
                  <c:v>188292.5</c:v>
                </c:pt>
                <c:pt idx="17">
                  <c:v>193417.5</c:v>
                </c:pt>
                <c:pt idx="18">
                  <c:v>198542.5</c:v>
                </c:pt>
                <c:pt idx="19">
                  <c:v>203667.5</c:v>
                </c:pt>
                <c:pt idx="20">
                  <c:v>208792.5</c:v>
                </c:pt>
                <c:pt idx="21">
                  <c:v>213917.5</c:v>
                </c:pt>
                <c:pt idx="22">
                  <c:v>219042.5</c:v>
                </c:pt>
                <c:pt idx="23">
                  <c:v>224167.5</c:v>
                </c:pt>
                <c:pt idx="24">
                  <c:v>235024.8125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2-46D3-8198-BD05269A11BB}"/>
            </c:ext>
          </c:extLst>
        </c:ser>
        <c:ser>
          <c:idx val="2"/>
          <c:order val="2"/>
          <c:tx>
            <c:v>Revenue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CF_Statement!$E$19:$AC$19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125000</c:v>
                </c:pt>
                <c:pt idx="4">
                  <c:v>130000</c:v>
                </c:pt>
                <c:pt idx="5">
                  <c:v>135000</c:v>
                </c:pt>
                <c:pt idx="6">
                  <c:v>140000</c:v>
                </c:pt>
                <c:pt idx="7">
                  <c:v>145000</c:v>
                </c:pt>
                <c:pt idx="8">
                  <c:v>150000</c:v>
                </c:pt>
                <c:pt idx="9">
                  <c:v>155000</c:v>
                </c:pt>
                <c:pt idx="10">
                  <c:v>160000</c:v>
                </c:pt>
                <c:pt idx="11">
                  <c:v>165000</c:v>
                </c:pt>
                <c:pt idx="12">
                  <c:v>174250</c:v>
                </c:pt>
                <c:pt idx="13">
                  <c:v>179375</c:v>
                </c:pt>
                <c:pt idx="14">
                  <c:v>184500</c:v>
                </c:pt>
                <c:pt idx="15">
                  <c:v>189625</c:v>
                </c:pt>
                <c:pt idx="16">
                  <c:v>194750</c:v>
                </c:pt>
                <c:pt idx="17">
                  <c:v>199875</c:v>
                </c:pt>
                <c:pt idx="18">
                  <c:v>205000</c:v>
                </c:pt>
                <c:pt idx="19">
                  <c:v>210125</c:v>
                </c:pt>
                <c:pt idx="20">
                  <c:v>215250</c:v>
                </c:pt>
                <c:pt idx="21">
                  <c:v>220375</c:v>
                </c:pt>
                <c:pt idx="22">
                  <c:v>225500</c:v>
                </c:pt>
                <c:pt idx="23">
                  <c:v>230625</c:v>
                </c:pt>
                <c:pt idx="24">
                  <c:v>241643.75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2-46D3-8198-BD05269A11BB}"/>
            </c:ext>
          </c:extLst>
        </c:ser>
        <c:ser>
          <c:idx val="3"/>
          <c:order val="3"/>
          <c:tx>
            <c:v>Levered Cash Flow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CF_Statement!$E$88:$AC$88</c:f>
              <c:numCache>
                <c:formatCode>_-[$$-409]* #,##0.00_ ;_-[$$-409]* \-#,##0.00\ ;_-[$$-409]* "-"??_ ;_-@_ </c:formatCode>
                <c:ptCount val="25"/>
                <c:pt idx="1">
                  <c:v>-76000</c:v>
                </c:pt>
                <c:pt idx="2">
                  <c:v>-76000</c:v>
                </c:pt>
                <c:pt idx="3">
                  <c:v>17840</c:v>
                </c:pt>
                <c:pt idx="4">
                  <c:v>21720</c:v>
                </c:pt>
                <c:pt idx="5">
                  <c:v>15600</c:v>
                </c:pt>
                <c:pt idx="6">
                  <c:v>19480</c:v>
                </c:pt>
                <c:pt idx="7">
                  <c:v>23360</c:v>
                </c:pt>
                <c:pt idx="8">
                  <c:v>17240</c:v>
                </c:pt>
                <c:pt idx="9">
                  <c:v>21120</c:v>
                </c:pt>
                <c:pt idx="10">
                  <c:v>15000</c:v>
                </c:pt>
                <c:pt idx="11">
                  <c:v>18880</c:v>
                </c:pt>
                <c:pt idx="12">
                  <c:v>-228318.48125000001</c:v>
                </c:pt>
                <c:pt idx="13">
                  <c:v>16559</c:v>
                </c:pt>
                <c:pt idx="14">
                  <c:v>20536</c:v>
                </c:pt>
                <c:pt idx="15">
                  <c:v>-382809.91045455949</c:v>
                </c:pt>
                <c:pt idx="16">
                  <c:v>23467.895795440512</c:v>
                </c:pt>
                <c:pt idx="17">
                  <c:v>27444.895795440512</c:v>
                </c:pt>
                <c:pt idx="18">
                  <c:v>21115.895795440512</c:v>
                </c:pt>
                <c:pt idx="19">
                  <c:v>25092.895795440512</c:v>
                </c:pt>
                <c:pt idx="20">
                  <c:v>18763.895795440512</c:v>
                </c:pt>
                <c:pt idx="21">
                  <c:v>22740.895795440512</c:v>
                </c:pt>
                <c:pt idx="22">
                  <c:v>26717.895795440512</c:v>
                </c:pt>
                <c:pt idx="23">
                  <c:v>20388.895795440512</c:v>
                </c:pt>
                <c:pt idx="24">
                  <c:v>5382.360795440527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2-46D3-8198-BD05269A11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4456800"/>
        <c:axId val="1814453440"/>
      </c:lineChart>
      <c:catAx>
        <c:axId val="18144568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814453440"/>
        <c:crosses val="autoZero"/>
        <c:auto val="1"/>
        <c:lblAlgn val="ctr"/>
        <c:lblOffset val="100"/>
        <c:noMultiLvlLbl val="0"/>
      </c:catAx>
      <c:valAx>
        <c:axId val="18144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  <a:r>
                  <a:rPr lang="en-IN" baseline="0"/>
                  <a:t> (in US dollars)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12700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F07AE-941D-8EF3-5742-F86707B98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021F-4FC0-49C1-8472-CCADAF55E011}">
  <dimension ref="A1:AD108"/>
  <sheetViews>
    <sheetView showGridLines="0" tabSelected="1" workbookViewId="0">
      <pane xSplit="4" ySplit="4" topLeftCell="F9" activePane="bottomRight" state="frozen"/>
      <selection pane="topRight" activeCell="E1" sqref="E1"/>
      <selection pane="bottomLeft" activeCell="A5" sqref="A5"/>
      <selection pane="bottomRight" activeCell="AE38" sqref="AE38"/>
    </sheetView>
  </sheetViews>
  <sheetFormatPr defaultRowHeight="14.5" x14ac:dyDescent="0.35"/>
  <cols>
    <col min="1" max="1" width="21.1796875" bestFit="1" customWidth="1"/>
    <col min="2" max="2" width="33.36328125" bestFit="1" customWidth="1"/>
    <col min="3" max="3" width="12.453125" style="48" bestFit="1" customWidth="1"/>
    <col min="4" max="4" width="12.36328125" bestFit="1" customWidth="1"/>
    <col min="5" max="5" width="6.54296875" bestFit="1" customWidth="1"/>
    <col min="6" max="6" width="11.6328125" bestFit="1" customWidth="1"/>
    <col min="7" max="9" width="13.08984375" bestFit="1" customWidth="1"/>
    <col min="10" max="16" width="12.36328125" bestFit="1" customWidth="1"/>
    <col min="17" max="17" width="13.26953125" bestFit="1" customWidth="1"/>
    <col min="18" max="19" width="13.08984375" bestFit="1" customWidth="1"/>
    <col min="20" max="20" width="13.26953125" bestFit="1" customWidth="1"/>
    <col min="21" max="29" width="13.08984375" bestFit="1" customWidth="1"/>
  </cols>
  <sheetData>
    <row r="1" spans="1:29" s="54" customFormat="1" x14ac:dyDescent="0.35">
      <c r="A1" s="51" t="s">
        <v>0</v>
      </c>
      <c r="B1" s="52"/>
      <c r="C1" s="53"/>
      <c r="D1" s="53"/>
      <c r="E1" s="54" t="s">
        <v>1</v>
      </c>
      <c r="F1" s="54">
        <v>1</v>
      </c>
      <c r="G1" s="54">
        <v>2</v>
      </c>
      <c r="H1" s="54">
        <v>3</v>
      </c>
      <c r="I1" s="54">
        <v>4</v>
      </c>
      <c r="J1" s="54">
        <v>5</v>
      </c>
      <c r="K1" s="54">
        <v>6</v>
      </c>
      <c r="L1" s="54">
        <v>7</v>
      </c>
      <c r="M1" s="54">
        <v>8</v>
      </c>
      <c r="N1" s="54">
        <v>9</v>
      </c>
      <c r="O1" s="54">
        <v>10</v>
      </c>
      <c r="P1" s="54">
        <v>11</v>
      </c>
      <c r="Q1" s="54">
        <v>12</v>
      </c>
      <c r="R1" s="54">
        <v>13</v>
      </c>
      <c r="S1" s="54">
        <v>14</v>
      </c>
      <c r="T1" s="54">
        <v>15</v>
      </c>
      <c r="U1" s="54">
        <v>16</v>
      </c>
      <c r="V1" s="54">
        <v>17</v>
      </c>
      <c r="W1" s="54">
        <v>18</v>
      </c>
      <c r="X1" s="54">
        <v>19</v>
      </c>
      <c r="Y1" s="54">
        <v>20</v>
      </c>
      <c r="Z1" s="54">
        <v>21</v>
      </c>
      <c r="AA1" s="54">
        <v>22</v>
      </c>
      <c r="AB1" s="54">
        <v>23</v>
      </c>
      <c r="AC1" s="54">
        <v>24</v>
      </c>
    </row>
    <row r="2" spans="1:29" s="57" customFormat="1" ht="15" thickBot="1" x14ac:dyDescent="0.4">
      <c r="A2" s="55"/>
      <c r="B2" s="56"/>
      <c r="C2" s="57" t="s">
        <v>3</v>
      </c>
      <c r="D2" s="57" t="s">
        <v>4</v>
      </c>
      <c r="E2" s="57" t="s">
        <v>2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57">
        <v>1</v>
      </c>
      <c r="M2" s="57">
        <v>1</v>
      </c>
      <c r="N2" s="57">
        <v>1</v>
      </c>
      <c r="O2" s="57">
        <v>1</v>
      </c>
      <c r="P2" s="57">
        <v>1</v>
      </c>
      <c r="Q2" s="57">
        <v>1</v>
      </c>
      <c r="R2" s="57">
        <v>2</v>
      </c>
      <c r="S2" s="57">
        <v>2</v>
      </c>
      <c r="T2" s="57">
        <v>2</v>
      </c>
      <c r="U2" s="57">
        <v>2</v>
      </c>
      <c r="V2" s="57">
        <v>2</v>
      </c>
      <c r="W2" s="57">
        <v>2</v>
      </c>
      <c r="X2" s="57">
        <v>2</v>
      </c>
      <c r="Y2" s="57">
        <v>2</v>
      </c>
      <c r="Z2" s="57">
        <v>2</v>
      </c>
      <c r="AA2" s="57">
        <v>2</v>
      </c>
      <c r="AB2" s="57">
        <v>2</v>
      </c>
      <c r="AC2" s="57">
        <v>2</v>
      </c>
    </row>
    <row r="3" spans="1:29" s="8" customFormat="1" ht="15" thickBot="1" x14ac:dyDescent="0.4">
      <c r="A3" s="18" t="s">
        <v>6</v>
      </c>
      <c r="B3" s="7"/>
      <c r="C3" s="44">
        <v>2</v>
      </c>
      <c r="F3" s="8">
        <v>1</v>
      </c>
      <c r="G3" s="8">
        <v>1</v>
      </c>
    </row>
    <row r="4" spans="1:29" s="8" customFormat="1" ht="15" thickBot="1" x14ac:dyDescent="0.4">
      <c r="A4" s="18" t="s">
        <v>5</v>
      </c>
      <c r="B4" s="7"/>
      <c r="C4" s="61">
        <v>22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</row>
    <row r="5" spans="1:29" s="8" customFormat="1" ht="15" thickBot="1" x14ac:dyDescent="0.4">
      <c r="A5" s="19"/>
      <c r="C5" s="45"/>
    </row>
    <row r="6" spans="1:29" s="8" customFormat="1" ht="15" thickBot="1" x14ac:dyDescent="0.4">
      <c r="A6" s="18" t="s">
        <v>7</v>
      </c>
      <c r="B6" s="7"/>
      <c r="C6" s="61">
        <v>10</v>
      </c>
      <c r="H6" s="8">
        <f>$C$6</f>
        <v>10</v>
      </c>
      <c r="I6" s="8">
        <f t="shared" ref="I6:AC6" si="0">$C$6</f>
        <v>10</v>
      </c>
      <c r="J6" s="8">
        <f t="shared" si="0"/>
        <v>10</v>
      </c>
      <c r="K6" s="8">
        <f t="shared" si="0"/>
        <v>10</v>
      </c>
      <c r="L6" s="8">
        <f t="shared" si="0"/>
        <v>10</v>
      </c>
      <c r="M6" s="8">
        <f t="shared" si="0"/>
        <v>10</v>
      </c>
      <c r="N6" s="8">
        <f t="shared" si="0"/>
        <v>10</v>
      </c>
      <c r="O6" s="8">
        <f t="shared" si="0"/>
        <v>10</v>
      </c>
      <c r="P6" s="8">
        <f t="shared" si="0"/>
        <v>10</v>
      </c>
      <c r="Q6" s="8">
        <f t="shared" si="0"/>
        <v>10</v>
      </c>
      <c r="R6" s="8">
        <f t="shared" si="0"/>
        <v>10</v>
      </c>
      <c r="S6" s="8">
        <f t="shared" si="0"/>
        <v>10</v>
      </c>
      <c r="T6" s="8">
        <f t="shared" si="0"/>
        <v>10</v>
      </c>
      <c r="U6" s="8">
        <f t="shared" si="0"/>
        <v>10</v>
      </c>
      <c r="V6" s="8">
        <f t="shared" si="0"/>
        <v>10</v>
      </c>
      <c r="W6" s="8">
        <f t="shared" si="0"/>
        <v>10</v>
      </c>
      <c r="X6" s="8">
        <f t="shared" si="0"/>
        <v>10</v>
      </c>
      <c r="Y6" s="8">
        <f t="shared" si="0"/>
        <v>10</v>
      </c>
      <c r="Z6" s="8">
        <f t="shared" si="0"/>
        <v>10</v>
      </c>
      <c r="AA6" s="8">
        <f t="shared" si="0"/>
        <v>10</v>
      </c>
      <c r="AB6" s="8">
        <f t="shared" si="0"/>
        <v>10</v>
      </c>
      <c r="AC6" s="8">
        <f t="shared" si="0"/>
        <v>10</v>
      </c>
    </row>
    <row r="7" spans="1:29" s="8" customFormat="1" x14ac:dyDescent="0.35">
      <c r="A7" s="18" t="s">
        <v>8</v>
      </c>
      <c r="B7" s="7"/>
      <c r="C7" s="45"/>
      <c r="H7" s="8">
        <f>H6</f>
        <v>10</v>
      </c>
      <c r="I7" s="8">
        <f>I6+H7</f>
        <v>20</v>
      </c>
      <c r="J7" s="8">
        <f t="shared" ref="J7:AC7" si="1">J6+I7</f>
        <v>30</v>
      </c>
      <c r="K7" s="8">
        <f t="shared" si="1"/>
        <v>40</v>
      </c>
      <c r="L7" s="8">
        <f t="shared" si="1"/>
        <v>50</v>
      </c>
      <c r="M7" s="8">
        <f t="shared" si="1"/>
        <v>60</v>
      </c>
      <c r="N7" s="8">
        <f t="shared" si="1"/>
        <v>70</v>
      </c>
      <c r="O7" s="8">
        <f t="shared" si="1"/>
        <v>80</v>
      </c>
      <c r="P7" s="8">
        <f t="shared" si="1"/>
        <v>90</v>
      </c>
      <c r="Q7" s="8">
        <f t="shared" si="1"/>
        <v>100</v>
      </c>
      <c r="R7" s="8">
        <f t="shared" si="1"/>
        <v>110</v>
      </c>
      <c r="S7" s="8">
        <f t="shared" si="1"/>
        <v>120</v>
      </c>
      <c r="T7" s="8">
        <f t="shared" si="1"/>
        <v>130</v>
      </c>
      <c r="U7" s="8">
        <f t="shared" si="1"/>
        <v>140</v>
      </c>
      <c r="V7" s="8">
        <f t="shared" si="1"/>
        <v>150</v>
      </c>
      <c r="W7" s="8">
        <f t="shared" si="1"/>
        <v>160</v>
      </c>
      <c r="X7" s="8">
        <f t="shared" si="1"/>
        <v>170</v>
      </c>
      <c r="Y7" s="8">
        <f t="shared" si="1"/>
        <v>180</v>
      </c>
      <c r="Z7" s="8">
        <f t="shared" si="1"/>
        <v>190</v>
      </c>
      <c r="AA7" s="8">
        <f t="shared" si="1"/>
        <v>200</v>
      </c>
      <c r="AB7" s="8">
        <f t="shared" si="1"/>
        <v>210</v>
      </c>
      <c r="AC7" s="8">
        <f t="shared" si="1"/>
        <v>220</v>
      </c>
    </row>
    <row r="8" spans="1:29" s="8" customFormat="1" x14ac:dyDescent="0.35">
      <c r="A8" s="20"/>
      <c r="B8" s="9"/>
      <c r="C8" s="45"/>
    </row>
    <row r="9" spans="1:29" s="8" customFormat="1" ht="15" thickBot="1" x14ac:dyDescent="0.4">
      <c r="A9" s="21" t="s">
        <v>9</v>
      </c>
      <c r="B9" s="10"/>
      <c r="C9" s="45"/>
    </row>
    <row r="10" spans="1:29" s="8" customFormat="1" ht="15" thickBot="1" x14ac:dyDescent="0.4">
      <c r="A10" s="19"/>
      <c r="B10" s="8" t="s">
        <v>16</v>
      </c>
      <c r="C10" s="62">
        <v>2.5000000000000001E-2</v>
      </c>
      <c r="F10" s="8">
        <v>1</v>
      </c>
      <c r="G10" s="8">
        <f>IF(MOD(G1,12)=0, F10*(1+$C$10), F10)</f>
        <v>1</v>
      </c>
      <c r="H10" s="8">
        <f t="shared" ref="H10:AC10" si="2">IF(MOD(H1,12)=0, G10*(1+$C$10), G10)</f>
        <v>1</v>
      </c>
      <c r="I10" s="8">
        <f t="shared" si="2"/>
        <v>1</v>
      </c>
      <c r="J10" s="8">
        <f t="shared" si="2"/>
        <v>1</v>
      </c>
      <c r="K10" s="8">
        <f t="shared" si="2"/>
        <v>1</v>
      </c>
      <c r="L10" s="8">
        <f t="shared" si="2"/>
        <v>1</v>
      </c>
      <c r="M10" s="8">
        <f t="shared" si="2"/>
        <v>1</v>
      </c>
      <c r="N10" s="8">
        <f t="shared" si="2"/>
        <v>1</v>
      </c>
      <c r="O10" s="8">
        <f t="shared" si="2"/>
        <v>1</v>
      </c>
      <c r="P10" s="8">
        <f t="shared" si="2"/>
        <v>1</v>
      </c>
      <c r="Q10" s="8">
        <f t="shared" si="2"/>
        <v>1.0249999999999999</v>
      </c>
      <c r="R10" s="8">
        <f t="shared" si="2"/>
        <v>1.0249999999999999</v>
      </c>
      <c r="S10" s="8">
        <f t="shared" si="2"/>
        <v>1.0249999999999999</v>
      </c>
      <c r="T10" s="8">
        <f t="shared" si="2"/>
        <v>1.0249999999999999</v>
      </c>
      <c r="U10" s="8">
        <f t="shared" si="2"/>
        <v>1.0249999999999999</v>
      </c>
      <c r="V10" s="8">
        <f t="shared" si="2"/>
        <v>1.0249999999999999</v>
      </c>
      <c r="W10" s="8">
        <f t="shared" si="2"/>
        <v>1.0249999999999999</v>
      </c>
      <c r="X10" s="8">
        <f t="shared" si="2"/>
        <v>1.0249999999999999</v>
      </c>
      <c r="Y10" s="8">
        <f t="shared" si="2"/>
        <v>1.0249999999999999</v>
      </c>
      <c r="Z10" s="8">
        <f t="shared" si="2"/>
        <v>1.0249999999999999</v>
      </c>
      <c r="AA10" s="8">
        <f t="shared" si="2"/>
        <v>1.0249999999999999</v>
      </c>
      <c r="AB10" s="8">
        <f t="shared" si="2"/>
        <v>1.0249999999999999</v>
      </c>
      <c r="AC10" s="8">
        <f t="shared" si="2"/>
        <v>1.0506249999999999</v>
      </c>
    </row>
    <row r="11" spans="1:29" s="8" customFormat="1" ht="15" thickBot="1" x14ac:dyDescent="0.4">
      <c r="A11" s="20"/>
      <c r="B11" s="9"/>
      <c r="C11" s="46"/>
    </row>
    <row r="12" spans="1:29" s="8" customFormat="1" ht="15" thickBot="1" x14ac:dyDescent="0.4">
      <c r="A12" s="19"/>
      <c r="B12" s="8" t="s">
        <v>10</v>
      </c>
      <c r="C12" s="61">
        <v>12000</v>
      </c>
      <c r="F12" s="11">
        <f>$C$12*F10</f>
        <v>12000</v>
      </c>
      <c r="G12" s="11">
        <f>$C$12*G10</f>
        <v>12000</v>
      </c>
      <c r="H12" s="11">
        <f>$C$12*H10</f>
        <v>12000</v>
      </c>
      <c r="I12" s="11">
        <f>$C$12*I10</f>
        <v>12000</v>
      </c>
      <c r="J12" s="11">
        <f>$C$12*J10</f>
        <v>12000</v>
      </c>
      <c r="K12" s="11">
        <f>$C$12*K10</f>
        <v>12000</v>
      </c>
      <c r="L12" s="11">
        <f>$C$12*L10</f>
        <v>12000</v>
      </c>
      <c r="M12" s="11">
        <f>$C$12*M10</f>
        <v>12000</v>
      </c>
      <c r="N12" s="11">
        <f>$C$12*N10</f>
        <v>12000</v>
      </c>
      <c r="O12" s="11">
        <f>$C$12*O10</f>
        <v>12000</v>
      </c>
      <c r="P12" s="11">
        <f>$C$12*P10</f>
        <v>12000</v>
      </c>
      <c r="Q12" s="11">
        <f>$C$12*Q10</f>
        <v>12299.999999999998</v>
      </c>
      <c r="R12" s="11">
        <f>$C$12*R10</f>
        <v>12299.999999999998</v>
      </c>
      <c r="S12" s="11">
        <f>$C$12*S10</f>
        <v>12299.999999999998</v>
      </c>
      <c r="T12" s="11">
        <f>$C$12*T10</f>
        <v>12299.999999999998</v>
      </c>
      <c r="U12" s="11">
        <f>$C$12*U10</f>
        <v>12299.999999999998</v>
      </c>
      <c r="V12" s="11">
        <f>$C$12*V10</f>
        <v>12299.999999999998</v>
      </c>
      <c r="W12" s="11">
        <f>$C$12*W10</f>
        <v>12299.999999999998</v>
      </c>
      <c r="X12" s="11">
        <f>$C$12*X10</f>
        <v>12299.999999999998</v>
      </c>
      <c r="Y12" s="11">
        <f>$C$12*Y10</f>
        <v>12299.999999999998</v>
      </c>
      <c r="Z12" s="11">
        <f>$C$12*Z10</f>
        <v>12299.999999999998</v>
      </c>
      <c r="AA12" s="11">
        <f>$C$12*AA10</f>
        <v>12299.999999999998</v>
      </c>
      <c r="AB12" s="11">
        <f>$C$12*AB10</f>
        <v>12299.999999999998</v>
      </c>
      <c r="AC12" s="11">
        <f>$C$12*AC10</f>
        <v>12607.499999999998</v>
      </c>
    </row>
    <row r="13" spans="1:29" s="8" customFormat="1" ht="15" thickBot="1" x14ac:dyDescent="0.4">
      <c r="A13" s="19"/>
      <c r="B13" s="8" t="s">
        <v>11</v>
      </c>
      <c r="C13" s="61">
        <v>500</v>
      </c>
      <c r="F13" s="11">
        <f>$C$13*F10</f>
        <v>500</v>
      </c>
      <c r="G13" s="11">
        <f>$C$13*G10</f>
        <v>500</v>
      </c>
      <c r="H13" s="11">
        <f>$C$13*H10</f>
        <v>500</v>
      </c>
      <c r="I13" s="11">
        <f>$C$13*I10</f>
        <v>500</v>
      </c>
      <c r="J13" s="11">
        <f>$C$13*J10</f>
        <v>500</v>
      </c>
      <c r="K13" s="11">
        <f>$C$13*K10</f>
        <v>500</v>
      </c>
      <c r="L13" s="11">
        <f>$C$13*L10</f>
        <v>500</v>
      </c>
      <c r="M13" s="11">
        <f>$C$13*M10</f>
        <v>500</v>
      </c>
      <c r="N13" s="11">
        <f>$C$13*N10</f>
        <v>500</v>
      </c>
      <c r="O13" s="11">
        <f>$C$13*O10</f>
        <v>500</v>
      </c>
      <c r="P13" s="11">
        <f>$C$13*P10</f>
        <v>500</v>
      </c>
      <c r="Q13" s="11">
        <f>$C$13*Q10</f>
        <v>512.5</v>
      </c>
      <c r="R13" s="11">
        <f>$C$13*R10</f>
        <v>512.5</v>
      </c>
      <c r="S13" s="11">
        <f>$C$13*S10</f>
        <v>512.5</v>
      </c>
      <c r="T13" s="11">
        <f>$C$13*T10</f>
        <v>512.5</v>
      </c>
      <c r="U13" s="11">
        <f>$C$13*U10</f>
        <v>512.5</v>
      </c>
      <c r="V13" s="11">
        <f>$C$13*V10</f>
        <v>512.5</v>
      </c>
      <c r="W13" s="11">
        <f>$C$13*W10</f>
        <v>512.5</v>
      </c>
      <c r="X13" s="11">
        <f>$C$13*X10</f>
        <v>512.5</v>
      </c>
      <c r="Y13" s="11">
        <f>$C$13*Y10</f>
        <v>512.5</v>
      </c>
      <c r="Z13" s="11">
        <f>$C$13*Z10</f>
        <v>512.5</v>
      </c>
      <c r="AA13" s="11">
        <f>$C$13*AA10</f>
        <v>512.5</v>
      </c>
      <c r="AB13" s="11">
        <f>$C$13*AB10</f>
        <v>512.5</v>
      </c>
      <c r="AC13" s="11">
        <f>$C$13*AC10</f>
        <v>525.3125</v>
      </c>
    </row>
    <row r="14" spans="1:29" s="8" customFormat="1" x14ac:dyDescent="0.35">
      <c r="A14" s="19"/>
      <c r="C14" s="45"/>
      <c r="Q14" s="12"/>
    </row>
    <row r="15" spans="1:29" s="8" customFormat="1" x14ac:dyDescent="0.35">
      <c r="A15" s="21" t="s">
        <v>13</v>
      </c>
      <c r="B15" s="10"/>
      <c r="C15" s="45"/>
    </row>
    <row r="16" spans="1:29" s="8" customFormat="1" x14ac:dyDescent="0.35">
      <c r="A16" s="19"/>
      <c r="B16" s="8" t="s">
        <v>10</v>
      </c>
      <c r="C16" s="45"/>
      <c r="F16" s="11">
        <f>F12*F6</f>
        <v>0</v>
      </c>
      <c r="G16" s="11">
        <f>G12*G6</f>
        <v>0</v>
      </c>
      <c r="H16" s="11">
        <f>H12*H6</f>
        <v>120000</v>
      </c>
      <c r="I16" s="11">
        <f>I12*I6</f>
        <v>120000</v>
      </c>
      <c r="J16" s="11">
        <f>J12*J6</f>
        <v>120000</v>
      </c>
      <c r="K16" s="11">
        <f>K12*K6</f>
        <v>120000</v>
      </c>
      <c r="L16" s="11">
        <f>L12*L6</f>
        <v>120000</v>
      </c>
      <c r="M16" s="11">
        <f>M12*M6</f>
        <v>120000</v>
      </c>
      <c r="N16" s="11">
        <f>N12*N6</f>
        <v>120000</v>
      </c>
      <c r="O16" s="11">
        <f>O12*O6</f>
        <v>120000</v>
      </c>
      <c r="P16" s="11">
        <f>P12*P6</f>
        <v>120000</v>
      </c>
      <c r="Q16" s="11">
        <f>Q12*Q6</f>
        <v>122999.99999999999</v>
      </c>
      <c r="R16" s="11">
        <f>R12*R6</f>
        <v>122999.99999999999</v>
      </c>
      <c r="S16" s="11">
        <f>S12*S6</f>
        <v>122999.99999999999</v>
      </c>
      <c r="T16" s="11">
        <f>T12*T6</f>
        <v>122999.99999999999</v>
      </c>
      <c r="U16" s="11">
        <f>U12*U6</f>
        <v>122999.99999999999</v>
      </c>
      <c r="V16" s="11">
        <f>V12*V6</f>
        <v>122999.99999999999</v>
      </c>
      <c r="W16" s="11">
        <f>W12*W6</f>
        <v>122999.99999999999</v>
      </c>
      <c r="X16" s="11">
        <f>X12*X6</f>
        <v>122999.99999999999</v>
      </c>
      <c r="Y16" s="11">
        <f>Y12*Y6</f>
        <v>122999.99999999999</v>
      </c>
      <c r="Z16" s="11">
        <f>Z12*Z6</f>
        <v>122999.99999999999</v>
      </c>
      <c r="AA16" s="11">
        <f>AA12*AA6</f>
        <v>122999.99999999999</v>
      </c>
      <c r="AB16" s="11">
        <f>AB12*AB6</f>
        <v>122999.99999999999</v>
      </c>
      <c r="AC16" s="11">
        <f>AC12*AC6</f>
        <v>126074.99999999999</v>
      </c>
    </row>
    <row r="17" spans="1:29" s="8" customFormat="1" x14ac:dyDescent="0.35">
      <c r="A17" s="19"/>
      <c r="B17" s="8" t="s">
        <v>11</v>
      </c>
      <c r="C17" s="45"/>
      <c r="F17" s="11">
        <f>F13*F7</f>
        <v>0</v>
      </c>
      <c r="G17" s="11">
        <f t="shared" ref="G17:AC17" si="3">G13*G7</f>
        <v>0</v>
      </c>
      <c r="H17" s="11">
        <f t="shared" si="3"/>
        <v>5000</v>
      </c>
      <c r="I17" s="11">
        <f t="shared" si="3"/>
        <v>10000</v>
      </c>
      <c r="J17" s="11">
        <f t="shared" si="3"/>
        <v>15000</v>
      </c>
      <c r="K17" s="11">
        <f t="shared" si="3"/>
        <v>20000</v>
      </c>
      <c r="L17" s="11">
        <f t="shared" si="3"/>
        <v>25000</v>
      </c>
      <c r="M17" s="11">
        <f t="shared" si="3"/>
        <v>30000</v>
      </c>
      <c r="N17" s="11">
        <f t="shared" si="3"/>
        <v>35000</v>
      </c>
      <c r="O17" s="11">
        <f t="shared" si="3"/>
        <v>40000</v>
      </c>
      <c r="P17" s="11">
        <f t="shared" si="3"/>
        <v>45000</v>
      </c>
      <c r="Q17" s="11">
        <f t="shared" si="3"/>
        <v>51250</v>
      </c>
      <c r="R17" s="11">
        <f t="shared" si="3"/>
        <v>56375</v>
      </c>
      <c r="S17" s="11">
        <f t="shared" si="3"/>
        <v>61500</v>
      </c>
      <c r="T17" s="11">
        <f t="shared" si="3"/>
        <v>66625</v>
      </c>
      <c r="U17" s="11">
        <f t="shared" si="3"/>
        <v>71750</v>
      </c>
      <c r="V17" s="11">
        <f t="shared" si="3"/>
        <v>76875</v>
      </c>
      <c r="W17" s="11">
        <f t="shared" si="3"/>
        <v>82000</v>
      </c>
      <c r="X17" s="11">
        <f t="shared" si="3"/>
        <v>87125</v>
      </c>
      <c r="Y17" s="11">
        <f t="shared" si="3"/>
        <v>92250</v>
      </c>
      <c r="Z17" s="11">
        <f t="shared" si="3"/>
        <v>97375</v>
      </c>
      <c r="AA17" s="11">
        <f t="shared" si="3"/>
        <v>102500</v>
      </c>
      <c r="AB17" s="11">
        <f t="shared" si="3"/>
        <v>107625</v>
      </c>
      <c r="AC17" s="11">
        <f t="shared" si="3"/>
        <v>115568.75</v>
      </c>
    </row>
    <row r="18" spans="1:29" s="8" customFormat="1" x14ac:dyDescent="0.35">
      <c r="A18" s="19"/>
      <c r="B18" s="8" t="s">
        <v>14</v>
      </c>
      <c r="C18" s="45"/>
      <c r="F18" s="9"/>
    </row>
    <row r="19" spans="1:29" s="60" customFormat="1" x14ac:dyDescent="0.35">
      <c r="A19" s="58" t="s">
        <v>12</v>
      </c>
      <c r="B19" s="59"/>
      <c r="F19" s="60">
        <f>F16+F17</f>
        <v>0</v>
      </c>
      <c r="G19" s="60">
        <f t="shared" ref="G19:AC19" si="4">G16+G17</f>
        <v>0</v>
      </c>
      <c r="H19" s="60">
        <f t="shared" si="4"/>
        <v>125000</v>
      </c>
      <c r="I19" s="60">
        <f t="shared" si="4"/>
        <v>130000</v>
      </c>
      <c r="J19" s="60">
        <f t="shared" si="4"/>
        <v>135000</v>
      </c>
      <c r="K19" s="60">
        <f t="shared" si="4"/>
        <v>140000</v>
      </c>
      <c r="L19" s="60">
        <f t="shared" si="4"/>
        <v>145000</v>
      </c>
      <c r="M19" s="60">
        <f t="shared" si="4"/>
        <v>150000</v>
      </c>
      <c r="N19" s="60">
        <f t="shared" si="4"/>
        <v>155000</v>
      </c>
      <c r="O19" s="60">
        <f t="shared" si="4"/>
        <v>160000</v>
      </c>
      <c r="P19" s="60">
        <f t="shared" si="4"/>
        <v>165000</v>
      </c>
      <c r="Q19" s="60">
        <f t="shared" si="4"/>
        <v>174250</v>
      </c>
      <c r="R19" s="60">
        <f t="shared" si="4"/>
        <v>179375</v>
      </c>
      <c r="S19" s="60">
        <f t="shared" si="4"/>
        <v>184500</v>
      </c>
      <c r="T19" s="60">
        <f t="shared" si="4"/>
        <v>189625</v>
      </c>
      <c r="U19" s="60">
        <f t="shared" si="4"/>
        <v>194750</v>
      </c>
      <c r="V19" s="60">
        <f t="shared" si="4"/>
        <v>199875</v>
      </c>
      <c r="W19" s="60">
        <f t="shared" si="4"/>
        <v>205000</v>
      </c>
      <c r="X19" s="60">
        <f t="shared" si="4"/>
        <v>210125</v>
      </c>
      <c r="Y19" s="60">
        <f t="shared" si="4"/>
        <v>215250</v>
      </c>
      <c r="Z19" s="60">
        <f t="shared" si="4"/>
        <v>220375</v>
      </c>
      <c r="AA19" s="60">
        <f t="shared" si="4"/>
        <v>225500</v>
      </c>
      <c r="AB19" s="60">
        <f t="shared" si="4"/>
        <v>230625</v>
      </c>
      <c r="AC19" s="60">
        <f t="shared" si="4"/>
        <v>241643.75</v>
      </c>
    </row>
    <row r="20" spans="1:29" s="8" customFormat="1" x14ac:dyDescent="0.35">
      <c r="A20" s="19"/>
      <c r="C20" s="45"/>
    </row>
    <row r="21" spans="1:29" s="8" customFormat="1" ht="15" thickBot="1" x14ac:dyDescent="0.4">
      <c r="A21" s="21" t="s">
        <v>15</v>
      </c>
      <c r="B21" s="10"/>
      <c r="C21" s="45"/>
    </row>
    <row r="22" spans="1:29" s="8" customFormat="1" ht="15" thickBot="1" x14ac:dyDescent="0.4">
      <c r="A22" s="19"/>
      <c r="B22" s="8" t="s">
        <v>16</v>
      </c>
      <c r="C22" s="62">
        <v>2.5000000000000001E-2</v>
      </c>
      <c r="F22" s="8">
        <v>1</v>
      </c>
      <c r="G22" s="8">
        <f>IF(MOD(G1,12)=0, F22*(1+$C$22), F22)</f>
        <v>1</v>
      </c>
      <c r="H22" s="8">
        <f t="shared" ref="H22:AC22" si="5">IF(MOD(H1,12)=0, G22*(1+$C$22), G22)</f>
        <v>1</v>
      </c>
      <c r="I22" s="8">
        <f t="shared" si="5"/>
        <v>1</v>
      </c>
      <c r="J22" s="8">
        <f t="shared" si="5"/>
        <v>1</v>
      </c>
      <c r="K22" s="8">
        <f t="shared" si="5"/>
        <v>1</v>
      </c>
      <c r="L22" s="8">
        <f t="shared" si="5"/>
        <v>1</v>
      </c>
      <c r="M22" s="8">
        <f t="shared" si="5"/>
        <v>1</v>
      </c>
      <c r="N22" s="8">
        <f t="shared" si="5"/>
        <v>1</v>
      </c>
      <c r="O22" s="8">
        <f t="shared" si="5"/>
        <v>1</v>
      </c>
      <c r="P22" s="8">
        <f t="shared" si="5"/>
        <v>1</v>
      </c>
      <c r="Q22" s="8">
        <f t="shared" si="5"/>
        <v>1.0249999999999999</v>
      </c>
      <c r="R22" s="8">
        <f t="shared" si="5"/>
        <v>1.0249999999999999</v>
      </c>
      <c r="S22" s="8">
        <f t="shared" si="5"/>
        <v>1.0249999999999999</v>
      </c>
      <c r="T22" s="8">
        <f t="shared" si="5"/>
        <v>1.0249999999999999</v>
      </c>
      <c r="U22" s="8">
        <f t="shared" si="5"/>
        <v>1.0249999999999999</v>
      </c>
      <c r="V22" s="8">
        <f t="shared" si="5"/>
        <v>1.0249999999999999</v>
      </c>
      <c r="W22" s="8">
        <f t="shared" si="5"/>
        <v>1.0249999999999999</v>
      </c>
      <c r="X22" s="8">
        <f t="shared" si="5"/>
        <v>1.0249999999999999</v>
      </c>
      <c r="Y22" s="8">
        <f t="shared" si="5"/>
        <v>1.0249999999999999</v>
      </c>
      <c r="Z22" s="8">
        <f t="shared" si="5"/>
        <v>1.0249999999999999</v>
      </c>
      <c r="AA22" s="8">
        <f t="shared" si="5"/>
        <v>1.0249999999999999</v>
      </c>
      <c r="AB22" s="8">
        <f t="shared" si="5"/>
        <v>1.0249999999999999</v>
      </c>
      <c r="AC22" s="8">
        <f t="shared" si="5"/>
        <v>1.0506249999999999</v>
      </c>
    </row>
    <row r="23" spans="1:29" s="8" customFormat="1" ht="15" thickBot="1" x14ac:dyDescent="0.4">
      <c r="A23" s="19"/>
      <c r="C23" s="46"/>
    </row>
    <row r="24" spans="1:29" s="8" customFormat="1" ht="15" thickBot="1" x14ac:dyDescent="0.4">
      <c r="A24" s="19"/>
      <c r="B24" s="8" t="s">
        <v>18</v>
      </c>
      <c r="C24" s="61">
        <v>600</v>
      </c>
      <c r="F24" s="11">
        <f>$C$24*F22*F6</f>
        <v>0</v>
      </c>
      <c r="G24" s="11">
        <f>$C$24*G22*G6</f>
        <v>0</v>
      </c>
      <c r="H24" s="11">
        <f>$C$24*H22</f>
        <v>600</v>
      </c>
      <c r="I24" s="11">
        <f>$C$24*I22</f>
        <v>600</v>
      </c>
      <c r="J24" s="11">
        <f>$C$24*J22</f>
        <v>600</v>
      </c>
      <c r="K24" s="11">
        <f>$C$24*K22</f>
        <v>600</v>
      </c>
      <c r="L24" s="11">
        <f>$C$24*L22</f>
        <v>600</v>
      </c>
      <c r="M24" s="11">
        <f>$C$24*M22</f>
        <v>600</v>
      </c>
      <c r="N24" s="11">
        <f>$C$24*N22</f>
        <v>600</v>
      </c>
      <c r="O24" s="11">
        <f>$C$24*O22</f>
        <v>600</v>
      </c>
      <c r="P24" s="11">
        <f>$C$24*P22</f>
        <v>600</v>
      </c>
      <c r="Q24" s="11">
        <f>$C$24*Q22</f>
        <v>615</v>
      </c>
      <c r="R24" s="11">
        <f>$C$24*R22</f>
        <v>615</v>
      </c>
      <c r="S24" s="11">
        <f>$C$24*S22</f>
        <v>615</v>
      </c>
      <c r="T24" s="11">
        <f>$C$24*T22</f>
        <v>615</v>
      </c>
      <c r="U24" s="11">
        <f>$C$24*U22</f>
        <v>615</v>
      </c>
      <c r="V24" s="11">
        <f>$C$24*V22</f>
        <v>615</v>
      </c>
      <c r="W24" s="11">
        <f>$C$24*W22</f>
        <v>615</v>
      </c>
      <c r="X24" s="11">
        <f>$C$24*X22</f>
        <v>615</v>
      </c>
      <c r="Y24" s="11">
        <f>$C$24*Y22</f>
        <v>615</v>
      </c>
      <c r="Z24" s="11">
        <f>$C$24*Z22</f>
        <v>615</v>
      </c>
      <c r="AA24" s="11">
        <f>$C$24*AA22</f>
        <v>615</v>
      </c>
      <c r="AB24" s="11">
        <f>$C$24*AB22</f>
        <v>615</v>
      </c>
      <c r="AC24" s="11">
        <f>$C$24*AC22</f>
        <v>630.375</v>
      </c>
    </row>
    <row r="25" spans="1:29" s="8" customFormat="1" ht="15" thickBot="1" x14ac:dyDescent="0.4">
      <c r="A25" s="19"/>
      <c r="B25" s="8" t="s">
        <v>17</v>
      </c>
      <c r="C25" s="63">
        <v>0.05</v>
      </c>
      <c r="F25" s="11">
        <f>F24*$C$25</f>
        <v>0</v>
      </c>
      <c r="G25" s="11">
        <f>G24*$C$25</f>
        <v>0</v>
      </c>
      <c r="H25" s="11">
        <f>H24*$C$25</f>
        <v>30</v>
      </c>
      <c r="I25" s="11">
        <f t="shared" ref="I25" si="6">I24*$C$25</f>
        <v>30</v>
      </c>
      <c r="J25" s="11">
        <f t="shared" ref="J25" si="7">J24*$C$25</f>
        <v>30</v>
      </c>
      <c r="K25" s="11">
        <f t="shared" ref="K25" si="8">K24*$C$25</f>
        <v>30</v>
      </c>
      <c r="L25" s="11">
        <f t="shared" ref="L25" si="9">L24*$C$25</f>
        <v>30</v>
      </c>
      <c r="M25" s="11">
        <f t="shared" ref="M25" si="10">M24*$C$25</f>
        <v>30</v>
      </c>
      <c r="N25" s="11">
        <f t="shared" ref="N25" si="11">N24*$C$25</f>
        <v>30</v>
      </c>
      <c r="O25" s="11">
        <f t="shared" ref="O25" si="12">O24*$C$25</f>
        <v>30</v>
      </c>
      <c r="P25" s="11">
        <f t="shared" ref="P25" si="13">P24*$C$25</f>
        <v>30</v>
      </c>
      <c r="Q25" s="11">
        <f t="shared" ref="Q25" si="14">Q24*$C$25</f>
        <v>30.75</v>
      </c>
      <c r="R25" s="11">
        <f t="shared" ref="R25" si="15">R24*$C$25</f>
        <v>30.75</v>
      </c>
      <c r="S25" s="11">
        <f t="shared" ref="S25" si="16">S24*$C$25</f>
        <v>30.75</v>
      </c>
      <c r="T25" s="11">
        <f t="shared" ref="T25" si="17">T24*$C$25</f>
        <v>30.75</v>
      </c>
      <c r="U25" s="11">
        <f t="shared" ref="U25" si="18">U24*$C$25</f>
        <v>30.75</v>
      </c>
      <c r="V25" s="11">
        <f t="shared" ref="V25" si="19">V24*$C$25</f>
        <v>30.75</v>
      </c>
      <c r="W25" s="11">
        <f t="shared" ref="W25" si="20">W24*$C$25</f>
        <v>30.75</v>
      </c>
      <c r="X25" s="11">
        <f t="shared" ref="X25" si="21">X24*$C$25</f>
        <v>30.75</v>
      </c>
      <c r="Y25" s="11">
        <f t="shared" ref="Y25" si="22">Y24*$C$25</f>
        <v>30.75</v>
      </c>
      <c r="Z25" s="11">
        <f t="shared" ref="Z25" si="23">Z24*$C$25</f>
        <v>30.75</v>
      </c>
      <c r="AA25" s="11">
        <f t="shared" ref="AA25" si="24">AA24*$C$25</f>
        <v>30.75</v>
      </c>
      <c r="AB25" s="11">
        <f t="shared" ref="AB25" si="25">AB24*$C$25</f>
        <v>30.75</v>
      </c>
      <c r="AC25" s="11">
        <f t="shared" ref="AC25" si="26">AC24*$C$25</f>
        <v>31.518750000000001</v>
      </c>
    </row>
    <row r="26" spans="1:29" s="8" customFormat="1" x14ac:dyDescent="0.35">
      <c r="A26" s="19"/>
      <c r="C26" s="45"/>
    </row>
    <row r="27" spans="1:29" s="8" customFormat="1" x14ac:dyDescent="0.35">
      <c r="A27" s="21" t="s">
        <v>19</v>
      </c>
      <c r="B27" s="10"/>
      <c r="C27" s="45"/>
    </row>
    <row r="28" spans="1:29" s="8" customFormat="1" x14ac:dyDescent="0.35">
      <c r="A28" s="19"/>
      <c r="B28" s="8" t="s">
        <v>18</v>
      </c>
      <c r="C28" s="45"/>
      <c r="F28" s="11">
        <f>F24*F6</f>
        <v>0</v>
      </c>
      <c r="G28" s="11">
        <f>G24*G6</f>
        <v>0</v>
      </c>
      <c r="H28" s="11">
        <f>H24*H6</f>
        <v>6000</v>
      </c>
      <c r="I28" s="11">
        <f>I24*I6</f>
        <v>6000</v>
      </c>
      <c r="J28" s="11">
        <f>J24*J6</f>
        <v>6000</v>
      </c>
      <c r="K28" s="11">
        <f>K24*K6</f>
        <v>6000</v>
      </c>
      <c r="L28" s="11">
        <f>L24*L6</f>
        <v>6000</v>
      </c>
      <c r="M28" s="11">
        <f>M24*M6</f>
        <v>6000</v>
      </c>
      <c r="N28" s="11">
        <f>N24*N6</f>
        <v>6000</v>
      </c>
      <c r="O28" s="11">
        <f>O24*O6</f>
        <v>6000</v>
      </c>
      <c r="P28" s="11">
        <f>P24*P6</f>
        <v>6000</v>
      </c>
      <c r="Q28" s="11">
        <f>Q24*Q6</f>
        <v>6150</v>
      </c>
      <c r="R28" s="11">
        <f>R24*R6</f>
        <v>6150</v>
      </c>
      <c r="S28" s="11">
        <f>S24*S6</f>
        <v>6150</v>
      </c>
      <c r="T28" s="11">
        <f>T24*T6</f>
        <v>6150</v>
      </c>
      <c r="U28" s="11">
        <f>U24*U6</f>
        <v>6150</v>
      </c>
      <c r="V28" s="11">
        <f>V24*V6</f>
        <v>6150</v>
      </c>
      <c r="W28" s="11">
        <f>W24*W6</f>
        <v>6150</v>
      </c>
      <c r="X28" s="11">
        <f>X24*X6</f>
        <v>6150</v>
      </c>
      <c r="Y28" s="11">
        <f>Y24*Y6</f>
        <v>6150</v>
      </c>
      <c r="Z28" s="11">
        <f>Z24*Z6</f>
        <v>6150</v>
      </c>
      <c r="AA28" s="11">
        <f>AA24*AA6</f>
        <v>6150</v>
      </c>
      <c r="AB28" s="11">
        <f>AB24*AB6</f>
        <v>6150</v>
      </c>
      <c r="AC28" s="11">
        <f>AC24*AC6</f>
        <v>6303.75</v>
      </c>
    </row>
    <row r="29" spans="1:29" s="8" customFormat="1" x14ac:dyDescent="0.35">
      <c r="A29" s="19"/>
      <c r="B29" s="8" t="s">
        <v>17</v>
      </c>
      <c r="C29" s="45"/>
      <c r="F29" s="11">
        <f>F25*F6</f>
        <v>0</v>
      </c>
      <c r="G29" s="11">
        <f>G25*G6</f>
        <v>0</v>
      </c>
      <c r="H29" s="11">
        <f>H25*H6</f>
        <v>300</v>
      </c>
      <c r="I29" s="11">
        <f>I25*I6</f>
        <v>300</v>
      </c>
      <c r="J29" s="11">
        <f>J25*J6</f>
        <v>300</v>
      </c>
      <c r="K29" s="11">
        <f>K25*K6</f>
        <v>300</v>
      </c>
      <c r="L29" s="11">
        <f>L25*L6</f>
        <v>300</v>
      </c>
      <c r="M29" s="11">
        <f>M25*M6</f>
        <v>300</v>
      </c>
      <c r="N29" s="11">
        <f>N25*N6</f>
        <v>300</v>
      </c>
      <c r="O29" s="11">
        <f>O25*O6</f>
        <v>300</v>
      </c>
      <c r="P29" s="11">
        <f>P25*P6</f>
        <v>300</v>
      </c>
      <c r="Q29" s="11">
        <f>Q25*Q6</f>
        <v>307.5</v>
      </c>
      <c r="R29" s="11">
        <f>R25*R6</f>
        <v>307.5</v>
      </c>
      <c r="S29" s="11">
        <f>S25*S6</f>
        <v>307.5</v>
      </c>
      <c r="T29" s="11">
        <f>T25*T6</f>
        <v>307.5</v>
      </c>
      <c r="U29" s="11">
        <f>U25*U6</f>
        <v>307.5</v>
      </c>
      <c r="V29" s="11">
        <f>V25*V6</f>
        <v>307.5</v>
      </c>
      <c r="W29" s="11">
        <f>W25*W6</f>
        <v>307.5</v>
      </c>
      <c r="X29" s="11">
        <f>X25*X6</f>
        <v>307.5</v>
      </c>
      <c r="Y29" s="11">
        <f>Y25*Y6</f>
        <v>307.5</v>
      </c>
      <c r="Z29" s="11">
        <f>Z25*Z6</f>
        <v>307.5</v>
      </c>
      <c r="AA29" s="11">
        <f>AA25*AA6</f>
        <v>307.5</v>
      </c>
      <c r="AB29" s="11">
        <f>AB25*AB6</f>
        <v>307.5</v>
      </c>
      <c r="AC29" s="11">
        <f>AC25*AC6</f>
        <v>315.1875</v>
      </c>
    </row>
    <row r="30" spans="1:29" s="8" customFormat="1" x14ac:dyDescent="0.35">
      <c r="A30" s="22" t="s">
        <v>20</v>
      </c>
      <c r="B30" s="13"/>
      <c r="C30" s="45"/>
      <c r="F30" s="11">
        <f>SUM(F28:F29)</f>
        <v>0</v>
      </c>
      <c r="G30" s="11">
        <f>SUM(G28:G29)</f>
        <v>0</v>
      </c>
      <c r="H30" s="11">
        <f>SUM(H28:H29)</f>
        <v>6300</v>
      </c>
      <c r="I30" s="11">
        <f>SUM(I28:I29)</f>
        <v>6300</v>
      </c>
      <c r="J30" s="11">
        <f>SUM(J28:J29)</f>
        <v>6300</v>
      </c>
      <c r="K30" s="11">
        <f>SUM(K28:K29)</f>
        <v>6300</v>
      </c>
      <c r="L30" s="11">
        <f>SUM(L28:L29)</f>
        <v>6300</v>
      </c>
      <c r="M30" s="11">
        <f>SUM(M28:M29)</f>
        <v>6300</v>
      </c>
      <c r="N30" s="11">
        <f>SUM(N28:N29)</f>
        <v>6300</v>
      </c>
      <c r="O30" s="11">
        <f>SUM(O28:O29)</f>
        <v>6300</v>
      </c>
      <c r="P30" s="11">
        <f>SUM(P28:P29)</f>
        <v>6300</v>
      </c>
      <c r="Q30" s="11">
        <f>SUM(Q28:Q29)</f>
        <v>6457.5</v>
      </c>
      <c r="R30" s="11">
        <f>SUM(R28:R29)</f>
        <v>6457.5</v>
      </c>
      <c r="S30" s="11">
        <f>SUM(S28:S29)</f>
        <v>6457.5</v>
      </c>
      <c r="T30" s="11">
        <f>SUM(T28:T29)</f>
        <v>6457.5</v>
      </c>
      <c r="U30" s="11">
        <f>SUM(U28:U29)</f>
        <v>6457.5</v>
      </c>
      <c r="V30" s="11">
        <f>SUM(V28:V29)</f>
        <v>6457.5</v>
      </c>
      <c r="W30" s="11">
        <f>SUM(W28:W29)</f>
        <v>6457.5</v>
      </c>
      <c r="X30" s="11">
        <f>SUM(X28:X29)</f>
        <v>6457.5</v>
      </c>
      <c r="Y30" s="11">
        <f>SUM(Y28:Y29)</f>
        <v>6457.5</v>
      </c>
      <c r="Z30" s="11">
        <f>SUM(Z28:Z29)</f>
        <v>6457.5</v>
      </c>
      <c r="AA30" s="11">
        <f>SUM(AA28:AA29)</f>
        <v>6457.5</v>
      </c>
      <c r="AB30" s="11">
        <f>SUM(AB28:AB29)</f>
        <v>6457.5</v>
      </c>
      <c r="AC30" s="11">
        <f>SUM(AC28:AC29)</f>
        <v>6618.9375</v>
      </c>
    </row>
    <row r="31" spans="1:29" s="8" customFormat="1" x14ac:dyDescent="0.35">
      <c r="A31" s="19"/>
      <c r="C31" s="45"/>
    </row>
    <row r="32" spans="1:29" s="60" customFormat="1" x14ac:dyDescent="0.35">
      <c r="A32" s="58" t="s">
        <v>21</v>
      </c>
      <c r="B32" s="59"/>
      <c r="F32" s="60">
        <f>F19-F30</f>
        <v>0</v>
      </c>
      <c r="G32" s="60">
        <f>G19-G30</f>
        <v>0</v>
      </c>
      <c r="H32" s="60">
        <f>H19-H30</f>
        <v>118700</v>
      </c>
      <c r="I32" s="60">
        <f>I19-I30</f>
        <v>123700</v>
      </c>
      <c r="J32" s="60">
        <f>J19-J30</f>
        <v>128700</v>
      </c>
      <c r="K32" s="60">
        <f>K19-K30</f>
        <v>133700</v>
      </c>
      <c r="L32" s="60">
        <f>L19-L30</f>
        <v>138700</v>
      </c>
      <c r="M32" s="60">
        <f>M19-M30</f>
        <v>143700</v>
      </c>
      <c r="N32" s="60">
        <f>N19-N30</f>
        <v>148700</v>
      </c>
      <c r="O32" s="60">
        <f>O19-O30</f>
        <v>153700</v>
      </c>
      <c r="P32" s="60">
        <f>P19-P30</f>
        <v>158700</v>
      </c>
      <c r="Q32" s="60">
        <f>Q19-Q30</f>
        <v>167792.5</v>
      </c>
      <c r="R32" s="60">
        <f>R19-R30</f>
        <v>172917.5</v>
      </c>
      <c r="S32" s="60">
        <f>S19-S30</f>
        <v>178042.5</v>
      </c>
      <c r="T32" s="60">
        <f>T19-T30</f>
        <v>183167.5</v>
      </c>
      <c r="U32" s="60">
        <f>U19-U30</f>
        <v>188292.5</v>
      </c>
      <c r="V32" s="60">
        <f>V19-V30</f>
        <v>193417.5</v>
      </c>
      <c r="W32" s="60">
        <f>W19-W30</f>
        <v>198542.5</v>
      </c>
      <c r="X32" s="60">
        <f>X19-X30</f>
        <v>203667.5</v>
      </c>
      <c r="Y32" s="60">
        <f>Y19-Y30</f>
        <v>208792.5</v>
      </c>
      <c r="Z32" s="60">
        <f>Z19-Z30</f>
        <v>213917.5</v>
      </c>
      <c r="AA32" s="60">
        <f>AA19-AA30</f>
        <v>219042.5</v>
      </c>
      <c r="AB32" s="60">
        <f>AB19-AB30</f>
        <v>224167.5</v>
      </c>
      <c r="AC32" s="60">
        <f>AC19-AC30</f>
        <v>235024.8125</v>
      </c>
    </row>
    <row r="33" spans="1:29" s="8" customFormat="1" x14ac:dyDescent="0.35">
      <c r="A33" s="19"/>
      <c r="B33" s="14" t="s">
        <v>22</v>
      </c>
      <c r="C33" s="45"/>
      <c r="H33" s="15">
        <f>H32/H19</f>
        <v>0.9496</v>
      </c>
      <c r="I33" s="15">
        <f>I32/I19</f>
        <v>0.95153846153846156</v>
      </c>
      <c r="J33" s="15">
        <f>J32/J19</f>
        <v>0.95333333333333337</v>
      </c>
      <c r="K33" s="15">
        <f>K32/K19</f>
        <v>0.95499999999999996</v>
      </c>
      <c r="L33" s="15">
        <f>L32/L19</f>
        <v>0.95655172413793099</v>
      </c>
      <c r="M33" s="15">
        <f>M32/M19</f>
        <v>0.95799999999999996</v>
      </c>
      <c r="N33" s="15">
        <f>N32/N19</f>
        <v>0.95935483870967742</v>
      </c>
      <c r="O33" s="15">
        <f>O32/O19</f>
        <v>0.96062499999999995</v>
      </c>
      <c r="P33" s="15">
        <f>P32/P19</f>
        <v>0.96181818181818179</v>
      </c>
      <c r="Q33" s="15">
        <f>Q32/Q19</f>
        <v>0.96294117647058819</v>
      </c>
      <c r="R33" s="15">
        <f>R32/R19</f>
        <v>0.96399999999999997</v>
      </c>
      <c r="S33" s="15">
        <f>S32/S19</f>
        <v>0.96499999999999997</v>
      </c>
      <c r="T33" s="15">
        <f>T32/T19</f>
        <v>0.96594594594594596</v>
      </c>
      <c r="U33" s="15">
        <f>U32/U19</f>
        <v>0.96684210526315795</v>
      </c>
      <c r="V33" s="15">
        <f>V32/V19</f>
        <v>0.96769230769230774</v>
      </c>
      <c r="W33" s="15">
        <f>W32/W19</f>
        <v>0.96850000000000003</v>
      </c>
      <c r="X33" s="15">
        <f>X32/X19</f>
        <v>0.9692682926829268</v>
      </c>
      <c r="Y33" s="15">
        <f>Y32/Y19</f>
        <v>0.97</v>
      </c>
      <c r="Z33" s="15">
        <f>Z32/Z19</f>
        <v>0.97069767441860466</v>
      </c>
      <c r="AA33" s="15">
        <f>AA32/AA19</f>
        <v>0.97136363636363632</v>
      </c>
      <c r="AB33" s="15">
        <f>AB32/AB19</f>
        <v>0.97199999999999998</v>
      </c>
      <c r="AC33" s="15">
        <f>AC32/AC19</f>
        <v>0.97260869565217389</v>
      </c>
    </row>
    <row r="34" spans="1:29" s="8" customFormat="1" ht="15" thickBot="1" x14ac:dyDescent="0.4">
      <c r="A34" s="19"/>
      <c r="C34" s="45"/>
    </row>
    <row r="35" spans="1:29" s="8" customFormat="1" ht="15" thickBot="1" x14ac:dyDescent="0.4">
      <c r="A35" s="18" t="s">
        <v>24</v>
      </c>
      <c r="B35" s="7"/>
      <c r="C35" s="61">
        <v>5</v>
      </c>
      <c r="F35" s="8">
        <f>$C$35</f>
        <v>5</v>
      </c>
      <c r="G35" s="8">
        <f t="shared" ref="G35:AC35" si="27">$C$35</f>
        <v>5</v>
      </c>
      <c r="H35" s="8">
        <f t="shared" si="27"/>
        <v>5</v>
      </c>
      <c r="I35" s="8">
        <f t="shared" si="27"/>
        <v>5</v>
      </c>
      <c r="J35" s="8">
        <f t="shared" si="27"/>
        <v>5</v>
      </c>
      <c r="K35" s="8">
        <f t="shared" si="27"/>
        <v>5</v>
      </c>
      <c r="L35" s="8">
        <f t="shared" si="27"/>
        <v>5</v>
      </c>
      <c r="M35" s="8">
        <f t="shared" si="27"/>
        <v>5</v>
      </c>
      <c r="N35" s="8">
        <f t="shared" si="27"/>
        <v>5</v>
      </c>
      <c r="O35" s="8">
        <f t="shared" si="27"/>
        <v>5</v>
      </c>
      <c r="P35" s="8">
        <f t="shared" si="27"/>
        <v>5</v>
      </c>
      <c r="Q35" s="8">
        <f t="shared" si="27"/>
        <v>5</v>
      </c>
      <c r="R35" s="8">
        <f t="shared" si="27"/>
        <v>5</v>
      </c>
      <c r="S35" s="8">
        <f t="shared" si="27"/>
        <v>5</v>
      </c>
      <c r="T35" s="8">
        <f t="shared" si="27"/>
        <v>5</v>
      </c>
      <c r="U35" s="8">
        <f t="shared" si="27"/>
        <v>5</v>
      </c>
      <c r="V35" s="8">
        <f t="shared" si="27"/>
        <v>5</v>
      </c>
      <c r="W35" s="8">
        <f t="shared" si="27"/>
        <v>5</v>
      </c>
      <c r="X35" s="8">
        <f t="shared" si="27"/>
        <v>5</v>
      </c>
      <c r="Y35" s="8">
        <f t="shared" si="27"/>
        <v>5</v>
      </c>
      <c r="Z35" s="8">
        <f t="shared" si="27"/>
        <v>5</v>
      </c>
      <c r="AA35" s="8">
        <f t="shared" si="27"/>
        <v>5</v>
      </c>
      <c r="AB35" s="8">
        <f t="shared" si="27"/>
        <v>5</v>
      </c>
      <c r="AC35" s="8">
        <f t="shared" si="27"/>
        <v>5</v>
      </c>
    </row>
    <row r="36" spans="1:29" s="8" customFormat="1" ht="15" thickBot="1" x14ac:dyDescent="0.4">
      <c r="A36" s="18" t="s">
        <v>23</v>
      </c>
      <c r="B36" s="7"/>
      <c r="C36" s="61">
        <v>25</v>
      </c>
      <c r="F36" s="8">
        <f>ROUNDUP(F7/$C$36,0)</f>
        <v>0</v>
      </c>
      <c r="G36" s="8">
        <f>ROUNDUP(G7/$C$36,0)</f>
        <v>0</v>
      </c>
      <c r="H36" s="8">
        <f>ROUNDUP(H7/$C$36,0)</f>
        <v>1</v>
      </c>
      <c r="I36" s="8">
        <f>ROUNDUP(I7/$C$36,0)</f>
        <v>1</v>
      </c>
      <c r="J36" s="8">
        <f>ROUNDUP(J7/$C$36,0)</f>
        <v>2</v>
      </c>
      <c r="K36" s="8">
        <f>ROUNDUP(K7/$C$36,0)</f>
        <v>2</v>
      </c>
      <c r="L36" s="8">
        <f>ROUNDUP(L7/$C$36,0)</f>
        <v>2</v>
      </c>
      <c r="M36" s="8">
        <f>ROUNDUP(M7/$C$36,0)</f>
        <v>3</v>
      </c>
      <c r="N36" s="8">
        <f>ROUNDUP(N7/$C$36,0)</f>
        <v>3</v>
      </c>
      <c r="O36" s="8">
        <f>ROUNDUP(O7/$C$36,0)</f>
        <v>4</v>
      </c>
      <c r="P36" s="8">
        <f>ROUNDUP(P7/$C$36,0)</f>
        <v>4</v>
      </c>
      <c r="Q36" s="8">
        <f>ROUNDUP(Q7/$C$36,0)</f>
        <v>4</v>
      </c>
      <c r="R36" s="8">
        <f>ROUNDUP(R7/$C$36,0)</f>
        <v>5</v>
      </c>
      <c r="S36" s="8">
        <f>ROUNDUP(S7/$C$36,0)</f>
        <v>5</v>
      </c>
      <c r="T36" s="8">
        <f>ROUNDUP(T7/$C$36,0)</f>
        <v>6</v>
      </c>
      <c r="U36" s="8">
        <f>ROUNDUP(U7/$C$36,0)</f>
        <v>6</v>
      </c>
      <c r="V36" s="8">
        <f>ROUNDUP(V7/$C$36,0)</f>
        <v>6</v>
      </c>
      <c r="W36" s="8">
        <f>ROUNDUP(W7/$C$36,0)</f>
        <v>7</v>
      </c>
      <c r="X36" s="8">
        <f>ROUNDUP(X7/$C$36,0)</f>
        <v>7</v>
      </c>
      <c r="Y36" s="8">
        <f>ROUNDUP(Y7/$C$36,0)</f>
        <v>8</v>
      </c>
      <c r="Z36" s="8">
        <f>ROUNDUP(Z7/$C$36,0)</f>
        <v>8</v>
      </c>
      <c r="AA36" s="8">
        <f>ROUNDUP(AA7/$C$36,0)</f>
        <v>8</v>
      </c>
      <c r="AB36" s="8">
        <f>ROUNDUP(AB7/$C$36,0)</f>
        <v>9</v>
      </c>
      <c r="AC36" s="8">
        <f>ROUNDUP(AC7/$C$36,0)</f>
        <v>9</v>
      </c>
    </row>
    <row r="37" spans="1:29" s="8" customFormat="1" ht="15" thickBot="1" x14ac:dyDescent="0.4">
      <c r="A37" s="19"/>
      <c r="C37" s="45"/>
    </row>
    <row r="38" spans="1:29" s="8" customFormat="1" ht="15" thickBot="1" x14ac:dyDescent="0.4">
      <c r="A38" s="18" t="s">
        <v>25</v>
      </c>
      <c r="B38" s="7"/>
      <c r="C38" s="64">
        <v>3.9E-2</v>
      </c>
      <c r="D38" s="80" t="s">
        <v>76</v>
      </c>
      <c r="F38" s="8">
        <v>1</v>
      </c>
      <c r="G38" s="8">
        <f>IF(MOD(G1,12)=0,(F38+$C$38),F38)</f>
        <v>1</v>
      </c>
      <c r="H38" s="8">
        <f>IF(MOD(H1,12)=0,(G38+$C$38),G38)</f>
        <v>1</v>
      </c>
      <c r="I38" s="8">
        <f>IF(MOD(I1,12)=0,(H38+$C$38),H38)</f>
        <v>1</v>
      </c>
      <c r="J38" s="8">
        <f>IF(MOD(J1,12)=0,(I38+$C$38),I38)</f>
        <v>1</v>
      </c>
      <c r="K38" s="8">
        <f>IF(MOD(K1,12)=0,(J38+$C$38),J38)</f>
        <v>1</v>
      </c>
      <c r="L38" s="8">
        <f>IF(MOD(L1,12)=0,(K38+$C$38),K38)</f>
        <v>1</v>
      </c>
      <c r="M38" s="8">
        <f>IF(MOD(M1,12)=0,(L38+$C$38),L38)</f>
        <v>1</v>
      </c>
      <c r="N38" s="8">
        <f>IF(MOD(N1,12)=0,(M38+$C$38),M38)</f>
        <v>1</v>
      </c>
      <c r="O38" s="8">
        <f>IF(MOD(O1,12)=0,(N38+$C$38),N38)</f>
        <v>1</v>
      </c>
      <c r="P38" s="8">
        <f>IF(MOD(P1,12)=0,(O38+$C$38),O38)</f>
        <v>1</v>
      </c>
      <c r="Q38" s="8">
        <f>IF(MOD(Q1,12)=0,(P38+$C$38),P38)</f>
        <v>1.0389999999999999</v>
      </c>
      <c r="R38" s="8">
        <f>IF(MOD(R1,12)=0,(Q38+$C$38),Q38)</f>
        <v>1.0389999999999999</v>
      </c>
      <c r="S38" s="8">
        <f>IF(MOD(S1,12)=0,(R38+$C$38),R38)</f>
        <v>1.0389999999999999</v>
      </c>
      <c r="T38" s="8">
        <f>IF(MOD(T1,12)=0,(S38+$C$38),S38)</f>
        <v>1.0389999999999999</v>
      </c>
      <c r="U38" s="8">
        <f>IF(MOD(U1,12)=0,(T38+$C$38),T38)</f>
        <v>1.0389999999999999</v>
      </c>
      <c r="V38" s="8">
        <f>IF(MOD(V1,12)=0,(U38+$C$38),U38)</f>
        <v>1.0389999999999999</v>
      </c>
      <c r="W38" s="8">
        <f>IF(MOD(W1,12)=0,(V38+$C$38),V38)</f>
        <v>1.0389999999999999</v>
      </c>
      <c r="X38" s="8">
        <f>IF(MOD(X1,12)=0,(W38+$C$38),W38)</f>
        <v>1.0389999999999999</v>
      </c>
      <c r="Y38" s="8">
        <f>IF(MOD(Y1,12)=0,(X38+$C$38),X38)</f>
        <v>1.0389999999999999</v>
      </c>
      <c r="Z38" s="8">
        <f>IF(MOD(Z1,12)=0,(Y38+$C$38),Y38)</f>
        <v>1.0389999999999999</v>
      </c>
      <c r="AA38" s="8">
        <f>IF(MOD(AA1,12)=0,(Z38+$C$38),Z38)</f>
        <v>1.0389999999999999</v>
      </c>
      <c r="AB38" s="8">
        <f>IF(MOD(AB1,12)=0,(AA38+$C$38),AA38)</f>
        <v>1.0389999999999999</v>
      </c>
      <c r="AC38" s="8">
        <f>IF(MOD(AC1,12)=0,(AB38+$C$38),AB38)</f>
        <v>1.0779999999999998</v>
      </c>
    </row>
    <row r="39" spans="1:29" s="8" customFormat="1" ht="15" thickBot="1" x14ac:dyDescent="0.4">
      <c r="A39" s="19"/>
      <c r="C39" s="45"/>
    </row>
    <row r="40" spans="1:29" s="8" customFormat="1" ht="15" thickBot="1" x14ac:dyDescent="0.4">
      <c r="A40" s="18" t="s">
        <v>26</v>
      </c>
      <c r="B40" s="7"/>
      <c r="C40" s="65">
        <v>7000</v>
      </c>
      <c r="F40" s="16">
        <f>$C$40*F38</f>
        <v>7000</v>
      </c>
      <c r="G40" s="16">
        <f t="shared" ref="G40:AC40" si="28">$C$40*G38</f>
        <v>7000</v>
      </c>
      <c r="H40" s="16">
        <f t="shared" si="28"/>
        <v>7000</v>
      </c>
      <c r="I40" s="16">
        <f t="shared" si="28"/>
        <v>7000</v>
      </c>
      <c r="J40" s="16">
        <f t="shared" si="28"/>
        <v>7000</v>
      </c>
      <c r="K40" s="16">
        <f t="shared" si="28"/>
        <v>7000</v>
      </c>
      <c r="L40" s="16">
        <f t="shared" si="28"/>
        <v>7000</v>
      </c>
      <c r="M40" s="16">
        <f t="shared" si="28"/>
        <v>7000</v>
      </c>
      <c r="N40" s="16">
        <f t="shared" si="28"/>
        <v>7000</v>
      </c>
      <c r="O40" s="16">
        <f t="shared" si="28"/>
        <v>7000</v>
      </c>
      <c r="P40" s="16">
        <f t="shared" si="28"/>
        <v>7000</v>
      </c>
      <c r="Q40" s="16">
        <f t="shared" si="28"/>
        <v>7272.9999999999991</v>
      </c>
      <c r="R40" s="16">
        <f t="shared" si="28"/>
        <v>7272.9999999999991</v>
      </c>
      <c r="S40" s="16">
        <f t="shared" si="28"/>
        <v>7272.9999999999991</v>
      </c>
      <c r="T40" s="16">
        <f t="shared" si="28"/>
        <v>7272.9999999999991</v>
      </c>
      <c r="U40" s="16">
        <f t="shared" si="28"/>
        <v>7272.9999999999991</v>
      </c>
      <c r="V40" s="16">
        <f t="shared" si="28"/>
        <v>7272.9999999999991</v>
      </c>
      <c r="W40" s="16">
        <f t="shared" si="28"/>
        <v>7272.9999999999991</v>
      </c>
      <c r="X40" s="16">
        <f t="shared" si="28"/>
        <v>7272.9999999999991</v>
      </c>
      <c r="Y40" s="16">
        <f t="shared" si="28"/>
        <v>7272.9999999999991</v>
      </c>
      <c r="Z40" s="16">
        <f t="shared" si="28"/>
        <v>7272.9999999999991</v>
      </c>
      <c r="AA40" s="16">
        <f t="shared" si="28"/>
        <v>7272.9999999999991</v>
      </c>
      <c r="AB40" s="16">
        <f t="shared" si="28"/>
        <v>7272.9999999999991</v>
      </c>
      <c r="AC40" s="16">
        <f t="shared" si="28"/>
        <v>7545.9999999999991</v>
      </c>
    </row>
    <row r="41" spans="1:29" s="8" customFormat="1" ht="15" thickBot="1" x14ac:dyDescent="0.4">
      <c r="A41" s="18" t="s">
        <v>27</v>
      </c>
      <c r="B41" s="7"/>
      <c r="C41" s="65">
        <v>5000</v>
      </c>
      <c r="F41" s="16">
        <f>$C$41*F38</f>
        <v>5000</v>
      </c>
      <c r="G41" s="16">
        <f t="shared" ref="G41:AC41" si="29">$C$41*G38</f>
        <v>5000</v>
      </c>
      <c r="H41" s="16">
        <f t="shared" si="29"/>
        <v>5000</v>
      </c>
      <c r="I41" s="16">
        <f t="shared" si="29"/>
        <v>5000</v>
      </c>
      <c r="J41" s="16">
        <f t="shared" si="29"/>
        <v>5000</v>
      </c>
      <c r="K41" s="16">
        <f t="shared" si="29"/>
        <v>5000</v>
      </c>
      <c r="L41" s="16">
        <f t="shared" si="29"/>
        <v>5000</v>
      </c>
      <c r="M41" s="16">
        <f t="shared" si="29"/>
        <v>5000</v>
      </c>
      <c r="N41" s="16">
        <f t="shared" si="29"/>
        <v>5000</v>
      </c>
      <c r="O41" s="16">
        <f t="shared" si="29"/>
        <v>5000</v>
      </c>
      <c r="P41" s="16">
        <f t="shared" si="29"/>
        <v>5000</v>
      </c>
      <c r="Q41" s="16">
        <f t="shared" si="29"/>
        <v>5195</v>
      </c>
      <c r="R41" s="16">
        <f t="shared" si="29"/>
        <v>5195</v>
      </c>
      <c r="S41" s="16">
        <f t="shared" si="29"/>
        <v>5195</v>
      </c>
      <c r="T41" s="16">
        <f t="shared" si="29"/>
        <v>5195</v>
      </c>
      <c r="U41" s="16">
        <f t="shared" si="29"/>
        <v>5195</v>
      </c>
      <c r="V41" s="16">
        <f t="shared" si="29"/>
        <v>5195</v>
      </c>
      <c r="W41" s="16">
        <f t="shared" si="29"/>
        <v>5195</v>
      </c>
      <c r="X41" s="16">
        <f t="shared" si="29"/>
        <v>5195</v>
      </c>
      <c r="Y41" s="16">
        <f t="shared" si="29"/>
        <v>5195</v>
      </c>
      <c r="Z41" s="16">
        <f t="shared" si="29"/>
        <v>5195</v>
      </c>
      <c r="AA41" s="16">
        <f t="shared" si="29"/>
        <v>5195</v>
      </c>
      <c r="AB41" s="16">
        <f t="shared" si="29"/>
        <v>5195</v>
      </c>
      <c r="AC41" s="16">
        <f t="shared" si="29"/>
        <v>5389.9999999999991</v>
      </c>
    </row>
    <row r="42" spans="1:29" s="8" customFormat="1" x14ac:dyDescent="0.35">
      <c r="A42" s="19"/>
      <c r="C42" s="45"/>
    </row>
    <row r="43" spans="1:29" s="8" customFormat="1" x14ac:dyDescent="0.35">
      <c r="A43" s="21" t="s">
        <v>28</v>
      </c>
      <c r="B43" s="10"/>
      <c r="C43" s="45"/>
    </row>
    <row r="44" spans="1:29" s="8" customFormat="1" x14ac:dyDescent="0.35">
      <c r="A44" s="18" t="s">
        <v>30</v>
      </c>
      <c r="B44" s="7"/>
      <c r="C44" s="45"/>
      <c r="F44" s="16">
        <f>F40*F35</f>
        <v>35000</v>
      </c>
      <c r="G44" s="16">
        <f t="shared" ref="G44:AC44" si="30">G40*G35</f>
        <v>35000</v>
      </c>
      <c r="H44" s="16">
        <f t="shared" si="30"/>
        <v>35000</v>
      </c>
      <c r="I44" s="16">
        <f t="shared" si="30"/>
        <v>35000</v>
      </c>
      <c r="J44" s="16">
        <f t="shared" si="30"/>
        <v>35000</v>
      </c>
      <c r="K44" s="16">
        <f t="shared" si="30"/>
        <v>35000</v>
      </c>
      <c r="L44" s="16">
        <f t="shared" si="30"/>
        <v>35000</v>
      </c>
      <c r="M44" s="16">
        <f t="shared" si="30"/>
        <v>35000</v>
      </c>
      <c r="N44" s="16">
        <f t="shared" si="30"/>
        <v>35000</v>
      </c>
      <c r="O44" s="16">
        <f t="shared" si="30"/>
        <v>35000</v>
      </c>
      <c r="P44" s="16">
        <f t="shared" si="30"/>
        <v>35000</v>
      </c>
      <c r="Q44" s="16">
        <f t="shared" si="30"/>
        <v>36364.999999999993</v>
      </c>
      <c r="R44" s="16">
        <f t="shared" si="30"/>
        <v>36364.999999999993</v>
      </c>
      <c r="S44" s="16">
        <f t="shared" si="30"/>
        <v>36364.999999999993</v>
      </c>
      <c r="T44" s="16">
        <f t="shared" si="30"/>
        <v>36364.999999999993</v>
      </c>
      <c r="U44" s="16">
        <f t="shared" si="30"/>
        <v>36364.999999999993</v>
      </c>
      <c r="V44" s="16">
        <f t="shared" si="30"/>
        <v>36364.999999999993</v>
      </c>
      <c r="W44" s="16">
        <f t="shared" si="30"/>
        <v>36364.999999999993</v>
      </c>
      <c r="X44" s="16">
        <f t="shared" si="30"/>
        <v>36364.999999999993</v>
      </c>
      <c r="Y44" s="16">
        <f t="shared" si="30"/>
        <v>36364.999999999993</v>
      </c>
      <c r="Z44" s="16">
        <f t="shared" si="30"/>
        <v>36364.999999999993</v>
      </c>
      <c r="AA44" s="16">
        <f t="shared" si="30"/>
        <v>36364.999999999993</v>
      </c>
      <c r="AB44" s="16">
        <f t="shared" si="30"/>
        <v>36364.999999999993</v>
      </c>
      <c r="AC44" s="16">
        <f t="shared" si="30"/>
        <v>37729.999999999993</v>
      </c>
    </row>
    <row r="45" spans="1:29" s="8" customFormat="1" ht="15" thickBot="1" x14ac:dyDescent="0.4">
      <c r="A45" s="18" t="s">
        <v>29</v>
      </c>
      <c r="B45" s="7"/>
      <c r="C45" s="45"/>
      <c r="F45" s="16">
        <f>F41*F36</f>
        <v>0</v>
      </c>
      <c r="G45" s="16">
        <f t="shared" ref="G45:AC45" si="31">G41*G36</f>
        <v>0</v>
      </c>
      <c r="H45" s="16">
        <f t="shared" si="31"/>
        <v>5000</v>
      </c>
      <c r="I45" s="16">
        <f t="shared" si="31"/>
        <v>5000</v>
      </c>
      <c r="J45" s="16">
        <f t="shared" si="31"/>
        <v>10000</v>
      </c>
      <c r="K45" s="16">
        <f t="shared" si="31"/>
        <v>10000</v>
      </c>
      <c r="L45" s="16">
        <f t="shared" si="31"/>
        <v>10000</v>
      </c>
      <c r="M45" s="16">
        <f t="shared" si="31"/>
        <v>15000</v>
      </c>
      <c r="N45" s="16">
        <f t="shared" si="31"/>
        <v>15000</v>
      </c>
      <c r="O45" s="16">
        <f t="shared" si="31"/>
        <v>20000</v>
      </c>
      <c r="P45" s="16">
        <f t="shared" si="31"/>
        <v>20000</v>
      </c>
      <c r="Q45" s="16">
        <f t="shared" si="31"/>
        <v>20780</v>
      </c>
      <c r="R45" s="16">
        <f t="shared" si="31"/>
        <v>25975</v>
      </c>
      <c r="S45" s="16">
        <f t="shared" si="31"/>
        <v>25975</v>
      </c>
      <c r="T45" s="16">
        <f t="shared" si="31"/>
        <v>31170</v>
      </c>
      <c r="U45" s="16">
        <f t="shared" si="31"/>
        <v>31170</v>
      </c>
      <c r="V45" s="16">
        <f t="shared" si="31"/>
        <v>31170</v>
      </c>
      <c r="W45" s="16">
        <f t="shared" si="31"/>
        <v>36365</v>
      </c>
      <c r="X45" s="16">
        <f t="shared" si="31"/>
        <v>36365</v>
      </c>
      <c r="Y45" s="16">
        <f t="shared" si="31"/>
        <v>41560</v>
      </c>
      <c r="Z45" s="16">
        <f t="shared" si="31"/>
        <v>41560</v>
      </c>
      <c r="AA45" s="16">
        <f t="shared" si="31"/>
        <v>41560</v>
      </c>
      <c r="AB45" s="16">
        <f t="shared" si="31"/>
        <v>46755</v>
      </c>
      <c r="AC45" s="16">
        <f t="shared" si="31"/>
        <v>48509.999999999993</v>
      </c>
    </row>
    <row r="46" spans="1:29" s="8" customFormat="1" ht="15" thickBot="1" x14ac:dyDescent="0.4">
      <c r="A46" s="19"/>
      <c r="B46" s="8" t="s">
        <v>31</v>
      </c>
      <c r="C46" s="66">
        <v>0.1</v>
      </c>
      <c r="D46" s="8">
        <v>12</v>
      </c>
      <c r="F46" s="8" t="str">
        <f>IF(MOD(F1,12)=0, SUMIF(F$1:AC$1, "&gt;="&amp;F1-11, F$32:AC$32)*$C$46, "")</f>
        <v/>
      </c>
      <c r="G46" s="8" t="str">
        <f>IF(MOD(G1,12)=0, SUMIF(G$1:AD$1, "&gt;="&amp;G1-11, G$32:AD$32)*$C$46, "")</f>
        <v/>
      </c>
      <c r="H46" s="8" t="str">
        <f>IF(MOD(H1,12)=0, SUMIF(H$1:AE$1, "&gt;="&amp;H1-11, H$32:AE$32)*$C$46, "")</f>
        <v/>
      </c>
      <c r="I46" s="8" t="str">
        <f>IF(MOD(I1,12)=0, SUMIF(I$1:AF$1, "&gt;="&amp;I1-11, I$32:AF$32)*$C$46, "")</f>
        <v/>
      </c>
      <c r="J46" s="8" t="str">
        <f>IF(MOD(J1,12)=0, SUMIF(J$1:AG$1, "&gt;="&amp;J1-11, J$32:AG$32)*$C$46, "")</f>
        <v/>
      </c>
      <c r="K46" s="8" t="str">
        <f>IF(MOD(K1,12)=0, SUMIF(K$1:AH$1, "&gt;="&amp;K1-11, K$32:AH$32)*$C$46, "")</f>
        <v/>
      </c>
      <c r="L46" s="8" t="str">
        <f>IF(MOD(L1,12)=0, SUMIF(L$1:AI$1, "&gt;="&amp;L1-11, L$32:AI$32)*$C$46, "")</f>
        <v/>
      </c>
      <c r="M46" s="8" t="str">
        <f>IF(MOD(M1,12)=0, SUMIF(M$1:AJ$1, "&gt;="&amp;M1-11, M$32:AJ$32)*$C$46, "")</f>
        <v/>
      </c>
      <c r="N46" s="8" t="str">
        <f>IF(MOD(N1,12)=0, SUMIF(N$1:AK$1, "&gt;="&amp;N1-11, N$32:AK$32)*$C$46, "")</f>
        <v/>
      </c>
      <c r="O46" s="8" t="str">
        <f>IF(MOD(O1,12)=0, SUMIF(O$1:AL$1, "&gt;="&amp;O1-11, O$32:AL$32)*$C$46, "")</f>
        <v/>
      </c>
      <c r="P46" s="8" t="str">
        <f>IF(MOD(P1,12)=0, SUMIF(P$1:AM$1, "&gt;="&amp;P1-11, P$32:AM$32)*$C$46, "")</f>
        <v/>
      </c>
      <c r="Q46" s="8">
        <f>IF(MOD(Q1,12)=0, SUMIF(Q$1:AN$1, "&gt;="&amp;Q1-11, Q$32:AN$32)*$C$46, "")</f>
        <v>258678.48125000001</v>
      </c>
      <c r="R46" s="8" t="str">
        <f>IF(MOD(R1,12)=0, SUMIF(R$1:AO$1, "&gt;="&amp;R1-11, R$32:AO$32)*$C$46, "")</f>
        <v/>
      </c>
      <c r="S46" s="8" t="str">
        <f>IF(MOD(S1,12)=0, SUMIF(S$1:AP$1, "&gt;="&amp;S1-11, S$32:AP$32)*$C$46, "")</f>
        <v/>
      </c>
      <c r="T46" s="8" t="str">
        <f>IF(MOD(T1,12)=0, SUMIF(T$1:AQ$1, "&gt;="&amp;T1-11, T$32:AQ$32)*$C$46, "")</f>
        <v/>
      </c>
      <c r="U46" s="8" t="str">
        <f>IF(MOD(U1,12)=0, SUMIF(U$1:AR$1, "&gt;="&amp;U1-11, U$32:AR$32)*$C$46, "")</f>
        <v/>
      </c>
      <c r="V46" s="8" t="str">
        <f>IF(MOD(V1,12)=0, SUMIF(V$1:AS$1, "&gt;="&amp;V1-11, V$32:AS$32)*$C$46, "")</f>
        <v/>
      </c>
      <c r="W46" s="8" t="str">
        <f>IF(MOD(W1,12)=0, SUMIF(W$1:AT$1, "&gt;="&amp;W1-11, W$32:AT$32)*$C$46, "")</f>
        <v/>
      </c>
      <c r="X46" s="8" t="str">
        <f>IF(MOD(X1,12)=0, SUMIF(X$1:AU$1, "&gt;="&amp;X1-11, X$32:AU$32)*$C$46, "")</f>
        <v/>
      </c>
      <c r="Y46" s="8" t="str">
        <f>IF(MOD(Y1,12)=0, SUMIF(Y$1:AV$1, "&gt;="&amp;Y1-11, Y$32:AV$32)*$C$46, "")</f>
        <v/>
      </c>
      <c r="Z46" s="8" t="str">
        <f>IF(MOD(Z1,12)=0, SUMIF(Z$1:AW$1, "&gt;="&amp;Z1-11, Z$32:AW$32)*$C$46, "")</f>
        <v/>
      </c>
      <c r="AA46" s="8" t="str">
        <f>IF(MOD(AA1,12)=0, SUMIF(AA$1:AX$1, "&gt;="&amp;AA1-11, AA$32:AX$32)*$C$46, "")</f>
        <v/>
      </c>
      <c r="AB46" s="8" t="str">
        <f>IF(MOD(AB1,12)=0, SUMIF(AB$1:AY$1, "&gt;="&amp;AB1-11, AB$32:AY$32)*$C$46, "")</f>
        <v/>
      </c>
      <c r="AC46" s="8">
        <f>IF(MOD(AC1,12)=0, SUMIF(AC$1:AZ$1, "&gt;="&amp;AC1-11, AC$32:AZ$32)*$C$46, "")</f>
        <v>23502.481250000001</v>
      </c>
    </row>
    <row r="47" spans="1:29" s="8" customFormat="1" x14ac:dyDescent="0.35">
      <c r="A47" s="22" t="s">
        <v>32</v>
      </c>
      <c r="B47" s="13"/>
      <c r="C47" s="45"/>
      <c r="F47" s="16">
        <f>SUM(F44:F46)</f>
        <v>35000</v>
      </c>
      <c r="G47" s="16">
        <f t="shared" ref="G47:AC47" si="32">SUM(G44:G46)</f>
        <v>35000</v>
      </c>
      <c r="H47" s="16">
        <f t="shared" si="32"/>
        <v>40000</v>
      </c>
      <c r="I47" s="16">
        <f t="shared" si="32"/>
        <v>40000</v>
      </c>
      <c r="J47" s="16">
        <f t="shared" si="32"/>
        <v>45000</v>
      </c>
      <c r="K47" s="16">
        <f t="shared" si="32"/>
        <v>45000</v>
      </c>
      <c r="L47" s="16">
        <f t="shared" si="32"/>
        <v>45000</v>
      </c>
      <c r="M47" s="16">
        <f t="shared" si="32"/>
        <v>50000</v>
      </c>
      <c r="N47" s="16">
        <f t="shared" si="32"/>
        <v>50000</v>
      </c>
      <c r="O47" s="16">
        <f t="shared" si="32"/>
        <v>55000</v>
      </c>
      <c r="P47" s="16">
        <f t="shared" si="32"/>
        <v>55000</v>
      </c>
      <c r="Q47" s="16">
        <f t="shared" si="32"/>
        <v>315823.48125000001</v>
      </c>
      <c r="R47" s="16">
        <f t="shared" si="32"/>
        <v>62339.999999999993</v>
      </c>
      <c r="S47" s="16">
        <f t="shared" si="32"/>
        <v>62339.999999999993</v>
      </c>
      <c r="T47" s="16">
        <f t="shared" si="32"/>
        <v>67535</v>
      </c>
      <c r="U47" s="16">
        <f t="shared" si="32"/>
        <v>67535</v>
      </c>
      <c r="V47" s="16">
        <f t="shared" si="32"/>
        <v>67535</v>
      </c>
      <c r="W47" s="16">
        <f t="shared" si="32"/>
        <v>72730</v>
      </c>
      <c r="X47" s="16">
        <f t="shared" si="32"/>
        <v>72730</v>
      </c>
      <c r="Y47" s="16">
        <f t="shared" si="32"/>
        <v>77925</v>
      </c>
      <c r="Z47" s="16">
        <f t="shared" si="32"/>
        <v>77925</v>
      </c>
      <c r="AA47" s="16">
        <f t="shared" si="32"/>
        <v>77925</v>
      </c>
      <c r="AB47" s="16">
        <f t="shared" si="32"/>
        <v>83120</v>
      </c>
      <c r="AC47" s="16">
        <f t="shared" si="32"/>
        <v>109742.48124999998</v>
      </c>
    </row>
    <row r="48" spans="1:29" s="8" customFormat="1" x14ac:dyDescent="0.35">
      <c r="A48" s="19"/>
      <c r="C48" s="45"/>
    </row>
    <row r="49" spans="1:30" s="8" customFormat="1" ht="15" thickBot="1" x14ac:dyDescent="0.4">
      <c r="A49" s="21" t="s">
        <v>33</v>
      </c>
      <c r="B49" s="10"/>
      <c r="C49" s="45"/>
    </row>
    <row r="50" spans="1:30" s="8" customFormat="1" ht="15" thickBot="1" x14ac:dyDescent="0.4">
      <c r="A50" s="19"/>
      <c r="B50" s="8" t="s">
        <v>34</v>
      </c>
      <c r="C50" s="61">
        <v>5000</v>
      </c>
      <c r="F50" s="11">
        <f>(F35+F36)*$C$50*F22</f>
        <v>25000</v>
      </c>
      <c r="G50" s="11">
        <f t="shared" ref="G50:AC50" si="33">(G35+G36)*$C$50*G22</f>
        <v>25000</v>
      </c>
      <c r="H50" s="11">
        <f t="shared" si="33"/>
        <v>30000</v>
      </c>
      <c r="I50" s="11">
        <f t="shared" si="33"/>
        <v>30000</v>
      </c>
      <c r="J50" s="11">
        <f t="shared" si="33"/>
        <v>35000</v>
      </c>
      <c r="K50" s="11">
        <f t="shared" si="33"/>
        <v>35000</v>
      </c>
      <c r="L50" s="11">
        <f t="shared" si="33"/>
        <v>35000</v>
      </c>
      <c r="M50" s="11">
        <f t="shared" si="33"/>
        <v>40000</v>
      </c>
      <c r="N50" s="11">
        <f t="shared" si="33"/>
        <v>40000</v>
      </c>
      <c r="O50" s="11">
        <f t="shared" si="33"/>
        <v>45000</v>
      </c>
      <c r="P50" s="11">
        <f t="shared" si="33"/>
        <v>45000</v>
      </c>
      <c r="Q50" s="11">
        <f t="shared" si="33"/>
        <v>46124.999999999993</v>
      </c>
      <c r="R50" s="11">
        <f t="shared" si="33"/>
        <v>51249.999999999993</v>
      </c>
      <c r="S50" s="11">
        <f t="shared" si="33"/>
        <v>51249.999999999993</v>
      </c>
      <c r="T50" s="11">
        <f t="shared" si="33"/>
        <v>56374.999999999993</v>
      </c>
      <c r="U50" s="11">
        <f t="shared" si="33"/>
        <v>56374.999999999993</v>
      </c>
      <c r="V50" s="11">
        <f t="shared" si="33"/>
        <v>56374.999999999993</v>
      </c>
      <c r="W50" s="11">
        <f t="shared" si="33"/>
        <v>61499.999999999993</v>
      </c>
      <c r="X50" s="11">
        <f t="shared" si="33"/>
        <v>61499.999999999993</v>
      </c>
      <c r="Y50" s="11">
        <f t="shared" si="33"/>
        <v>66625</v>
      </c>
      <c r="Z50" s="11">
        <f t="shared" si="33"/>
        <v>66625</v>
      </c>
      <c r="AA50" s="11">
        <f t="shared" si="33"/>
        <v>66625</v>
      </c>
      <c r="AB50" s="11">
        <f t="shared" si="33"/>
        <v>71750</v>
      </c>
      <c r="AC50" s="11">
        <f t="shared" si="33"/>
        <v>73543.75</v>
      </c>
    </row>
    <row r="51" spans="1:30" s="8" customFormat="1" ht="15" thickBot="1" x14ac:dyDescent="0.4">
      <c r="A51" s="19"/>
      <c r="B51" s="8" t="s">
        <v>35</v>
      </c>
      <c r="C51" s="61">
        <v>2500</v>
      </c>
      <c r="F51" s="11">
        <f>(F35+F36)*F22*$C$51</f>
        <v>12500</v>
      </c>
      <c r="G51" s="11">
        <f t="shared" ref="G51:AC51" si="34">(G35+G36)*G22*$C$51</f>
        <v>12500</v>
      </c>
      <c r="H51" s="11">
        <f t="shared" si="34"/>
        <v>15000</v>
      </c>
      <c r="I51" s="11">
        <f t="shared" si="34"/>
        <v>15000</v>
      </c>
      <c r="J51" s="11">
        <f t="shared" si="34"/>
        <v>17500</v>
      </c>
      <c r="K51" s="11">
        <f t="shared" si="34"/>
        <v>17500</v>
      </c>
      <c r="L51" s="11">
        <f t="shared" si="34"/>
        <v>17500</v>
      </c>
      <c r="M51" s="11">
        <f t="shared" si="34"/>
        <v>20000</v>
      </c>
      <c r="N51" s="11">
        <f t="shared" si="34"/>
        <v>20000</v>
      </c>
      <c r="O51" s="11">
        <f t="shared" si="34"/>
        <v>22500</v>
      </c>
      <c r="P51" s="11">
        <f t="shared" si="34"/>
        <v>22500</v>
      </c>
      <c r="Q51" s="11">
        <f t="shared" si="34"/>
        <v>23062.5</v>
      </c>
      <c r="R51" s="11">
        <f t="shared" si="34"/>
        <v>25625</v>
      </c>
      <c r="S51" s="11">
        <f t="shared" si="34"/>
        <v>25625</v>
      </c>
      <c r="T51" s="11">
        <f t="shared" si="34"/>
        <v>28187.499999999996</v>
      </c>
      <c r="U51" s="11">
        <f t="shared" si="34"/>
        <v>28187.499999999996</v>
      </c>
      <c r="V51" s="11">
        <f t="shared" si="34"/>
        <v>28187.499999999996</v>
      </c>
      <c r="W51" s="11">
        <f t="shared" si="34"/>
        <v>30749.999999999996</v>
      </c>
      <c r="X51" s="11">
        <f t="shared" si="34"/>
        <v>30749.999999999996</v>
      </c>
      <c r="Y51" s="11">
        <f t="shared" si="34"/>
        <v>33312.5</v>
      </c>
      <c r="Z51" s="11">
        <f t="shared" si="34"/>
        <v>33312.5</v>
      </c>
      <c r="AA51" s="11">
        <f t="shared" si="34"/>
        <v>33312.5</v>
      </c>
      <c r="AB51" s="11">
        <f t="shared" si="34"/>
        <v>35874.999999999993</v>
      </c>
      <c r="AC51" s="11">
        <f t="shared" si="34"/>
        <v>36771.874999999993</v>
      </c>
    </row>
    <row r="52" spans="1:30" s="8" customFormat="1" ht="15" thickBot="1" x14ac:dyDescent="0.4">
      <c r="A52" s="19"/>
      <c r="B52" s="8" t="s">
        <v>36</v>
      </c>
      <c r="C52" s="61">
        <v>2500</v>
      </c>
      <c r="F52" s="11">
        <f>$C$52*F22</f>
        <v>2500</v>
      </c>
      <c r="G52" s="11">
        <f t="shared" ref="G52:AC52" si="35">$C$52*G22</f>
        <v>2500</v>
      </c>
      <c r="H52" s="11">
        <f t="shared" si="35"/>
        <v>2500</v>
      </c>
      <c r="I52" s="11">
        <f t="shared" si="35"/>
        <v>2500</v>
      </c>
      <c r="J52" s="11">
        <f t="shared" si="35"/>
        <v>2500</v>
      </c>
      <c r="K52" s="11">
        <f t="shared" si="35"/>
        <v>2500</v>
      </c>
      <c r="L52" s="11">
        <f t="shared" si="35"/>
        <v>2500</v>
      </c>
      <c r="M52" s="11">
        <f t="shared" si="35"/>
        <v>2500</v>
      </c>
      <c r="N52" s="11">
        <f t="shared" si="35"/>
        <v>2500</v>
      </c>
      <c r="O52" s="11">
        <f t="shared" si="35"/>
        <v>2500</v>
      </c>
      <c r="P52" s="11">
        <f t="shared" si="35"/>
        <v>2500</v>
      </c>
      <c r="Q52" s="11">
        <f t="shared" si="35"/>
        <v>2562.5</v>
      </c>
      <c r="R52" s="11">
        <f t="shared" si="35"/>
        <v>2562.5</v>
      </c>
      <c r="S52" s="11">
        <f t="shared" si="35"/>
        <v>2562.5</v>
      </c>
      <c r="T52" s="11">
        <f t="shared" si="35"/>
        <v>2562.5</v>
      </c>
      <c r="U52" s="11">
        <f t="shared" si="35"/>
        <v>2562.5</v>
      </c>
      <c r="V52" s="11">
        <f t="shared" si="35"/>
        <v>2562.5</v>
      </c>
      <c r="W52" s="11">
        <f t="shared" si="35"/>
        <v>2562.5</v>
      </c>
      <c r="X52" s="11">
        <f t="shared" si="35"/>
        <v>2562.5</v>
      </c>
      <c r="Y52" s="11">
        <f t="shared" si="35"/>
        <v>2562.5</v>
      </c>
      <c r="Z52" s="11">
        <f t="shared" si="35"/>
        <v>2562.5</v>
      </c>
      <c r="AA52" s="11">
        <f t="shared" si="35"/>
        <v>2562.5</v>
      </c>
      <c r="AB52" s="11">
        <f t="shared" si="35"/>
        <v>2562.5</v>
      </c>
      <c r="AC52" s="11">
        <f t="shared" si="35"/>
        <v>2626.5625</v>
      </c>
    </row>
    <row r="53" spans="1:30" s="8" customFormat="1" ht="15" thickBot="1" x14ac:dyDescent="0.4">
      <c r="A53" s="19"/>
      <c r="B53" s="8" t="s">
        <v>37</v>
      </c>
      <c r="C53" s="63">
        <v>0.03</v>
      </c>
      <c r="F53" s="11">
        <f>F17*$C$53</f>
        <v>0</v>
      </c>
      <c r="G53" s="11">
        <f t="shared" ref="G53:AC53" si="36">G17*$C$53</f>
        <v>0</v>
      </c>
      <c r="H53" s="11">
        <f t="shared" si="36"/>
        <v>150</v>
      </c>
      <c r="I53" s="11">
        <f t="shared" si="36"/>
        <v>300</v>
      </c>
      <c r="J53" s="11">
        <f t="shared" si="36"/>
        <v>450</v>
      </c>
      <c r="K53" s="11">
        <f t="shared" si="36"/>
        <v>600</v>
      </c>
      <c r="L53" s="11">
        <f t="shared" si="36"/>
        <v>750</v>
      </c>
      <c r="M53" s="11">
        <f t="shared" si="36"/>
        <v>900</v>
      </c>
      <c r="N53" s="11">
        <f t="shared" si="36"/>
        <v>1050</v>
      </c>
      <c r="O53" s="11">
        <f t="shared" si="36"/>
        <v>1200</v>
      </c>
      <c r="P53" s="11">
        <f t="shared" si="36"/>
        <v>1350</v>
      </c>
      <c r="Q53" s="11">
        <f t="shared" si="36"/>
        <v>1537.5</v>
      </c>
      <c r="R53" s="11">
        <f t="shared" si="36"/>
        <v>1691.25</v>
      </c>
      <c r="S53" s="11">
        <f t="shared" si="36"/>
        <v>1845</v>
      </c>
      <c r="T53" s="11">
        <f t="shared" si="36"/>
        <v>1998.75</v>
      </c>
      <c r="U53" s="11">
        <f t="shared" si="36"/>
        <v>2152.5</v>
      </c>
      <c r="V53" s="11">
        <f t="shared" si="36"/>
        <v>2306.25</v>
      </c>
      <c r="W53" s="11">
        <f t="shared" si="36"/>
        <v>2460</v>
      </c>
      <c r="X53" s="11">
        <f t="shared" si="36"/>
        <v>2613.75</v>
      </c>
      <c r="Y53" s="11">
        <f t="shared" si="36"/>
        <v>2767.5</v>
      </c>
      <c r="Z53" s="11">
        <f t="shared" si="36"/>
        <v>2921.25</v>
      </c>
      <c r="AA53" s="11">
        <f t="shared" si="36"/>
        <v>3075</v>
      </c>
      <c r="AB53" s="11">
        <f t="shared" si="36"/>
        <v>3228.75</v>
      </c>
      <c r="AC53" s="11">
        <f t="shared" si="36"/>
        <v>3467.0625</v>
      </c>
    </row>
    <row r="54" spans="1:30" s="8" customFormat="1" x14ac:dyDescent="0.35">
      <c r="A54" s="23" t="s">
        <v>38</v>
      </c>
      <c r="B54" s="17"/>
      <c r="C54" s="45"/>
      <c r="F54" s="11">
        <f>SUM(F50:F53)</f>
        <v>40000</v>
      </c>
      <c r="G54" s="11">
        <f t="shared" ref="G54:AC54" si="37">SUM(G50:G53)</f>
        <v>40000</v>
      </c>
      <c r="H54" s="11">
        <f t="shared" si="37"/>
        <v>47650</v>
      </c>
      <c r="I54" s="11">
        <f t="shared" si="37"/>
        <v>47800</v>
      </c>
      <c r="J54" s="11">
        <f t="shared" si="37"/>
        <v>55450</v>
      </c>
      <c r="K54" s="11">
        <f t="shared" si="37"/>
        <v>55600</v>
      </c>
      <c r="L54" s="11">
        <f t="shared" si="37"/>
        <v>55750</v>
      </c>
      <c r="M54" s="11">
        <f t="shared" si="37"/>
        <v>63400</v>
      </c>
      <c r="N54" s="11">
        <f t="shared" si="37"/>
        <v>63550</v>
      </c>
      <c r="O54" s="11">
        <f t="shared" si="37"/>
        <v>71200</v>
      </c>
      <c r="P54" s="11">
        <f t="shared" si="37"/>
        <v>71350</v>
      </c>
      <c r="Q54" s="11">
        <f t="shared" si="37"/>
        <v>73287.5</v>
      </c>
      <c r="R54" s="11">
        <f t="shared" si="37"/>
        <v>81128.75</v>
      </c>
      <c r="S54" s="11">
        <f t="shared" si="37"/>
        <v>81282.5</v>
      </c>
      <c r="T54" s="11">
        <f t="shared" si="37"/>
        <v>89123.749999999985</v>
      </c>
      <c r="U54" s="11">
        <f t="shared" si="37"/>
        <v>89277.499999999985</v>
      </c>
      <c r="V54" s="11">
        <f t="shared" si="37"/>
        <v>89431.249999999985</v>
      </c>
      <c r="W54" s="11">
        <f t="shared" si="37"/>
        <v>97272.499999999985</v>
      </c>
      <c r="X54" s="11">
        <f t="shared" si="37"/>
        <v>97426.249999999985</v>
      </c>
      <c r="Y54" s="11">
        <f t="shared" si="37"/>
        <v>105267.5</v>
      </c>
      <c r="Z54" s="11">
        <f t="shared" si="37"/>
        <v>105421.25</v>
      </c>
      <c r="AA54" s="11">
        <f t="shared" si="37"/>
        <v>105575</v>
      </c>
      <c r="AB54" s="11">
        <f t="shared" si="37"/>
        <v>113416.25</v>
      </c>
      <c r="AC54" s="11">
        <f t="shared" si="37"/>
        <v>116409.25</v>
      </c>
    </row>
    <row r="55" spans="1:30" s="8" customFormat="1" x14ac:dyDescent="0.35">
      <c r="A55" s="19"/>
      <c r="C55" s="45"/>
    </row>
    <row r="56" spans="1:30" s="8" customFormat="1" x14ac:dyDescent="0.35">
      <c r="A56" s="22" t="s">
        <v>39</v>
      </c>
      <c r="B56" s="13"/>
      <c r="C56" s="45"/>
      <c r="F56" s="16">
        <f>F47+F54</f>
        <v>75000</v>
      </c>
      <c r="G56" s="16">
        <f t="shared" ref="G56:AC56" si="38">G47+G54</f>
        <v>75000</v>
      </c>
      <c r="H56" s="16">
        <f t="shared" si="38"/>
        <v>87650</v>
      </c>
      <c r="I56" s="16">
        <f t="shared" si="38"/>
        <v>87800</v>
      </c>
      <c r="J56" s="16">
        <f t="shared" si="38"/>
        <v>100450</v>
      </c>
      <c r="K56" s="16">
        <f t="shared" si="38"/>
        <v>100600</v>
      </c>
      <c r="L56" s="16">
        <f t="shared" si="38"/>
        <v>100750</v>
      </c>
      <c r="M56" s="16">
        <f t="shared" si="38"/>
        <v>113400</v>
      </c>
      <c r="N56" s="16">
        <f t="shared" si="38"/>
        <v>113550</v>
      </c>
      <c r="O56" s="16">
        <f t="shared" si="38"/>
        <v>126200</v>
      </c>
      <c r="P56" s="16">
        <f t="shared" si="38"/>
        <v>126350</v>
      </c>
      <c r="Q56" s="16">
        <f t="shared" si="38"/>
        <v>389110.98125000001</v>
      </c>
      <c r="R56" s="16">
        <f t="shared" si="38"/>
        <v>143468.75</v>
      </c>
      <c r="S56" s="16">
        <f t="shared" si="38"/>
        <v>143622.5</v>
      </c>
      <c r="T56" s="16">
        <f t="shared" si="38"/>
        <v>156658.75</v>
      </c>
      <c r="U56" s="16">
        <f t="shared" si="38"/>
        <v>156812.5</v>
      </c>
      <c r="V56" s="16">
        <f t="shared" si="38"/>
        <v>156966.25</v>
      </c>
      <c r="W56" s="16">
        <f t="shared" si="38"/>
        <v>170002.5</v>
      </c>
      <c r="X56" s="16">
        <f t="shared" si="38"/>
        <v>170156.25</v>
      </c>
      <c r="Y56" s="16">
        <f t="shared" si="38"/>
        <v>183192.5</v>
      </c>
      <c r="Z56" s="16">
        <f t="shared" si="38"/>
        <v>183346.25</v>
      </c>
      <c r="AA56" s="16">
        <f t="shared" si="38"/>
        <v>183500</v>
      </c>
      <c r="AB56" s="16">
        <f t="shared" si="38"/>
        <v>196536.25</v>
      </c>
      <c r="AC56" s="16">
        <f t="shared" si="38"/>
        <v>226151.73124999998</v>
      </c>
    </row>
    <row r="57" spans="1:30" s="8" customFormat="1" x14ac:dyDescent="0.35">
      <c r="A57" s="19"/>
      <c r="C57" s="45"/>
    </row>
    <row r="58" spans="1:30" s="60" customFormat="1" x14ac:dyDescent="0.35">
      <c r="A58" s="58" t="s">
        <v>40</v>
      </c>
      <c r="B58" s="59"/>
      <c r="F58" s="70">
        <f>F32-F56</f>
        <v>-75000</v>
      </c>
      <c r="G58" s="70">
        <f t="shared" ref="G58:AC58" si="39">G32-G56</f>
        <v>-75000</v>
      </c>
      <c r="H58" s="70">
        <f t="shared" si="39"/>
        <v>31050</v>
      </c>
      <c r="I58" s="70">
        <f t="shared" si="39"/>
        <v>35900</v>
      </c>
      <c r="J58" s="70">
        <f t="shared" si="39"/>
        <v>28250</v>
      </c>
      <c r="K58" s="70">
        <f t="shared" si="39"/>
        <v>33100</v>
      </c>
      <c r="L58" s="70">
        <f t="shared" si="39"/>
        <v>37950</v>
      </c>
      <c r="M58" s="70">
        <f t="shared" si="39"/>
        <v>30300</v>
      </c>
      <c r="N58" s="70">
        <f t="shared" si="39"/>
        <v>35150</v>
      </c>
      <c r="O58" s="70">
        <f t="shared" si="39"/>
        <v>27500</v>
      </c>
      <c r="P58" s="70">
        <f t="shared" si="39"/>
        <v>32350</v>
      </c>
      <c r="Q58" s="70">
        <f t="shared" si="39"/>
        <v>-221318.48125000001</v>
      </c>
      <c r="R58" s="70">
        <f t="shared" si="39"/>
        <v>29448.75</v>
      </c>
      <c r="S58" s="70">
        <f t="shared" si="39"/>
        <v>34420</v>
      </c>
      <c r="T58" s="70">
        <f t="shared" si="39"/>
        <v>26508.75</v>
      </c>
      <c r="U58" s="70">
        <f t="shared" si="39"/>
        <v>31480</v>
      </c>
      <c r="V58" s="70">
        <f t="shared" si="39"/>
        <v>36451.25</v>
      </c>
      <c r="W58" s="70">
        <f t="shared" si="39"/>
        <v>28540</v>
      </c>
      <c r="X58" s="70">
        <f t="shared" si="39"/>
        <v>33511.25</v>
      </c>
      <c r="Y58" s="70">
        <f t="shared" si="39"/>
        <v>25600</v>
      </c>
      <c r="Z58" s="70">
        <f t="shared" si="39"/>
        <v>30571.25</v>
      </c>
      <c r="AA58" s="70">
        <f t="shared" si="39"/>
        <v>35542.5</v>
      </c>
      <c r="AB58" s="70">
        <f t="shared" si="39"/>
        <v>27631.25</v>
      </c>
      <c r="AC58" s="70">
        <f t="shared" si="39"/>
        <v>8873.0812500000175</v>
      </c>
    </row>
    <row r="59" spans="1:30" s="26" customFormat="1" ht="15" thickBot="1" x14ac:dyDescent="0.4">
      <c r="A59" s="24"/>
      <c r="B59" s="25" t="s">
        <v>41</v>
      </c>
      <c r="C59" s="47"/>
      <c r="F59" s="27"/>
      <c r="G59" s="27"/>
      <c r="H59" s="28">
        <f>(H58/H19)</f>
        <v>0.24840000000000001</v>
      </c>
      <c r="I59" s="28">
        <f t="shared" ref="I59:AC59" si="40">(I58/I19)</f>
        <v>0.27615384615384614</v>
      </c>
      <c r="J59" s="28">
        <f t="shared" si="40"/>
        <v>0.20925925925925926</v>
      </c>
      <c r="K59" s="28">
        <f t="shared" si="40"/>
        <v>0.23642857142857143</v>
      </c>
      <c r="L59" s="28">
        <f t="shared" si="40"/>
        <v>0.2617241379310345</v>
      </c>
      <c r="M59" s="28">
        <f t="shared" si="40"/>
        <v>0.20200000000000001</v>
      </c>
      <c r="N59" s="28">
        <f t="shared" si="40"/>
        <v>0.2267741935483871</v>
      </c>
      <c r="O59" s="28">
        <f t="shared" si="40"/>
        <v>0.171875</v>
      </c>
      <c r="P59" s="28">
        <f t="shared" si="40"/>
        <v>0.19606060606060607</v>
      </c>
      <c r="Q59" s="28">
        <f t="shared" si="40"/>
        <v>-1.2701204088952656</v>
      </c>
      <c r="R59" s="28">
        <f t="shared" si="40"/>
        <v>0.16417421602787458</v>
      </c>
      <c r="S59" s="28">
        <f t="shared" si="40"/>
        <v>0.18655826558265581</v>
      </c>
      <c r="T59" s="28">
        <f t="shared" si="40"/>
        <v>0.13979564930784444</v>
      </c>
      <c r="U59" s="28">
        <f t="shared" si="40"/>
        <v>0.1616431322207959</v>
      </c>
      <c r="V59" s="28">
        <f t="shared" si="40"/>
        <v>0.18237023139462163</v>
      </c>
      <c r="W59" s="28">
        <f t="shared" si="40"/>
        <v>0.13921951219512196</v>
      </c>
      <c r="X59" s="28">
        <f t="shared" si="40"/>
        <v>0.1594824509220702</v>
      </c>
      <c r="Y59" s="28">
        <f t="shared" si="40"/>
        <v>0.118931475029036</v>
      </c>
      <c r="Z59" s="28">
        <f t="shared" si="40"/>
        <v>0.13872376630743052</v>
      </c>
      <c r="AA59" s="28">
        <f t="shared" si="40"/>
        <v>0.15761640798226165</v>
      </c>
      <c r="AB59" s="28">
        <f t="shared" si="40"/>
        <v>0.11981029810298104</v>
      </c>
      <c r="AC59" s="28">
        <f t="shared" si="40"/>
        <v>3.6719680314512657E-2</v>
      </c>
    </row>
    <row r="62" spans="1:30" ht="15" thickBot="1" x14ac:dyDescent="0.4"/>
    <row r="63" spans="1:30" s="31" customFormat="1" ht="15" thickBot="1" x14ac:dyDescent="0.4">
      <c r="A63" s="29" t="s">
        <v>42</v>
      </c>
      <c r="B63" s="30"/>
      <c r="C63" s="49"/>
    </row>
    <row r="64" spans="1:30" s="8" customFormat="1" ht="15" thickBot="1" x14ac:dyDescent="0.4">
      <c r="A64" s="32"/>
      <c r="B64" s="8" t="s">
        <v>43</v>
      </c>
      <c r="C64" s="65">
        <v>750</v>
      </c>
      <c r="F64" s="11">
        <f>$C$64</f>
        <v>750</v>
      </c>
      <c r="G64" s="11">
        <f t="shared" ref="G64:AD64" si="41">$C$64</f>
        <v>750</v>
      </c>
      <c r="H64" s="11">
        <f t="shared" si="41"/>
        <v>750</v>
      </c>
      <c r="I64" s="11">
        <f t="shared" si="41"/>
        <v>750</v>
      </c>
      <c r="J64" s="11">
        <f t="shared" si="41"/>
        <v>750</v>
      </c>
      <c r="K64" s="11">
        <f t="shared" si="41"/>
        <v>750</v>
      </c>
      <c r="L64" s="11">
        <f t="shared" si="41"/>
        <v>750</v>
      </c>
      <c r="M64" s="11">
        <f t="shared" si="41"/>
        <v>750</v>
      </c>
      <c r="N64" s="11">
        <f t="shared" si="41"/>
        <v>750</v>
      </c>
      <c r="O64" s="11">
        <f t="shared" si="41"/>
        <v>750</v>
      </c>
      <c r="P64" s="11">
        <f t="shared" si="41"/>
        <v>750</v>
      </c>
      <c r="Q64" s="11">
        <f t="shared" si="41"/>
        <v>750</v>
      </c>
      <c r="R64" s="11">
        <f t="shared" si="41"/>
        <v>750</v>
      </c>
      <c r="S64" s="11">
        <f t="shared" si="41"/>
        <v>750</v>
      </c>
      <c r="T64" s="11">
        <f t="shared" si="41"/>
        <v>750</v>
      </c>
      <c r="U64" s="11">
        <f t="shared" si="41"/>
        <v>750</v>
      </c>
      <c r="V64" s="11">
        <f t="shared" si="41"/>
        <v>750</v>
      </c>
      <c r="W64" s="11">
        <f t="shared" si="41"/>
        <v>750</v>
      </c>
      <c r="X64" s="11">
        <f t="shared" si="41"/>
        <v>750</v>
      </c>
      <c r="Y64" s="11">
        <f t="shared" si="41"/>
        <v>750</v>
      </c>
      <c r="Z64" s="11">
        <f t="shared" si="41"/>
        <v>750</v>
      </c>
      <c r="AA64" s="11">
        <f t="shared" si="41"/>
        <v>750</v>
      </c>
      <c r="AB64" s="11">
        <f t="shared" si="41"/>
        <v>750</v>
      </c>
      <c r="AC64" s="11">
        <f t="shared" si="41"/>
        <v>750</v>
      </c>
      <c r="AD64" s="11"/>
    </row>
    <row r="65" spans="1:29" s="8" customFormat="1" x14ac:dyDescent="0.35">
      <c r="A65" s="32"/>
      <c r="C65" s="45"/>
    </row>
    <row r="66" spans="1:29" s="8" customFormat="1" ht="15" thickBot="1" x14ac:dyDescent="0.4">
      <c r="A66" s="32"/>
      <c r="B66" s="8" t="s">
        <v>44</v>
      </c>
      <c r="C66" s="45"/>
      <c r="H66" s="11">
        <f>H64*H6</f>
        <v>7500</v>
      </c>
      <c r="I66" s="11">
        <f t="shared" ref="I66:AC66" si="42">I64*I6</f>
        <v>7500</v>
      </c>
      <c r="J66" s="11">
        <f t="shared" si="42"/>
        <v>7500</v>
      </c>
      <c r="K66" s="11">
        <f t="shared" si="42"/>
        <v>7500</v>
      </c>
      <c r="L66" s="11">
        <f t="shared" si="42"/>
        <v>7500</v>
      </c>
      <c r="M66" s="11">
        <f t="shared" si="42"/>
        <v>7500</v>
      </c>
      <c r="N66" s="11">
        <f t="shared" si="42"/>
        <v>7500</v>
      </c>
      <c r="O66" s="11">
        <f t="shared" si="42"/>
        <v>7500</v>
      </c>
      <c r="P66" s="11">
        <f t="shared" si="42"/>
        <v>7500</v>
      </c>
      <c r="Q66" s="11">
        <f t="shared" si="42"/>
        <v>7500</v>
      </c>
      <c r="R66" s="11">
        <f t="shared" si="42"/>
        <v>7500</v>
      </c>
      <c r="S66" s="11">
        <f t="shared" si="42"/>
        <v>7500</v>
      </c>
      <c r="T66" s="11">
        <f t="shared" si="42"/>
        <v>7500</v>
      </c>
      <c r="U66" s="11">
        <f t="shared" si="42"/>
        <v>7500</v>
      </c>
      <c r="V66" s="11">
        <f t="shared" si="42"/>
        <v>7500</v>
      </c>
      <c r="W66" s="11">
        <f t="shared" si="42"/>
        <v>7500</v>
      </c>
      <c r="X66" s="11">
        <f t="shared" si="42"/>
        <v>7500</v>
      </c>
      <c r="Y66" s="11">
        <f t="shared" si="42"/>
        <v>7500</v>
      </c>
      <c r="Z66" s="11">
        <f t="shared" si="42"/>
        <v>7500</v>
      </c>
      <c r="AA66" s="11">
        <f t="shared" si="42"/>
        <v>7500</v>
      </c>
      <c r="AB66" s="11">
        <f t="shared" si="42"/>
        <v>7500</v>
      </c>
      <c r="AC66" s="11">
        <f t="shared" si="42"/>
        <v>7500</v>
      </c>
    </row>
    <row r="67" spans="1:29" s="8" customFormat="1" ht="15" thickBot="1" x14ac:dyDescent="0.4">
      <c r="A67" s="32"/>
      <c r="B67" s="8" t="s">
        <v>45</v>
      </c>
      <c r="C67" s="71">
        <v>3000</v>
      </c>
      <c r="F67" s="11">
        <f>$C$67/2</f>
        <v>1500</v>
      </c>
      <c r="G67" s="11">
        <f>$C$67/2</f>
        <v>1500</v>
      </c>
    </row>
    <row r="68" spans="1:29" s="68" customFormat="1" ht="15" thickBot="1" x14ac:dyDescent="0.4">
      <c r="A68" s="72" t="s">
        <v>46</v>
      </c>
      <c r="B68" s="73"/>
      <c r="F68" s="69">
        <f>SUM(F66:F67)</f>
        <v>1500</v>
      </c>
      <c r="G68" s="69">
        <f t="shared" ref="G68:AC68" si="43">SUM(G66:G67)</f>
        <v>1500</v>
      </c>
      <c r="H68" s="69">
        <f t="shared" si="43"/>
        <v>7500</v>
      </c>
      <c r="I68" s="69">
        <f t="shared" si="43"/>
        <v>7500</v>
      </c>
      <c r="J68" s="69">
        <f t="shared" si="43"/>
        <v>7500</v>
      </c>
      <c r="K68" s="69">
        <f t="shared" si="43"/>
        <v>7500</v>
      </c>
      <c r="L68" s="69">
        <f t="shared" si="43"/>
        <v>7500</v>
      </c>
      <c r="M68" s="69">
        <f t="shared" si="43"/>
        <v>7500</v>
      </c>
      <c r="N68" s="69">
        <f t="shared" si="43"/>
        <v>7500</v>
      </c>
      <c r="O68" s="69">
        <f t="shared" si="43"/>
        <v>7500</v>
      </c>
      <c r="P68" s="69">
        <f t="shared" si="43"/>
        <v>7500</v>
      </c>
      <c r="Q68" s="69">
        <f t="shared" si="43"/>
        <v>7500</v>
      </c>
      <c r="R68" s="69">
        <f t="shared" si="43"/>
        <v>7500</v>
      </c>
      <c r="S68" s="69">
        <f t="shared" si="43"/>
        <v>7500</v>
      </c>
      <c r="T68" s="69">
        <f t="shared" si="43"/>
        <v>7500</v>
      </c>
      <c r="U68" s="69">
        <f t="shared" si="43"/>
        <v>7500</v>
      </c>
      <c r="V68" s="69">
        <f t="shared" si="43"/>
        <v>7500</v>
      </c>
      <c r="W68" s="69">
        <f t="shared" si="43"/>
        <v>7500</v>
      </c>
      <c r="X68" s="69">
        <f t="shared" si="43"/>
        <v>7500</v>
      </c>
      <c r="Y68" s="69">
        <f t="shared" si="43"/>
        <v>7500</v>
      </c>
      <c r="Z68" s="69">
        <f t="shared" si="43"/>
        <v>7500</v>
      </c>
      <c r="AA68" s="69">
        <f t="shared" si="43"/>
        <v>7500</v>
      </c>
      <c r="AB68" s="69">
        <f t="shared" si="43"/>
        <v>7500</v>
      </c>
      <c r="AC68" s="69">
        <f t="shared" si="43"/>
        <v>7500</v>
      </c>
    </row>
    <row r="69" spans="1:29" s="8" customFormat="1" x14ac:dyDescent="0.35">
      <c r="A69" s="33" t="s">
        <v>47</v>
      </c>
      <c r="B69" s="7"/>
      <c r="C69" s="45"/>
      <c r="F69" s="11">
        <f>F68+E69</f>
        <v>1500</v>
      </c>
      <c r="G69" s="11">
        <f t="shared" ref="G69:AC69" si="44">G68+F69</f>
        <v>3000</v>
      </c>
      <c r="H69" s="11">
        <f t="shared" si="44"/>
        <v>10500</v>
      </c>
      <c r="I69" s="11">
        <f t="shared" si="44"/>
        <v>18000</v>
      </c>
      <c r="J69" s="11">
        <f t="shared" si="44"/>
        <v>25500</v>
      </c>
      <c r="K69" s="11">
        <f t="shared" si="44"/>
        <v>33000</v>
      </c>
      <c r="L69" s="11">
        <f t="shared" si="44"/>
        <v>40500</v>
      </c>
      <c r="M69" s="11">
        <f t="shared" si="44"/>
        <v>48000</v>
      </c>
      <c r="N69" s="11">
        <f t="shared" si="44"/>
        <v>55500</v>
      </c>
      <c r="O69" s="11">
        <f t="shared" si="44"/>
        <v>63000</v>
      </c>
      <c r="P69" s="11">
        <f t="shared" si="44"/>
        <v>70500</v>
      </c>
      <c r="Q69" s="11">
        <f t="shared" si="44"/>
        <v>78000</v>
      </c>
      <c r="R69" s="11">
        <f t="shared" si="44"/>
        <v>85500</v>
      </c>
      <c r="S69" s="11">
        <f t="shared" si="44"/>
        <v>93000</v>
      </c>
      <c r="T69" s="11">
        <f t="shared" si="44"/>
        <v>100500</v>
      </c>
      <c r="U69" s="11">
        <f t="shared" si="44"/>
        <v>108000</v>
      </c>
      <c r="V69" s="11">
        <f t="shared" si="44"/>
        <v>115500</v>
      </c>
      <c r="W69" s="11">
        <f t="shared" si="44"/>
        <v>123000</v>
      </c>
      <c r="X69" s="11">
        <f t="shared" si="44"/>
        <v>130500</v>
      </c>
      <c r="Y69" s="11">
        <f t="shared" si="44"/>
        <v>138000</v>
      </c>
      <c r="Z69" s="11">
        <f t="shared" si="44"/>
        <v>145500</v>
      </c>
      <c r="AA69" s="11">
        <f t="shared" si="44"/>
        <v>153000</v>
      </c>
      <c r="AB69" s="11">
        <f t="shared" si="44"/>
        <v>160500</v>
      </c>
      <c r="AC69" s="11">
        <f t="shared" si="44"/>
        <v>168000</v>
      </c>
    </row>
    <row r="70" spans="1:29" s="8" customFormat="1" ht="15" thickBot="1" x14ac:dyDescent="0.4">
      <c r="A70" s="32"/>
      <c r="C70" s="45"/>
    </row>
    <row r="71" spans="1:29" s="8" customFormat="1" ht="15" thickBot="1" x14ac:dyDescent="0.4">
      <c r="A71" s="33" t="s">
        <v>48</v>
      </c>
      <c r="B71" s="7"/>
      <c r="C71" s="74">
        <v>0.2</v>
      </c>
      <c r="F71" s="11">
        <f>IF(F58&gt;0,$C$71*F58,0)</f>
        <v>0</v>
      </c>
      <c r="G71" s="11">
        <f t="shared" ref="G71:AC71" si="45">IF(G58&gt;0,$C$71*G58,0)</f>
        <v>0</v>
      </c>
      <c r="H71" s="11">
        <f t="shared" si="45"/>
        <v>6210</v>
      </c>
      <c r="I71" s="11">
        <f t="shared" si="45"/>
        <v>7180</v>
      </c>
      <c r="J71" s="11">
        <f t="shared" si="45"/>
        <v>5650</v>
      </c>
      <c r="K71" s="11">
        <f t="shared" si="45"/>
        <v>6620</v>
      </c>
      <c r="L71" s="11">
        <f t="shared" si="45"/>
        <v>7590</v>
      </c>
      <c r="M71" s="11">
        <f t="shared" si="45"/>
        <v>6060</v>
      </c>
      <c r="N71" s="11">
        <f t="shared" si="45"/>
        <v>7030</v>
      </c>
      <c r="O71" s="11">
        <f t="shared" si="45"/>
        <v>5500</v>
      </c>
      <c r="P71" s="11">
        <f t="shared" si="45"/>
        <v>6470</v>
      </c>
      <c r="Q71" s="11">
        <f t="shared" si="45"/>
        <v>0</v>
      </c>
      <c r="R71" s="11">
        <f t="shared" si="45"/>
        <v>5889.75</v>
      </c>
      <c r="S71" s="11">
        <f t="shared" si="45"/>
        <v>6884</v>
      </c>
      <c r="T71" s="11">
        <f t="shared" si="45"/>
        <v>5301.75</v>
      </c>
      <c r="U71" s="11">
        <f t="shared" si="45"/>
        <v>6296</v>
      </c>
      <c r="V71" s="11">
        <f t="shared" si="45"/>
        <v>7290.25</v>
      </c>
      <c r="W71" s="11">
        <f t="shared" si="45"/>
        <v>5708</v>
      </c>
      <c r="X71" s="11">
        <f t="shared" si="45"/>
        <v>6702.25</v>
      </c>
      <c r="Y71" s="11">
        <f t="shared" si="45"/>
        <v>5120</v>
      </c>
      <c r="Z71" s="11">
        <f t="shared" si="45"/>
        <v>6114.25</v>
      </c>
      <c r="AA71" s="11">
        <f t="shared" si="45"/>
        <v>7108.5</v>
      </c>
      <c r="AB71" s="11">
        <f t="shared" si="45"/>
        <v>5526.25</v>
      </c>
      <c r="AC71" s="11">
        <f t="shared" si="45"/>
        <v>1774.6162500000037</v>
      </c>
    </row>
    <row r="72" spans="1:29" s="68" customFormat="1" ht="15" thickBot="1" x14ac:dyDescent="0.4">
      <c r="A72" s="72" t="s">
        <v>49</v>
      </c>
      <c r="B72" s="73"/>
      <c r="F72" s="75">
        <f>F71</f>
        <v>0</v>
      </c>
      <c r="G72" s="75">
        <f t="shared" ref="G72:AC72" si="46">G71</f>
        <v>0</v>
      </c>
      <c r="H72" s="75">
        <f t="shared" si="46"/>
        <v>6210</v>
      </c>
      <c r="I72" s="75">
        <f t="shared" si="46"/>
        <v>7180</v>
      </c>
      <c r="J72" s="75">
        <f t="shared" si="46"/>
        <v>5650</v>
      </c>
      <c r="K72" s="75">
        <f t="shared" si="46"/>
        <v>6620</v>
      </c>
      <c r="L72" s="75">
        <f t="shared" si="46"/>
        <v>7590</v>
      </c>
      <c r="M72" s="75">
        <f t="shared" si="46"/>
        <v>6060</v>
      </c>
      <c r="N72" s="75">
        <f t="shared" si="46"/>
        <v>7030</v>
      </c>
      <c r="O72" s="75">
        <f t="shared" si="46"/>
        <v>5500</v>
      </c>
      <c r="P72" s="75">
        <f t="shared" si="46"/>
        <v>6470</v>
      </c>
      <c r="Q72" s="75">
        <f t="shared" si="46"/>
        <v>0</v>
      </c>
      <c r="R72" s="75">
        <f t="shared" si="46"/>
        <v>5889.75</v>
      </c>
      <c r="S72" s="75">
        <f t="shared" si="46"/>
        <v>6884</v>
      </c>
      <c r="T72" s="75">
        <f t="shared" si="46"/>
        <v>5301.75</v>
      </c>
      <c r="U72" s="75">
        <f t="shared" si="46"/>
        <v>6296</v>
      </c>
      <c r="V72" s="75">
        <f t="shared" si="46"/>
        <v>7290.25</v>
      </c>
      <c r="W72" s="75">
        <f t="shared" si="46"/>
        <v>5708</v>
      </c>
      <c r="X72" s="75">
        <f t="shared" si="46"/>
        <v>6702.25</v>
      </c>
      <c r="Y72" s="75">
        <f t="shared" si="46"/>
        <v>5120</v>
      </c>
      <c r="Z72" s="75">
        <f t="shared" si="46"/>
        <v>6114.25</v>
      </c>
      <c r="AA72" s="75">
        <f t="shared" si="46"/>
        <v>7108.5</v>
      </c>
      <c r="AB72" s="75">
        <f t="shared" si="46"/>
        <v>5526.25</v>
      </c>
      <c r="AC72" s="75">
        <f t="shared" si="46"/>
        <v>1774.6162500000037</v>
      </c>
    </row>
    <row r="73" spans="1:29" s="8" customFormat="1" x14ac:dyDescent="0.35">
      <c r="A73" s="32"/>
      <c r="C73" s="45"/>
    </row>
    <row r="74" spans="1:29" s="8" customFormat="1" ht="15" thickBot="1" x14ac:dyDescent="0.4">
      <c r="A74" s="33" t="s">
        <v>75</v>
      </c>
      <c r="B74" s="7"/>
      <c r="C74" s="45"/>
    </row>
    <row r="75" spans="1:29" s="8" customFormat="1" ht="15" thickBot="1" x14ac:dyDescent="0.4">
      <c r="A75" s="32"/>
      <c r="B75" s="8" t="s">
        <v>52</v>
      </c>
      <c r="C75" s="61" t="s">
        <v>51</v>
      </c>
      <c r="F75" s="11">
        <v>-5000</v>
      </c>
      <c r="G75" s="11">
        <v>-5000</v>
      </c>
      <c r="H75" s="11">
        <v>-5000</v>
      </c>
      <c r="I75" s="11">
        <v>-5000</v>
      </c>
      <c r="J75" s="11">
        <v>-5000</v>
      </c>
      <c r="K75" s="11">
        <v>-5000</v>
      </c>
      <c r="L75" s="11">
        <v>-5000</v>
      </c>
      <c r="M75" s="11">
        <v>-5000</v>
      </c>
      <c r="N75" s="11">
        <v>-5000</v>
      </c>
      <c r="O75" s="11">
        <v>-5000</v>
      </c>
      <c r="P75" s="11">
        <v>-5000</v>
      </c>
      <c r="Q75" s="11">
        <v>-5000</v>
      </c>
      <c r="R75" s="11">
        <v>-5000</v>
      </c>
      <c r="S75" s="11">
        <v>-5000</v>
      </c>
      <c r="T75" s="11">
        <v>-5000</v>
      </c>
      <c r="U75" s="11">
        <v>-5000</v>
      </c>
      <c r="V75" s="11">
        <v>-5000</v>
      </c>
      <c r="W75" s="11">
        <v>-5000</v>
      </c>
      <c r="X75" s="11">
        <v>-5000</v>
      </c>
      <c r="Y75" s="11">
        <v>-5000</v>
      </c>
      <c r="Z75" s="11">
        <v>-5000</v>
      </c>
      <c r="AA75" s="11">
        <v>-5000</v>
      </c>
      <c r="AB75" s="11">
        <v>-5000</v>
      </c>
      <c r="AC75" s="11">
        <v>-5000</v>
      </c>
    </row>
    <row r="76" spans="1:29" s="8" customFormat="1" ht="15" thickBot="1" x14ac:dyDescent="0.4">
      <c r="A76" s="32"/>
      <c r="B76" s="8" t="s">
        <v>50</v>
      </c>
      <c r="C76" s="61" t="s">
        <v>51</v>
      </c>
      <c r="D76" s="43"/>
      <c r="F76" s="11">
        <v>5500</v>
      </c>
      <c r="G76" s="11">
        <v>5500</v>
      </c>
      <c r="H76" s="11">
        <v>5500</v>
      </c>
      <c r="I76" s="11">
        <v>5500</v>
      </c>
      <c r="J76" s="11">
        <v>5500</v>
      </c>
      <c r="K76" s="11">
        <v>5500</v>
      </c>
      <c r="L76" s="11">
        <v>5500</v>
      </c>
      <c r="M76" s="11">
        <v>5500</v>
      </c>
      <c r="N76" s="11">
        <v>5500</v>
      </c>
      <c r="O76" s="11">
        <v>5500</v>
      </c>
      <c r="P76" s="11">
        <v>5500</v>
      </c>
      <c r="Q76" s="11">
        <v>5500</v>
      </c>
      <c r="R76" s="11">
        <v>5500</v>
      </c>
      <c r="S76" s="11">
        <v>5500</v>
      </c>
      <c r="T76" s="11">
        <v>5500</v>
      </c>
      <c r="U76" s="11">
        <v>5500</v>
      </c>
      <c r="V76" s="11">
        <v>5500</v>
      </c>
      <c r="W76" s="11">
        <v>5500</v>
      </c>
      <c r="X76" s="11">
        <v>5500</v>
      </c>
      <c r="Y76" s="11">
        <v>5500</v>
      </c>
      <c r="Z76" s="11">
        <v>5500</v>
      </c>
      <c r="AA76" s="11">
        <v>5500</v>
      </c>
      <c r="AB76" s="11">
        <v>5500</v>
      </c>
      <c r="AC76" s="11">
        <v>5500</v>
      </c>
    </row>
    <row r="77" spans="1:29" s="8" customFormat="1" x14ac:dyDescent="0.35">
      <c r="A77" s="33" t="s">
        <v>74</v>
      </c>
      <c r="B77" s="7"/>
      <c r="C77" s="45"/>
      <c r="F77" s="11">
        <f>F75+F76</f>
        <v>500</v>
      </c>
      <c r="G77" s="11">
        <f t="shared" ref="G77:AC77" si="47">G75+G76</f>
        <v>500</v>
      </c>
      <c r="H77" s="11">
        <f t="shared" si="47"/>
        <v>500</v>
      </c>
      <c r="I77" s="11">
        <f t="shared" si="47"/>
        <v>500</v>
      </c>
      <c r="J77" s="11">
        <f t="shared" si="47"/>
        <v>500</v>
      </c>
      <c r="K77" s="11">
        <f t="shared" si="47"/>
        <v>500</v>
      </c>
      <c r="L77" s="11">
        <f t="shared" si="47"/>
        <v>500</v>
      </c>
      <c r="M77" s="11">
        <f t="shared" si="47"/>
        <v>500</v>
      </c>
      <c r="N77" s="11">
        <f t="shared" si="47"/>
        <v>500</v>
      </c>
      <c r="O77" s="11">
        <f t="shared" si="47"/>
        <v>500</v>
      </c>
      <c r="P77" s="11">
        <f t="shared" si="47"/>
        <v>500</v>
      </c>
      <c r="Q77" s="11">
        <f t="shared" si="47"/>
        <v>500</v>
      </c>
      <c r="R77" s="11">
        <f t="shared" si="47"/>
        <v>500</v>
      </c>
      <c r="S77" s="11">
        <f t="shared" si="47"/>
        <v>500</v>
      </c>
      <c r="T77" s="11">
        <f t="shared" si="47"/>
        <v>500</v>
      </c>
      <c r="U77" s="11">
        <f t="shared" si="47"/>
        <v>500</v>
      </c>
      <c r="V77" s="11">
        <f t="shared" si="47"/>
        <v>500</v>
      </c>
      <c r="W77" s="11">
        <f t="shared" si="47"/>
        <v>500</v>
      </c>
      <c r="X77" s="11">
        <f t="shared" si="47"/>
        <v>500</v>
      </c>
      <c r="Y77" s="11">
        <f t="shared" si="47"/>
        <v>500</v>
      </c>
      <c r="Z77" s="11">
        <f t="shared" si="47"/>
        <v>500</v>
      </c>
      <c r="AA77" s="11">
        <f t="shared" si="47"/>
        <v>500</v>
      </c>
      <c r="AB77" s="11">
        <f t="shared" si="47"/>
        <v>500</v>
      </c>
      <c r="AC77" s="11">
        <f t="shared" si="47"/>
        <v>500</v>
      </c>
    </row>
    <row r="78" spans="1:29" s="8" customFormat="1" ht="15" thickBot="1" x14ac:dyDescent="0.4">
      <c r="A78" s="32"/>
      <c r="C78" s="45"/>
    </row>
    <row r="79" spans="1:29" s="68" customFormat="1" ht="15" thickBot="1" x14ac:dyDescent="0.4">
      <c r="A79" s="72" t="s">
        <v>53</v>
      </c>
      <c r="B79" s="73"/>
      <c r="F79" s="76">
        <f>F58-F68-F72+F77</f>
        <v>-76000</v>
      </c>
      <c r="G79" s="76">
        <f t="shared" ref="G79:AC79" si="48">G58-G68-G72+G77</f>
        <v>-76000</v>
      </c>
      <c r="H79" s="76">
        <f t="shared" si="48"/>
        <v>17840</v>
      </c>
      <c r="I79" s="76">
        <f t="shared" si="48"/>
        <v>21720</v>
      </c>
      <c r="J79" s="76">
        <f t="shared" si="48"/>
        <v>15600</v>
      </c>
      <c r="K79" s="76">
        <f t="shared" si="48"/>
        <v>19480</v>
      </c>
      <c r="L79" s="76">
        <f t="shared" si="48"/>
        <v>23360</v>
      </c>
      <c r="M79" s="76">
        <f t="shared" si="48"/>
        <v>17240</v>
      </c>
      <c r="N79" s="76">
        <f t="shared" si="48"/>
        <v>21120</v>
      </c>
      <c r="O79" s="76">
        <f t="shared" si="48"/>
        <v>15000</v>
      </c>
      <c r="P79" s="76">
        <f t="shared" si="48"/>
        <v>18880</v>
      </c>
      <c r="Q79" s="76">
        <f t="shared" si="48"/>
        <v>-228318.48125000001</v>
      </c>
      <c r="R79" s="76">
        <f t="shared" si="48"/>
        <v>16559</v>
      </c>
      <c r="S79" s="76">
        <f t="shared" si="48"/>
        <v>20536</v>
      </c>
      <c r="T79" s="76">
        <f t="shared" si="48"/>
        <v>14207</v>
      </c>
      <c r="U79" s="76">
        <f t="shared" si="48"/>
        <v>18184</v>
      </c>
      <c r="V79" s="76">
        <f t="shared" si="48"/>
        <v>22161</v>
      </c>
      <c r="W79" s="76">
        <f t="shared" si="48"/>
        <v>15832</v>
      </c>
      <c r="X79" s="76">
        <f t="shared" si="48"/>
        <v>19809</v>
      </c>
      <c r="Y79" s="76">
        <f t="shared" si="48"/>
        <v>13480</v>
      </c>
      <c r="Z79" s="76">
        <f t="shared" si="48"/>
        <v>17457</v>
      </c>
      <c r="AA79" s="76">
        <f t="shared" si="48"/>
        <v>21434</v>
      </c>
      <c r="AB79" s="76">
        <f t="shared" si="48"/>
        <v>15105</v>
      </c>
      <c r="AC79" s="76">
        <f t="shared" si="48"/>
        <v>98.465000000013788</v>
      </c>
    </row>
    <row r="80" spans="1:29" s="8" customFormat="1" x14ac:dyDescent="0.35">
      <c r="A80" s="34" t="s">
        <v>54</v>
      </c>
      <c r="B80" s="35"/>
      <c r="C80" s="45"/>
      <c r="F80" s="16">
        <f>F79+E80</f>
        <v>-76000</v>
      </c>
      <c r="G80" s="16">
        <f t="shared" ref="G80:AC80" si="49">G79+F80</f>
        <v>-152000</v>
      </c>
      <c r="H80" s="16">
        <f t="shared" si="49"/>
        <v>-134160</v>
      </c>
      <c r="I80" s="16">
        <f t="shared" si="49"/>
        <v>-112440</v>
      </c>
      <c r="J80" s="16">
        <f t="shared" si="49"/>
        <v>-96840</v>
      </c>
      <c r="K80" s="16">
        <f t="shared" si="49"/>
        <v>-77360</v>
      </c>
      <c r="L80" s="16">
        <f t="shared" si="49"/>
        <v>-54000</v>
      </c>
      <c r="M80" s="16">
        <f t="shared" si="49"/>
        <v>-36760</v>
      </c>
      <c r="N80" s="16">
        <f t="shared" si="49"/>
        <v>-15640</v>
      </c>
      <c r="O80" s="16">
        <f t="shared" si="49"/>
        <v>-640</v>
      </c>
      <c r="P80" s="16">
        <f t="shared" si="49"/>
        <v>18240</v>
      </c>
      <c r="Q80" s="16">
        <f t="shared" si="49"/>
        <v>-210078.48125000001</v>
      </c>
      <c r="R80" s="16">
        <f t="shared" si="49"/>
        <v>-193519.48125000001</v>
      </c>
      <c r="S80" s="16">
        <f t="shared" si="49"/>
        <v>-172983.48125000001</v>
      </c>
      <c r="T80" s="16">
        <f t="shared" si="49"/>
        <v>-158776.48125000001</v>
      </c>
      <c r="U80" s="16">
        <f t="shared" si="49"/>
        <v>-140592.48125000001</v>
      </c>
      <c r="V80" s="16">
        <f t="shared" si="49"/>
        <v>-118431.48125000001</v>
      </c>
      <c r="W80" s="16">
        <f t="shared" si="49"/>
        <v>-102599.48125000001</v>
      </c>
      <c r="X80" s="16">
        <f t="shared" si="49"/>
        <v>-82790.481250000012</v>
      </c>
      <c r="Y80" s="16">
        <f t="shared" si="49"/>
        <v>-69310.481250000012</v>
      </c>
      <c r="Z80" s="16">
        <f t="shared" si="49"/>
        <v>-51853.481250000012</v>
      </c>
      <c r="AA80" s="16">
        <f t="shared" si="49"/>
        <v>-30419.481250000012</v>
      </c>
      <c r="AB80" s="16">
        <f t="shared" si="49"/>
        <v>-15314.481250000012</v>
      </c>
      <c r="AC80" s="16">
        <f t="shared" si="49"/>
        <v>-15216.016249999997</v>
      </c>
    </row>
    <row r="81" spans="1:29" s="8" customFormat="1" x14ac:dyDescent="0.35">
      <c r="A81" s="32"/>
      <c r="C81" s="45"/>
    </row>
    <row r="82" spans="1:29" s="8" customFormat="1" x14ac:dyDescent="0.35">
      <c r="A82" s="36" t="s">
        <v>55</v>
      </c>
      <c r="B82" s="35"/>
      <c r="C82" s="45"/>
    </row>
    <row r="83" spans="1:29" s="8" customFormat="1" x14ac:dyDescent="0.35">
      <c r="A83" s="32"/>
      <c r="B83" s="8" t="s">
        <v>56</v>
      </c>
      <c r="C83" s="45"/>
      <c r="F83" s="11">
        <f>F100</f>
        <v>0</v>
      </c>
      <c r="G83" s="11">
        <f t="shared" ref="G83:AC83" si="50">G100</f>
        <v>0</v>
      </c>
      <c r="H83" s="11">
        <f t="shared" si="50"/>
        <v>0</v>
      </c>
      <c r="I83" s="11">
        <f t="shared" si="50"/>
        <v>0</v>
      </c>
      <c r="J83" s="11">
        <f t="shared" si="50"/>
        <v>0</v>
      </c>
      <c r="K83" s="11">
        <f t="shared" si="50"/>
        <v>0</v>
      </c>
      <c r="L83" s="11">
        <f t="shared" si="50"/>
        <v>0</v>
      </c>
      <c r="M83" s="11">
        <f t="shared" si="50"/>
        <v>0</v>
      </c>
      <c r="N83" s="11">
        <f t="shared" si="50"/>
        <v>0</v>
      </c>
      <c r="O83" s="11">
        <f t="shared" si="50"/>
        <v>0</v>
      </c>
      <c r="P83" s="11">
        <f t="shared" si="50"/>
        <v>0</v>
      </c>
      <c r="Q83" s="11">
        <f t="shared" si="50"/>
        <v>0</v>
      </c>
      <c r="R83" s="11">
        <f t="shared" si="50"/>
        <v>0</v>
      </c>
      <c r="S83" s="11">
        <f t="shared" si="50"/>
        <v>0</v>
      </c>
      <c r="T83" s="11">
        <f t="shared" si="50"/>
        <v>402300.80624999997</v>
      </c>
      <c r="U83" s="11">
        <f t="shared" si="50"/>
        <v>0</v>
      </c>
      <c r="V83" s="11">
        <f t="shared" si="50"/>
        <v>0</v>
      </c>
      <c r="W83" s="11">
        <f t="shared" si="50"/>
        <v>0</v>
      </c>
      <c r="X83" s="11">
        <f t="shared" si="50"/>
        <v>0</v>
      </c>
      <c r="Y83" s="11">
        <f t="shared" si="50"/>
        <v>0</v>
      </c>
      <c r="Z83" s="11">
        <f t="shared" si="50"/>
        <v>0</v>
      </c>
      <c r="AA83" s="11">
        <f t="shared" si="50"/>
        <v>0</v>
      </c>
      <c r="AB83" s="11">
        <f t="shared" si="50"/>
        <v>0</v>
      </c>
      <c r="AC83" s="11">
        <f t="shared" si="50"/>
        <v>0</v>
      </c>
    </row>
    <row r="84" spans="1:29" s="8" customFormat="1" x14ac:dyDescent="0.35">
      <c r="A84" s="32"/>
      <c r="B84" s="8" t="s">
        <v>57</v>
      </c>
      <c r="C84" s="45"/>
      <c r="F84" s="37">
        <f>F101</f>
        <v>0</v>
      </c>
      <c r="G84" s="37">
        <f t="shared" ref="G84:AC84" si="51">G101</f>
        <v>0</v>
      </c>
      <c r="H84" s="37">
        <f t="shared" si="51"/>
        <v>0</v>
      </c>
      <c r="I84" s="37">
        <f t="shared" si="51"/>
        <v>0</v>
      </c>
      <c r="J84" s="37">
        <f t="shared" si="51"/>
        <v>0</v>
      </c>
      <c r="K84" s="37">
        <f t="shared" si="51"/>
        <v>0</v>
      </c>
      <c r="L84" s="37">
        <f t="shared" si="51"/>
        <v>0</v>
      </c>
      <c r="M84" s="37">
        <f t="shared" si="51"/>
        <v>0</v>
      </c>
      <c r="N84" s="37">
        <f t="shared" si="51"/>
        <v>0</v>
      </c>
      <c r="O84" s="37">
        <f t="shared" si="51"/>
        <v>0</v>
      </c>
      <c r="P84" s="37">
        <f t="shared" si="51"/>
        <v>0</v>
      </c>
      <c r="Q84" s="37">
        <f t="shared" si="51"/>
        <v>0</v>
      </c>
      <c r="R84" s="37">
        <f t="shared" si="51"/>
        <v>0</v>
      </c>
      <c r="S84" s="37">
        <f t="shared" si="51"/>
        <v>0</v>
      </c>
      <c r="T84" s="37">
        <f t="shared" si="51"/>
        <v>-1260.8877329405136</v>
      </c>
      <c r="U84" s="37">
        <f t="shared" si="51"/>
        <v>-1273.4966102699186</v>
      </c>
      <c r="V84" s="37">
        <f t="shared" si="51"/>
        <v>-1286.2315763726169</v>
      </c>
      <c r="W84" s="37">
        <f t="shared" si="51"/>
        <v>-1299.0938921363436</v>
      </c>
      <c r="X84" s="37">
        <f t="shared" si="51"/>
        <v>-1312.0848310577071</v>
      </c>
      <c r="Y84" s="37">
        <f t="shared" si="51"/>
        <v>-1325.2056793682841</v>
      </c>
      <c r="Z84" s="37">
        <f t="shared" si="51"/>
        <v>-1338.4577361619667</v>
      </c>
      <c r="AA84" s="37">
        <f t="shared" si="51"/>
        <v>-1351.8423135235871</v>
      </c>
      <c r="AB84" s="37">
        <f t="shared" si="51"/>
        <v>-1365.3607366588221</v>
      </c>
      <c r="AC84" s="37">
        <f t="shared" si="51"/>
        <v>-1379.014344025411</v>
      </c>
    </row>
    <row r="85" spans="1:29" s="8" customFormat="1" x14ac:dyDescent="0.35">
      <c r="A85" s="32"/>
      <c r="B85" s="8" t="s">
        <v>58</v>
      </c>
      <c r="C85" s="45"/>
      <c r="F85" s="11">
        <f>F106</f>
        <v>0</v>
      </c>
      <c r="G85" s="11">
        <f t="shared" ref="G85:AC85" si="52">G106</f>
        <v>0</v>
      </c>
      <c r="H85" s="11">
        <f t="shared" si="52"/>
        <v>0</v>
      </c>
      <c r="I85" s="11">
        <f t="shared" si="52"/>
        <v>0</v>
      </c>
      <c r="J85" s="11">
        <f t="shared" si="52"/>
        <v>0</v>
      </c>
      <c r="K85" s="11">
        <f t="shared" si="52"/>
        <v>0</v>
      </c>
      <c r="L85" s="11">
        <f t="shared" si="52"/>
        <v>0</v>
      </c>
      <c r="M85" s="11">
        <f t="shared" si="52"/>
        <v>0</v>
      </c>
      <c r="N85" s="11">
        <f t="shared" si="52"/>
        <v>0</v>
      </c>
      <c r="O85" s="11">
        <f t="shared" si="52"/>
        <v>0</v>
      </c>
      <c r="P85" s="11">
        <f t="shared" si="52"/>
        <v>0</v>
      </c>
      <c r="Q85" s="11">
        <f t="shared" si="52"/>
        <v>0</v>
      </c>
      <c r="R85" s="11">
        <f t="shared" si="52"/>
        <v>0</v>
      </c>
      <c r="S85" s="11">
        <f t="shared" si="52"/>
        <v>0</v>
      </c>
      <c r="T85" s="11">
        <f t="shared" si="52"/>
        <v>-4023.0080624999996</v>
      </c>
      <c r="U85" s="11">
        <f t="shared" si="52"/>
        <v>-4010.3991851705946</v>
      </c>
      <c r="V85" s="11">
        <f t="shared" si="52"/>
        <v>-3997.6642190678954</v>
      </c>
      <c r="W85" s="11">
        <f t="shared" si="52"/>
        <v>-3984.8019033041687</v>
      </c>
      <c r="X85" s="11">
        <f t="shared" si="52"/>
        <v>-3971.8109643828052</v>
      </c>
      <c r="Y85" s="11">
        <f t="shared" si="52"/>
        <v>-3958.6901160722282</v>
      </c>
      <c r="Z85" s="11">
        <f t="shared" si="52"/>
        <v>-3945.4380592785456</v>
      </c>
      <c r="AA85" s="11">
        <f t="shared" si="52"/>
        <v>-3932.0534819169261</v>
      </c>
      <c r="AB85" s="11">
        <f t="shared" si="52"/>
        <v>-3918.5350587816902</v>
      </c>
      <c r="AC85" s="11">
        <f t="shared" si="52"/>
        <v>-3904.8814514151022</v>
      </c>
    </row>
    <row r="86" spans="1:29" s="8" customFormat="1" x14ac:dyDescent="0.35">
      <c r="A86" s="38" t="s">
        <v>59</v>
      </c>
      <c r="B86" s="13"/>
      <c r="C86" s="45"/>
      <c r="F86" s="11">
        <f>F83+F84+F85</f>
        <v>0</v>
      </c>
      <c r="G86" s="11">
        <f t="shared" ref="G86:AC86" si="53">G83+G84+G85</f>
        <v>0</v>
      </c>
      <c r="H86" s="11">
        <f t="shared" si="53"/>
        <v>0</v>
      </c>
      <c r="I86" s="11">
        <f t="shared" si="53"/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3"/>
        <v>0</v>
      </c>
      <c r="O86" s="11">
        <f t="shared" si="53"/>
        <v>0</v>
      </c>
      <c r="P86" s="11">
        <f t="shared" si="53"/>
        <v>0</v>
      </c>
      <c r="Q86" s="11">
        <f t="shared" si="53"/>
        <v>0</v>
      </c>
      <c r="R86" s="11">
        <f t="shared" si="53"/>
        <v>0</v>
      </c>
      <c r="S86" s="11">
        <f t="shared" si="53"/>
        <v>0</v>
      </c>
      <c r="T86" s="11">
        <f t="shared" si="53"/>
        <v>397016.91045455949</v>
      </c>
      <c r="U86" s="11">
        <f t="shared" si="53"/>
        <v>-5283.8957954405132</v>
      </c>
      <c r="V86" s="11">
        <f t="shared" si="53"/>
        <v>-5283.8957954405123</v>
      </c>
      <c r="W86" s="11">
        <f t="shared" si="53"/>
        <v>-5283.8957954405123</v>
      </c>
      <c r="X86" s="11">
        <f t="shared" si="53"/>
        <v>-5283.8957954405123</v>
      </c>
      <c r="Y86" s="11">
        <f t="shared" si="53"/>
        <v>-5283.8957954405123</v>
      </c>
      <c r="Z86" s="11">
        <f t="shared" si="53"/>
        <v>-5283.8957954405123</v>
      </c>
      <c r="AA86" s="11">
        <f t="shared" si="53"/>
        <v>-5283.8957954405132</v>
      </c>
      <c r="AB86" s="11">
        <f t="shared" si="53"/>
        <v>-5283.8957954405123</v>
      </c>
      <c r="AC86" s="11">
        <f t="shared" si="53"/>
        <v>-5283.8957954405132</v>
      </c>
    </row>
    <row r="87" spans="1:29" s="8" customFormat="1" ht="15" thickBot="1" x14ac:dyDescent="0.4">
      <c r="A87" s="32"/>
      <c r="C87" s="45"/>
    </row>
    <row r="88" spans="1:29" s="78" customFormat="1" ht="15" thickBot="1" x14ac:dyDescent="0.4">
      <c r="A88" s="77" t="s">
        <v>60</v>
      </c>
      <c r="F88" s="79">
        <f>F79-F86</f>
        <v>-76000</v>
      </c>
      <c r="G88" s="79">
        <f t="shared" ref="G88:AC88" si="54">G79-G86</f>
        <v>-76000</v>
      </c>
      <c r="H88" s="79">
        <f t="shared" si="54"/>
        <v>17840</v>
      </c>
      <c r="I88" s="79">
        <f t="shared" si="54"/>
        <v>21720</v>
      </c>
      <c r="J88" s="79">
        <f t="shared" si="54"/>
        <v>15600</v>
      </c>
      <c r="K88" s="79">
        <f t="shared" si="54"/>
        <v>19480</v>
      </c>
      <c r="L88" s="79">
        <f t="shared" si="54"/>
        <v>23360</v>
      </c>
      <c r="M88" s="79">
        <f t="shared" si="54"/>
        <v>17240</v>
      </c>
      <c r="N88" s="79">
        <f t="shared" si="54"/>
        <v>21120</v>
      </c>
      <c r="O88" s="79">
        <f t="shared" si="54"/>
        <v>15000</v>
      </c>
      <c r="P88" s="79">
        <f t="shared" si="54"/>
        <v>18880</v>
      </c>
      <c r="Q88" s="79">
        <f t="shared" si="54"/>
        <v>-228318.48125000001</v>
      </c>
      <c r="R88" s="79">
        <f t="shared" si="54"/>
        <v>16559</v>
      </c>
      <c r="S88" s="79">
        <f t="shared" si="54"/>
        <v>20536</v>
      </c>
      <c r="T88" s="79">
        <f t="shared" si="54"/>
        <v>-382809.91045455949</v>
      </c>
      <c r="U88" s="79">
        <f t="shared" si="54"/>
        <v>23467.895795440512</v>
      </c>
      <c r="V88" s="79">
        <f t="shared" si="54"/>
        <v>27444.895795440512</v>
      </c>
      <c r="W88" s="79">
        <f t="shared" si="54"/>
        <v>21115.895795440512</v>
      </c>
      <c r="X88" s="79">
        <f t="shared" si="54"/>
        <v>25092.895795440512</v>
      </c>
      <c r="Y88" s="79">
        <f t="shared" si="54"/>
        <v>18763.895795440512</v>
      </c>
      <c r="Z88" s="79">
        <f t="shared" si="54"/>
        <v>22740.895795440512</v>
      </c>
      <c r="AA88" s="79">
        <f t="shared" si="54"/>
        <v>26717.895795440512</v>
      </c>
      <c r="AB88" s="79">
        <f t="shared" si="54"/>
        <v>20388.895795440512</v>
      </c>
      <c r="AC88" s="79">
        <f t="shared" si="54"/>
        <v>5382.360795440527</v>
      </c>
    </row>
    <row r="89" spans="1:29" s="41" customFormat="1" ht="15" thickBot="1" x14ac:dyDescent="0.4">
      <c r="A89" s="39"/>
      <c r="B89" s="40" t="s">
        <v>73</v>
      </c>
      <c r="C89" s="50"/>
      <c r="F89" s="42">
        <f>F88+E89</f>
        <v>-76000</v>
      </c>
      <c r="G89" s="42">
        <f t="shared" ref="G89:AC89" si="55">G88+F89</f>
        <v>-152000</v>
      </c>
      <c r="H89" s="42">
        <f t="shared" si="55"/>
        <v>-134160</v>
      </c>
      <c r="I89" s="42">
        <f t="shared" si="55"/>
        <v>-112440</v>
      </c>
      <c r="J89" s="42">
        <f t="shared" si="55"/>
        <v>-96840</v>
      </c>
      <c r="K89" s="42">
        <f t="shared" si="55"/>
        <v>-77360</v>
      </c>
      <c r="L89" s="42">
        <f t="shared" si="55"/>
        <v>-54000</v>
      </c>
      <c r="M89" s="42">
        <f t="shared" si="55"/>
        <v>-36760</v>
      </c>
      <c r="N89" s="42">
        <f t="shared" si="55"/>
        <v>-15640</v>
      </c>
      <c r="O89" s="42">
        <f t="shared" si="55"/>
        <v>-640</v>
      </c>
      <c r="P89" s="42">
        <f t="shared" si="55"/>
        <v>18240</v>
      </c>
      <c r="Q89" s="42">
        <f t="shared" si="55"/>
        <v>-210078.48125000001</v>
      </c>
      <c r="R89" s="42">
        <f t="shared" si="55"/>
        <v>-193519.48125000001</v>
      </c>
      <c r="S89" s="42">
        <f t="shared" si="55"/>
        <v>-172983.48125000001</v>
      </c>
      <c r="T89" s="42">
        <f t="shared" si="55"/>
        <v>-555793.39170455956</v>
      </c>
      <c r="U89" s="42">
        <f t="shared" si="55"/>
        <v>-532325.49590911902</v>
      </c>
      <c r="V89" s="42">
        <f t="shared" si="55"/>
        <v>-504880.60011367849</v>
      </c>
      <c r="W89" s="42">
        <f t="shared" si="55"/>
        <v>-483764.70431823796</v>
      </c>
      <c r="X89" s="42">
        <f t="shared" si="55"/>
        <v>-458671.80852279742</v>
      </c>
      <c r="Y89" s="42">
        <f t="shared" si="55"/>
        <v>-439907.91272735689</v>
      </c>
      <c r="Z89" s="42">
        <f t="shared" si="55"/>
        <v>-417167.01693191635</v>
      </c>
      <c r="AA89" s="42">
        <f t="shared" si="55"/>
        <v>-390449.12113647582</v>
      </c>
      <c r="AB89" s="42">
        <f t="shared" si="55"/>
        <v>-370060.22534103529</v>
      </c>
      <c r="AC89" s="42">
        <f t="shared" si="55"/>
        <v>-364677.86454559478</v>
      </c>
    </row>
    <row r="91" spans="1:29" x14ac:dyDescent="0.35">
      <c r="A91" s="2" t="s">
        <v>61</v>
      </c>
      <c r="B91" s="2"/>
    </row>
    <row r="92" spans="1:29" ht="15" thickBot="1" x14ac:dyDescent="0.4">
      <c r="A92" s="6"/>
      <c r="B92" s="3" t="s">
        <v>63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</row>
    <row r="93" spans="1:29" ht="15" thickBot="1" x14ac:dyDescent="0.4">
      <c r="A93" s="6"/>
      <c r="B93" t="s">
        <v>64</v>
      </c>
      <c r="C93" s="61">
        <v>1</v>
      </c>
      <c r="T93">
        <v>1</v>
      </c>
    </row>
    <row r="94" spans="1:29" ht="15" thickBot="1" x14ac:dyDescent="0.4">
      <c r="A94" s="6"/>
      <c r="B94" t="s">
        <v>62</v>
      </c>
      <c r="C94" s="61">
        <v>144</v>
      </c>
      <c r="T94">
        <f>$C$94</f>
        <v>144</v>
      </c>
      <c r="U94">
        <f>T94-T92</f>
        <v>143</v>
      </c>
      <c r="V94">
        <f t="shared" ref="V94:AC94" si="56">U94-U92</f>
        <v>142</v>
      </c>
      <c r="W94">
        <f t="shared" si="56"/>
        <v>141</v>
      </c>
      <c r="X94">
        <f t="shared" si="56"/>
        <v>140</v>
      </c>
      <c r="Y94">
        <f t="shared" si="56"/>
        <v>139</v>
      </c>
      <c r="Z94">
        <f t="shared" si="56"/>
        <v>138</v>
      </c>
      <c r="AA94">
        <f t="shared" si="56"/>
        <v>137</v>
      </c>
      <c r="AB94">
        <f t="shared" si="56"/>
        <v>136</v>
      </c>
      <c r="AC94">
        <f t="shared" si="56"/>
        <v>135</v>
      </c>
    </row>
    <row r="96" spans="1:29" ht="15" thickBot="1" x14ac:dyDescent="0.4">
      <c r="B96" t="s">
        <v>65</v>
      </c>
      <c r="R96" s="5">
        <f>SUM(F58:Q58)</f>
        <v>-79768.481250000012</v>
      </c>
      <c r="S96" s="5">
        <f t="shared" ref="S96:AC96" si="57">SUM(G58:R58)</f>
        <v>24680.268749999988</v>
      </c>
      <c r="T96" s="5">
        <f t="shared" si="57"/>
        <v>134100.26874999999</v>
      </c>
      <c r="U96" s="5">
        <f t="shared" si="57"/>
        <v>129559.01874999999</v>
      </c>
      <c r="V96" s="5">
        <f t="shared" si="57"/>
        <v>125139.01874999999</v>
      </c>
      <c r="W96" s="5">
        <f t="shared" si="57"/>
        <v>133340.26874999999</v>
      </c>
      <c r="X96" s="5">
        <f t="shared" si="57"/>
        <v>128780.26874999999</v>
      </c>
      <c r="Y96" s="5">
        <f t="shared" si="57"/>
        <v>124341.51874999999</v>
      </c>
      <c r="Z96" s="5">
        <f t="shared" si="57"/>
        <v>119641.51874999999</v>
      </c>
      <c r="AA96" s="5">
        <f t="shared" si="57"/>
        <v>115062.76874999999</v>
      </c>
      <c r="AB96" s="5">
        <f t="shared" si="57"/>
        <v>123105.26874999999</v>
      </c>
      <c r="AC96" s="5">
        <f t="shared" si="57"/>
        <v>118386.51874999999</v>
      </c>
    </row>
    <row r="97" spans="1:29" ht="15" thickBot="1" x14ac:dyDescent="0.4">
      <c r="B97" t="s">
        <v>66</v>
      </c>
      <c r="C97" s="61">
        <v>3</v>
      </c>
      <c r="R97" s="4">
        <f>IF(R96&gt;0, R96*$C$97,0)</f>
        <v>0</v>
      </c>
      <c r="S97" s="4">
        <f>IF(S96&gt;0, S96*$C$97,0)</f>
        <v>74040.806249999965</v>
      </c>
      <c r="T97" s="4">
        <f t="shared" ref="T97:AC97" si="58">IF(T96&gt;0, T96*$C$97,0)</f>
        <v>402300.80624999997</v>
      </c>
      <c r="U97" s="4">
        <f t="shared" si="58"/>
        <v>388677.05624999997</v>
      </c>
      <c r="V97" s="4">
        <f t="shared" si="58"/>
        <v>375417.05624999997</v>
      </c>
      <c r="W97" s="4">
        <f t="shared" si="58"/>
        <v>400020.80624999997</v>
      </c>
      <c r="X97" s="4">
        <f t="shared" si="58"/>
        <v>386340.80624999997</v>
      </c>
      <c r="Y97" s="4">
        <f t="shared" si="58"/>
        <v>373024.55624999997</v>
      </c>
      <c r="Z97" s="4">
        <f t="shared" si="58"/>
        <v>358924.55624999997</v>
      </c>
      <c r="AA97" s="4">
        <f t="shared" si="58"/>
        <v>345188.30624999997</v>
      </c>
      <c r="AB97" s="4">
        <f t="shared" si="58"/>
        <v>369315.80624999997</v>
      </c>
      <c r="AC97" s="4">
        <f t="shared" si="58"/>
        <v>355159.55624999997</v>
      </c>
    </row>
    <row r="99" spans="1:29" x14ac:dyDescent="0.35">
      <c r="B99" t="s">
        <v>67</v>
      </c>
      <c r="F99" s="4">
        <f t="shared" ref="F99:T99" si="59">E100+E101</f>
        <v>0</v>
      </c>
      <c r="G99" s="4">
        <f t="shared" si="59"/>
        <v>0</v>
      </c>
      <c r="H99" s="4">
        <f t="shared" si="59"/>
        <v>0</v>
      </c>
      <c r="I99" s="4">
        <f t="shared" si="59"/>
        <v>0</v>
      </c>
      <c r="J99" s="4">
        <f t="shared" si="59"/>
        <v>0</v>
      </c>
      <c r="K99" s="4">
        <f t="shared" si="59"/>
        <v>0</v>
      </c>
      <c r="L99" s="4">
        <f t="shared" si="59"/>
        <v>0</v>
      </c>
      <c r="M99" s="4">
        <f t="shared" si="59"/>
        <v>0</v>
      </c>
      <c r="N99" s="4">
        <f t="shared" si="59"/>
        <v>0</v>
      </c>
      <c r="O99" s="4">
        <f t="shared" si="59"/>
        <v>0</v>
      </c>
      <c r="P99" s="4">
        <f t="shared" si="59"/>
        <v>0</v>
      </c>
      <c r="Q99" s="4">
        <f t="shared" si="59"/>
        <v>0</v>
      </c>
      <c r="R99" s="4">
        <f t="shared" si="59"/>
        <v>0</v>
      </c>
      <c r="S99" s="4">
        <f t="shared" si="59"/>
        <v>0</v>
      </c>
      <c r="T99" s="4">
        <f t="shared" si="59"/>
        <v>0</v>
      </c>
      <c r="U99" s="4">
        <f>T99+T100+T101</f>
        <v>401039.91851705947</v>
      </c>
      <c r="V99" s="4">
        <f t="shared" ref="V99:AC99" si="60">U99+U100+U101</f>
        <v>399766.42190678953</v>
      </c>
      <c r="W99" s="4">
        <f t="shared" si="60"/>
        <v>398480.1903304169</v>
      </c>
      <c r="X99" s="4">
        <f t="shared" si="60"/>
        <v>397181.09643828054</v>
      </c>
      <c r="Y99" s="4">
        <f t="shared" si="60"/>
        <v>395869.01160722284</v>
      </c>
      <c r="Z99" s="4">
        <f t="shared" si="60"/>
        <v>394543.80592785456</v>
      </c>
      <c r="AA99" s="4">
        <f t="shared" si="60"/>
        <v>393205.34819169261</v>
      </c>
      <c r="AB99" s="4">
        <f t="shared" si="60"/>
        <v>391853.50587816903</v>
      </c>
      <c r="AC99" s="4">
        <f t="shared" si="60"/>
        <v>390488.14514151023</v>
      </c>
    </row>
    <row r="100" spans="1:29" x14ac:dyDescent="0.35">
      <c r="B100" t="s">
        <v>56</v>
      </c>
      <c r="F100" s="5">
        <f t="shared" ref="F100:S100" si="61">IF(F93=1,F97-F99,0)</f>
        <v>0</v>
      </c>
      <c r="G100" s="5">
        <f t="shared" si="61"/>
        <v>0</v>
      </c>
      <c r="H100" s="5">
        <f t="shared" si="61"/>
        <v>0</v>
      </c>
      <c r="I100" s="5">
        <f t="shared" si="61"/>
        <v>0</v>
      </c>
      <c r="J100" s="5">
        <f t="shared" si="61"/>
        <v>0</v>
      </c>
      <c r="K100" s="5">
        <f t="shared" si="61"/>
        <v>0</v>
      </c>
      <c r="L100" s="5">
        <f t="shared" si="61"/>
        <v>0</v>
      </c>
      <c r="M100" s="5">
        <f t="shared" si="61"/>
        <v>0</v>
      </c>
      <c r="N100" s="5">
        <f t="shared" si="61"/>
        <v>0</v>
      </c>
      <c r="O100" s="5">
        <f t="shared" si="61"/>
        <v>0</v>
      </c>
      <c r="P100" s="5">
        <f t="shared" si="61"/>
        <v>0</v>
      </c>
      <c r="Q100" s="5">
        <f t="shared" si="61"/>
        <v>0</v>
      </c>
      <c r="R100" s="5">
        <f t="shared" si="61"/>
        <v>0</v>
      </c>
      <c r="S100" s="5">
        <f t="shared" si="61"/>
        <v>0</v>
      </c>
      <c r="T100" s="5">
        <f>IF(T93=1,T97-T99,0)</f>
        <v>402300.80624999997</v>
      </c>
      <c r="U100" s="5">
        <f t="shared" ref="U100:AC100" si="62">IF(U93=1,U97-U99,0)</f>
        <v>0</v>
      </c>
      <c r="V100" s="5">
        <f t="shared" si="62"/>
        <v>0</v>
      </c>
      <c r="W100" s="5">
        <f t="shared" si="62"/>
        <v>0</v>
      </c>
      <c r="X100" s="5">
        <f t="shared" si="62"/>
        <v>0</v>
      </c>
      <c r="Y100" s="5">
        <f t="shared" si="62"/>
        <v>0</v>
      </c>
      <c r="Z100" s="5">
        <f t="shared" si="62"/>
        <v>0</v>
      </c>
      <c r="AA100" s="5">
        <f t="shared" si="62"/>
        <v>0</v>
      </c>
      <c r="AB100" s="5">
        <f t="shared" si="62"/>
        <v>0</v>
      </c>
      <c r="AC100" s="5">
        <f t="shared" si="62"/>
        <v>0</v>
      </c>
    </row>
    <row r="101" spans="1:29" x14ac:dyDescent="0.35">
      <c r="B101" t="s">
        <v>68</v>
      </c>
      <c r="F101" s="4">
        <f t="shared" ref="F101:S101" si="63">F108-F105</f>
        <v>0</v>
      </c>
      <c r="G101" s="4">
        <f t="shared" si="63"/>
        <v>0</v>
      </c>
      <c r="H101" s="4">
        <f t="shared" si="63"/>
        <v>0</v>
      </c>
      <c r="I101" s="4">
        <f t="shared" si="63"/>
        <v>0</v>
      </c>
      <c r="J101" s="4">
        <f t="shared" si="63"/>
        <v>0</v>
      </c>
      <c r="K101" s="4">
        <f t="shared" si="63"/>
        <v>0</v>
      </c>
      <c r="L101" s="4">
        <f t="shared" si="63"/>
        <v>0</v>
      </c>
      <c r="M101" s="4">
        <f t="shared" si="63"/>
        <v>0</v>
      </c>
      <c r="N101" s="4">
        <f t="shared" si="63"/>
        <v>0</v>
      </c>
      <c r="O101" s="4">
        <f t="shared" si="63"/>
        <v>0</v>
      </c>
      <c r="P101" s="4">
        <f t="shared" si="63"/>
        <v>0</v>
      </c>
      <c r="Q101" s="4">
        <f t="shared" si="63"/>
        <v>0</v>
      </c>
      <c r="R101" s="4">
        <f t="shared" si="63"/>
        <v>0</v>
      </c>
      <c r="S101" s="4">
        <f t="shared" si="63"/>
        <v>0</v>
      </c>
      <c r="T101" s="4">
        <f>T108-T105</f>
        <v>-1260.8877329405136</v>
      </c>
      <c r="U101" s="4">
        <f t="shared" ref="U101:AC101" si="64">U108-U105</f>
        <v>-1273.4966102699186</v>
      </c>
      <c r="V101" s="4">
        <f t="shared" si="64"/>
        <v>-1286.2315763726169</v>
      </c>
      <c r="W101" s="4">
        <f t="shared" si="64"/>
        <v>-1299.0938921363436</v>
      </c>
      <c r="X101" s="4">
        <f t="shared" si="64"/>
        <v>-1312.0848310577071</v>
      </c>
      <c r="Y101" s="4">
        <f t="shared" si="64"/>
        <v>-1325.2056793682841</v>
      </c>
      <c r="Z101" s="4">
        <f t="shared" si="64"/>
        <v>-1338.4577361619667</v>
      </c>
      <c r="AA101" s="4">
        <f t="shared" si="64"/>
        <v>-1351.8423135235871</v>
      </c>
      <c r="AB101" s="4">
        <f t="shared" si="64"/>
        <v>-1365.3607366588221</v>
      </c>
      <c r="AC101" s="4">
        <f t="shared" si="64"/>
        <v>-1379.014344025411</v>
      </c>
    </row>
    <row r="102" spans="1:29" x14ac:dyDescent="0.35">
      <c r="B102" t="s">
        <v>69</v>
      </c>
    </row>
    <row r="103" spans="1:29" x14ac:dyDescent="0.35">
      <c r="B103" s="1" t="s">
        <v>70</v>
      </c>
    </row>
    <row r="104" spans="1:29" ht="15" thickBot="1" x14ac:dyDescent="0.4"/>
    <row r="105" spans="1:29" ht="15" thickBot="1" x14ac:dyDescent="0.4">
      <c r="B105" t="s">
        <v>71</v>
      </c>
      <c r="C105" s="66">
        <v>0.12</v>
      </c>
      <c r="F105" s="4">
        <f t="shared" ref="F105:S105" si="65">-(F99+F100)*$C$105/12</f>
        <v>0</v>
      </c>
      <c r="G105" s="4">
        <f t="shared" si="65"/>
        <v>0</v>
      </c>
      <c r="H105" s="4">
        <f t="shared" si="65"/>
        <v>0</v>
      </c>
      <c r="I105" s="4">
        <f t="shared" si="65"/>
        <v>0</v>
      </c>
      <c r="J105" s="4">
        <f t="shared" si="65"/>
        <v>0</v>
      </c>
      <c r="K105" s="4">
        <f t="shared" si="65"/>
        <v>0</v>
      </c>
      <c r="L105" s="4">
        <f t="shared" si="65"/>
        <v>0</v>
      </c>
      <c r="M105" s="4">
        <f t="shared" si="65"/>
        <v>0</v>
      </c>
      <c r="N105" s="4">
        <f t="shared" si="65"/>
        <v>0</v>
      </c>
      <c r="O105" s="4">
        <f t="shared" si="65"/>
        <v>0</v>
      </c>
      <c r="P105" s="4">
        <f t="shared" si="65"/>
        <v>0</v>
      </c>
      <c r="Q105" s="4">
        <f t="shared" si="65"/>
        <v>0</v>
      </c>
      <c r="R105" s="4">
        <f t="shared" si="65"/>
        <v>0</v>
      </c>
      <c r="S105" s="4">
        <f t="shared" si="65"/>
        <v>0</v>
      </c>
      <c r="T105" s="4">
        <f>-(T99+T100)*$C$105/12</f>
        <v>-4023.0080624999996</v>
      </c>
      <c r="U105" s="4">
        <f t="shared" ref="U105:AC105" si="66">-(U99+U100)*$C$105/12</f>
        <v>-4010.3991851705946</v>
      </c>
      <c r="V105" s="4">
        <f t="shared" si="66"/>
        <v>-3997.6642190678954</v>
      </c>
      <c r="W105" s="4">
        <f t="shared" si="66"/>
        <v>-3984.8019033041687</v>
      </c>
      <c r="X105" s="4">
        <f t="shared" si="66"/>
        <v>-3971.8109643828052</v>
      </c>
      <c r="Y105" s="4">
        <f t="shared" si="66"/>
        <v>-3958.6901160722282</v>
      </c>
      <c r="Z105" s="4">
        <f t="shared" si="66"/>
        <v>-3945.4380592785456</v>
      </c>
      <c r="AA105" s="4">
        <f t="shared" si="66"/>
        <v>-3932.0534819169261</v>
      </c>
      <c r="AB105" s="4">
        <f t="shared" si="66"/>
        <v>-3918.5350587816902</v>
      </c>
      <c r="AC105" s="4">
        <f t="shared" si="66"/>
        <v>-3904.8814514151022</v>
      </c>
    </row>
    <row r="106" spans="1:29" x14ac:dyDescent="0.35">
      <c r="B106" t="s">
        <v>58</v>
      </c>
      <c r="F106" s="4">
        <f t="shared" ref="F106:S106" si="67">F105</f>
        <v>0</v>
      </c>
      <c r="G106" s="4">
        <f t="shared" si="67"/>
        <v>0</v>
      </c>
      <c r="H106" s="4">
        <f t="shared" si="67"/>
        <v>0</v>
      </c>
      <c r="I106" s="4">
        <f t="shared" si="67"/>
        <v>0</v>
      </c>
      <c r="J106" s="4">
        <f t="shared" si="67"/>
        <v>0</v>
      </c>
      <c r="K106" s="4">
        <f t="shared" si="67"/>
        <v>0</v>
      </c>
      <c r="L106" s="4">
        <f t="shared" si="67"/>
        <v>0</v>
      </c>
      <c r="M106" s="4">
        <f t="shared" si="67"/>
        <v>0</v>
      </c>
      <c r="N106" s="4">
        <f t="shared" si="67"/>
        <v>0</v>
      </c>
      <c r="O106" s="4">
        <f t="shared" si="67"/>
        <v>0</v>
      </c>
      <c r="P106" s="4">
        <f t="shared" si="67"/>
        <v>0</v>
      </c>
      <c r="Q106" s="4">
        <f t="shared" si="67"/>
        <v>0</v>
      </c>
      <c r="R106" s="4">
        <f t="shared" si="67"/>
        <v>0</v>
      </c>
      <c r="S106" s="4">
        <f t="shared" si="67"/>
        <v>0</v>
      </c>
      <c r="T106" s="4">
        <f>T105</f>
        <v>-4023.0080624999996</v>
      </c>
      <c r="U106" s="4">
        <f t="shared" ref="U106:AC106" si="68">U105</f>
        <v>-4010.3991851705946</v>
      </c>
      <c r="V106" s="4">
        <f t="shared" si="68"/>
        <v>-3997.6642190678954</v>
      </c>
      <c r="W106" s="4">
        <f t="shared" si="68"/>
        <v>-3984.8019033041687</v>
      </c>
      <c r="X106" s="4">
        <f t="shared" si="68"/>
        <v>-3971.8109643828052</v>
      </c>
      <c r="Y106" s="4">
        <f t="shared" si="68"/>
        <v>-3958.6901160722282</v>
      </c>
      <c r="Z106" s="4">
        <f t="shared" si="68"/>
        <v>-3945.4380592785456</v>
      </c>
      <c r="AA106" s="4">
        <f t="shared" si="68"/>
        <v>-3932.0534819169261</v>
      </c>
      <c r="AB106" s="4">
        <f t="shared" si="68"/>
        <v>-3918.5350587816902</v>
      </c>
      <c r="AC106" s="4">
        <f t="shared" si="68"/>
        <v>-3904.8814514151022</v>
      </c>
    </row>
    <row r="107" spans="1:29" ht="15" thickBot="1" x14ac:dyDescent="0.4"/>
    <row r="108" spans="1:29" s="68" customFormat="1" ht="15" thickBot="1" x14ac:dyDescent="0.4">
      <c r="A108" s="67"/>
      <c r="B108" s="68" t="s">
        <v>72</v>
      </c>
      <c r="F108" s="69">
        <f t="shared" ref="F108:S108" si="69">IF(F100+F99&gt;0,PMT($C$105/12,F94,(F99+F100),0),0)</f>
        <v>0</v>
      </c>
      <c r="G108" s="69">
        <f t="shared" si="69"/>
        <v>0</v>
      </c>
      <c r="H108" s="69">
        <f t="shared" si="69"/>
        <v>0</v>
      </c>
      <c r="I108" s="69">
        <f t="shared" si="69"/>
        <v>0</v>
      </c>
      <c r="J108" s="69">
        <f t="shared" si="69"/>
        <v>0</v>
      </c>
      <c r="K108" s="69">
        <f t="shared" si="69"/>
        <v>0</v>
      </c>
      <c r="L108" s="69">
        <f t="shared" si="69"/>
        <v>0</v>
      </c>
      <c r="M108" s="69">
        <f t="shared" si="69"/>
        <v>0</v>
      </c>
      <c r="N108" s="69">
        <f t="shared" si="69"/>
        <v>0</v>
      </c>
      <c r="O108" s="69">
        <f t="shared" si="69"/>
        <v>0</v>
      </c>
      <c r="P108" s="69">
        <f t="shared" si="69"/>
        <v>0</v>
      </c>
      <c r="Q108" s="69">
        <f t="shared" si="69"/>
        <v>0</v>
      </c>
      <c r="R108" s="69">
        <f t="shared" si="69"/>
        <v>0</v>
      </c>
      <c r="S108" s="69">
        <f t="shared" si="69"/>
        <v>0</v>
      </c>
      <c r="T108" s="69">
        <f>IF(T100+T99&gt;0,PMT($C$105/12,T94,(T99+T100),0),0)</f>
        <v>-5283.8957954405132</v>
      </c>
      <c r="U108" s="69">
        <f t="shared" ref="U108:AC108" si="70">IF(U100+U99&gt;0,PMT($C$105/12,U94,(U99+U100),0),0)</f>
        <v>-5283.8957954405132</v>
      </c>
      <c r="V108" s="69">
        <f t="shared" si="70"/>
        <v>-5283.8957954405123</v>
      </c>
      <c r="W108" s="69">
        <f t="shared" si="70"/>
        <v>-5283.8957954405123</v>
      </c>
      <c r="X108" s="69">
        <f t="shared" si="70"/>
        <v>-5283.8957954405123</v>
      </c>
      <c r="Y108" s="69">
        <f t="shared" si="70"/>
        <v>-5283.8957954405123</v>
      </c>
      <c r="Z108" s="69">
        <f t="shared" si="70"/>
        <v>-5283.8957954405123</v>
      </c>
      <c r="AA108" s="69">
        <f t="shared" si="70"/>
        <v>-5283.8957954405132</v>
      </c>
      <c r="AB108" s="69">
        <f t="shared" si="70"/>
        <v>-5283.8957954405123</v>
      </c>
      <c r="AC108" s="69">
        <f t="shared" si="70"/>
        <v>-5283.8957954405132</v>
      </c>
    </row>
  </sheetData>
  <mergeCells count="37">
    <mergeCell ref="A86:B86"/>
    <mergeCell ref="A91:B91"/>
    <mergeCell ref="A72:B72"/>
    <mergeCell ref="A74:B74"/>
    <mergeCell ref="A77:B77"/>
    <mergeCell ref="A79:B79"/>
    <mergeCell ref="A80:B80"/>
    <mergeCell ref="A82:B82"/>
    <mergeCell ref="A56:B56"/>
    <mergeCell ref="A58:B58"/>
    <mergeCell ref="A63:B63"/>
    <mergeCell ref="A68:B68"/>
    <mergeCell ref="A69:B69"/>
    <mergeCell ref="A71:B71"/>
    <mergeCell ref="A43:B43"/>
    <mergeCell ref="A44:B44"/>
    <mergeCell ref="A45:B45"/>
    <mergeCell ref="A47:B47"/>
    <mergeCell ref="A49:B49"/>
    <mergeCell ref="A54:B54"/>
    <mergeCell ref="A32:B32"/>
    <mergeCell ref="A35:B35"/>
    <mergeCell ref="A36:B36"/>
    <mergeCell ref="A38:B38"/>
    <mergeCell ref="A40:B40"/>
    <mergeCell ref="A41:B41"/>
    <mergeCell ref="A9:B9"/>
    <mergeCell ref="A15:B15"/>
    <mergeCell ref="A19:B19"/>
    <mergeCell ref="A21:B21"/>
    <mergeCell ref="A27:B27"/>
    <mergeCell ref="A30:B30"/>
    <mergeCell ref="A3:B3"/>
    <mergeCell ref="A4:B4"/>
    <mergeCell ref="A6:B6"/>
    <mergeCell ref="A7:B7"/>
    <mergeCell ref="A1:B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AAD8-5853-4C99-B594-8B69019BD242}">
  <dimension ref="A1:B16"/>
  <sheetViews>
    <sheetView showGridLines="0" workbookViewId="0">
      <selection activeCell="H8" sqref="H8:H9"/>
    </sheetView>
  </sheetViews>
  <sheetFormatPr defaultRowHeight="14.5" x14ac:dyDescent="0.35"/>
  <cols>
    <col min="2" max="2" width="13.7265625" bestFit="1" customWidth="1"/>
  </cols>
  <sheetData>
    <row r="1" spans="1:2" x14ac:dyDescent="0.35">
      <c r="A1" s="89" t="s">
        <v>82</v>
      </c>
      <c r="B1" s="89"/>
    </row>
    <row r="2" spans="1:2" ht="15" thickBot="1" x14ac:dyDescent="0.4">
      <c r="A2" s="90"/>
      <c r="B2" s="90"/>
    </row>
    <row r="3" spans="1:2" x14ac:dyDescent="0.35">
      <c r="A3" s="87" t="s">
        <v>77</v>
      </c>
      <c r="B3" s="88"/>
    </row>
    <row r="4" spans="1:2" x14ac:dyDescent="0.35">
      <c r="A4" s="32" t="s">
        <v>80</v>
      </c>
      <c r="B4" s="81">
        <f>SUM(CF_Statement!F19:AC19)</f>
        <v>3975893.75</v>
      </c>
    </row>
    <row r="5" spans="1:2" x14ac:dyDescent="0.35">
      <c r="A5" s="32" t="s">
        <v>40</v>
      </c>
      <c r="B5" s="81">
        <f>SUM(CF_Statement!F58:AC58)</f>
        <v>268809.59999999998</v>
      </c>
    </row>
    <row r="6" spans="1:2" x14ac:dyDescent="0.35">
      <c r="A6" s="32" t="s">
        <v>78</v>
      </c>
      <c r="B6" s="81">
        <f>SUM(CF_Statement!F88:AC88)</f>
        <v>-364677.86454559478</v>
      </c>
    </row>
    <row r="7" spans="1:2" x14ac:dyDescent="0.35">
      <c r="A7" s="32"/>
      <c r="B7" s="82"/>
    </row>
    <row r="8" spans="1:2" x14ac:dyDescent="0.35">
      <c r="A8" s="83" t="s">
        <v>79</v>
      </c>
      <c r="B8" s="84"/>
    </row>
    <row r="9" spans="1:2" x14ac:dyDescent="0.35">
      <c r="A9" s="32" t="s">
        <v>80</v>
      </c>
      <c r="B9" s="85">
        <f>B4/(CF_Statement!AC7)</f>
        <v>18072.24431818182</v>
      </c>
    </row>
    <row r="10" spans="1:2" x14ac:dyDescent="0.35">
      <c r="A10" s="32" t="s">
        <v>40</v>
      </c>
      <c r="B10" s="85">
        <f>B5/(CF_Statement!AC7)</f>
        <v>1221.8618181818181</v>
      </c>
    </row>
    <row r="11" spans="1:2" x14ac:dyDescent="0.35">
      <c r="A11" s="32" t="s">
        <v>78</v>
      </c>
      <c r="B11" s="85">
        <f>B6/(CF_Statement!AC7)</f>
        <v>-1657.6266570254309</v>
      </c>
    </row>
    <row r="12" spans="1:2" x14ac:dyDescent="0.35">
      <c r="A12" s="32"/>
      <c r="B12" s="82"/>
    </row>
    <row r="13" spans="1:2" x14ac:dyDescent="0.35">
      <c r="A13" s="83" t="s">
        <v>81</v>
      </c>
      <c r="B13" s="84"/>
    </row>
    <row r="14" spans="1:2" x14ac:dyDescent="0.35">
      <c r="A14" s="32" t="s">
        <v>80</v>
      </c>
      <c r="B14" s="85">
        <f>B4/(CF_Statement!C36+CF_Statement!C35)</f>
        <v>132529.79166666666</v>
      </c>
    </row>
    <row r="15" spans="1:2" x14ac:dyDescent="0.35">
      <c r="A15" s="32" t="s">
        <v>40</v>
      </c>
      <c r="B15" s="85">
        <f>B5/(CF_Statement!C36+CF_Statement!C35)</f>
        <v>8960.32</v>
      </c>
    </row>
    <row r="16" spans="1:2" ht="15" thickBot="1" x14ac:dyDescent="0.4">
      <c r="A16" s="39" t="s">
        <v>78</v>
      </c>
      <c r="B16" s="86">
        <f>B6/(CF_Statement!C36+CF_Statement!C35)</f>
        <v>-12155.928818186492</v>
      </c>
    </row>
  </sheetData>
  <mergeCells count="4">
    <mergeCell ref="A3:B3"/>
    <mergeCell ref="A8:B8"/>
    <mergeCell ref="A13:B13"/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9268-FF30-4B46-872A-B27C731B4AFE}">
  <dimension ref="A1"/>
  <sheetViews>
    <sheetView showGridLines="0" workbookViewId="0">
      <selection activeCell="S5" sqref="S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CF_Statement</vt:lpstr>
      <vt:lpstr>Key_Metrics</vt:lpstr>
      <vt:lpstr>Visulaization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RavneetSinghSingh</dc:creator>
  <cp:lastModifiedBy>RavneetSinghSingh</cp:lastModifiedBy>
  <dcterms:created xsi:type="dcterms:W3CDTF">2024-08-25T05:45:55Z</dcterms:created>
  <dcterms:modified xsi:type="dcterms:W3CDTF">2024-09-12T07:51:12Z</dcterms:modified>
</cp:coreProperties>
</file>