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\3 course ITMO\Основы Электротехники\ЛР4\"/>
    </mc:Choice>
  </mc:AlternateContent>
  <xr:revisionPtr revIDLastSave="0" documentId="13_ncr:1_{6A471103-62A2-4159-B609-71335F6DCC53}" xr6:coauthVersionLast="47" xr6:coauthVersionMax="47" xr10:uidLastSave="{00000000-0000-0000-0000-000000000000}"/>
  <bookViews>
    <workbookView xWindow="10710" yWindow="0" windowWidth="10980" windowHeight="13770" xr2:uid="{1FAF4192-E6C6-B540-B33A-A8AEBBCAB1CD}"/>
  </bookViews>
  <sheets>
    <sheet name="Исходные" sheetId="1" r:id="rId1"/>
    <sheet name="Длины" sheetId="2" r:id="rId2"/>
    <sheet name="Угл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14" i="2" s="1"/>
  <c r="F15" i="2"/>
  <c r="E15" i="2"/>
  <c r="C15" i="2"/>
  <c r="Y39" i="1"/>
  <c r="S39" i="3" s="1"/>
  <c r="I31" i="2"/>
  <c r="I30" i="2" s="1"/>
  <c r="J31" i="2"/>
  <c r="J30" i="2" s="1"/>
  <c r="K31" i="2"/>
  <c r="K30" i="2" s="1"/>
  <c r="I33" i="2"/>
  <c r="I32" i="2" s="1"/>
  <c r="J33" i="2"/>
  <c r="J32" i="2" s="1"/>
  <c r="K33" i="2"/>
  <c r="K32" i="2" s="1"/>
  <c r="J34" i="2"/>
  <c r="K34" i="2"/>
  <c r="I35" i="2"/>
  <c r="I34" i="2" s="1"/>
  <c r="J35" i="2"/>
  <c r="K35" i="2"/>
  <c r="I37" i="2"/>
  <c r="I36" i="2" s="1"/>
  <c r="J37" i="2"/>
  <c r="J36" i="2" s="1"/>
  <c r="K37" i="2"/>
  <c r="K36" i="2" s="1"/>
  <c r="I39" i="2"/>
  <c r="I38" i="2" s="1"/>
  <c r="K39" i="2"/>
  <c r="K38" i="2" s="1"/>
  <c r="J29" i="2"/>
  <c r="K29" i="2"/>
  <c r="I29" i="2"/>
  <c r="I28" i="2" s="1"/>
  <c r="L30" i="3"/>
  <c r="M30" i="3"/>
  <c r="N30" i="3"/>
  <c r="O30" i="3"/>
  <c r="P30" i="3"/>
  <c r="Q30" i="3"/>
  <c r="L32" i="3"/>
  <c r="M32" i="3"/>
  <c r="N32" i="3"/>
  <c r="O32" i="3"/>
  <c r="P32" i="3"/>
  <c r="Q32" i="3"/>
  <c r="L34" i="3"/>
  <c r="M34" i="3"/>
  <c r="N34" i="3"/>
  <c r="O34" i="3"/>
  <c r="P34" i="3"/>
  <c r="Q34" i="3"/>
  <c r="L36" i="3"/>
  <c r="M36" i="3"/>
  <c r="N36" i="3"/>
  <c r="O36" i="3"/>
  <c r="P36" i="3"/>
  <c r="Q36" i="3"/>
  <c r="L38" i="3"/>
  <c r="M38" i="3"/>
  <c r="N38" i="3"/>
  <c r="O38" i="3"/>
  <c r="P38" i="3"/>
  <c r="Q38" i="3"/>
  <c r="M28" i="3"/>
  <c r="N28" i="3"/>
  <c r="O28" i="3"/>
  <c r="P28" i="3"/>
  <c r="Q28" i="3"/>
  <c r="L28" i="3"/>
  <c r="J28" i="2"/>
  <c r="K28" i="2"/>
  <c r="F37" i="1"/>
  <c r="F37" i="3" s="1"/>
  <c r="H37" i="1"/>
  <c r="Z30" i="1"/>
  <c r="Z31" i="1"/>
  <c r="Z32" i="1"/>
  <c r="Z33" i="1"/>
  <c r="Z34" i="1"/>
  <c r="Z35" i="1"/>
  <c r="T35" i="3" s="1"/>
  <c r="Z36" i="1"/>
  <c r="Z37" i="1"/>
  <c r="T37" i="3" s="1"/>
  <c r="Z38" i="1"/>
  <c r="Z39" i="1"/>
  <c r="T39" i="3" s="1"/>
  <c r="Z29" i="1"/>
  <c r="Y30" i="1"/>
  <c r="Y31" i="1"/>
  <c r="S31" i="3" s="1"/>
  <c r="Y32" i="1"/>
  <c r="Y33" i="1"/>
  <c r="Y34" i="1"/>
  <c r="Y35" i="1"/>
  <c r="Y36" i="1"/>
  <c r="Y37" i="1"/>
  <c r="Y38" i="1"/>
  <c r="Y29" i="1"/>
  <c r="S29" i="3" s="1"/>
  <c r="X37" i="1"/>
  <c r="R31" i="3"/>
  <c r="T31" i="3"/>
  <c r="R33" i="3"/>
  <c r="S33" i="3"/>
  <c r="T33" i="3"/>
  <c r="R35" i="3"/>
  <c r="S35" i="3"/>
  <c r="R37" i="3"/>
  <c r="S37" i="3"/>
  <c r="R39" i="3"/>
  <c r="T29" i="3"/>
  <c r="R29" i="3"/>
  <c r="T31" i="2"/>
  <c r="U31" i="2"/>
  <c r="V31" i="2"/>
  <c r="T33" i="2"/>
  <c r="U33" i="2"/>
  <c r="V33" i="2"/>
  <c r="T35" i="2"/>
  <c r="U35" i="2"/>
  <c r="T37" i="2"/>
  <c r="U37" i="2"/>
  <c r="T39" i="2"/>
  <c r="U39" i="2"/>
  <c r="J39" i="2" s="1"/>
  <c r="J38" i="2" s="1"/>
  <c r="V29" i="2"/>
  <c r="T29" i="2"/>
  <c r="X30" i="1"/>
  <c r="X31" i="1"/>
  <c r="X32" i="1"/>
  <c r="X33" i="1"/>
  <c r="X34" i="1"/>
  <c r="X35" i="1"/>
  <c r="X36" i="1"/>
  <c r="X38" i="1"/>
  <c r="X39" i="1"/>
  <c r="X29" i="1"/>
  <c r="F29" i="1"/>
  <c r="F29" i="2" s="1"/>
  <c r="F28" i="2" s="1"/>
  <c r="H31" i="1"/>
  <c r="H33" i="1"/>
  <c r="H35" i="1"/>
  <c r="C35" i="1" s="1"/>
  <c r="H39" i="1"/>
  <c r="H39" i="3" s="1"/>
  <c r="H29" i="1"/>
  <c r="H29" i="3" s="1"/>
  <c r="G31" i="1"/>
  <c r="G31" i="2" s="1"/>
  <c r="G30" i="2" s="1"/>
  <c r="G35" i="1"/>
  <c r="G35" i="2" s="1"/>
  <c r="G34" i="2" s="1"/>
  <c r="G37" i="1"/>
  <c r="G39" i="1"/>
  <c r="E39" i="1" s="1"/>
  <c r="G29" i="1"/>
  <c r="F31" i="3"/>
  <c r="H31" i="3"/>
  <c r="F33" i="3"/>
  <c r="G33" i="3"/>
  <c r="H33" i="3"/>
  <c r="F35" i="3"/>
  <c r="G37" i="3"/>
  <c r="H37" i="3"/>
  <c r="F39" i="3"/>
  <c r="G29" i="3"/>
  <c r="R29" i="2"/>
  <c r="R30" i="2"/>
  <c r="R31" i="2"/>
  <c r="R32" i="2"/>
  <c r="R33" i="2"/>
  <c r="R34" i="2"/>
  <c r="R35" i="2"/>
  <c r="R36" i="2"/>
  <c r="R37" i="2"/>
  <c r="R38" i="2"/>
  <c r="R39" i="2"/>
  <c r="R28" i="2"/>
  <c r="F31" i="2"/>
  <c r="F30" i="2" s="1"/>
  <c r="H31" i="2"/>
  <c r="H30" i="2" s="1"/>
  <c r="F32" i="2"/>
  <c r="F33" i="2"/>
  <c r="G33" i="2"/>
  <c r="G32" i="2" s="1"/>
  <c r="H33" i="2"/>
  <c r="H32" i="2" s="1"/>
  <c r="F34" i="2"/>
  <c r="F35" i="2"/>
  <c r="F36" i="2"/>
  <c r="G37" i="2"/>
  <c r="G36" i="2" s="1"/>
  <c r="H36" i="2"/>
  <c r="D38" i="2"/>
  <c r="F38" i="2"/>
  <c r="G38" i="2"/>
  <c r="H39" i="2"/>
  <c r="H38" i="2" s="1"/>
  <c r="L30" i="2"/>
  <c r="M30" i="2"/>
  <c r="N30" i="2"/>
  <c r="O30" i="2"/>
  <c r="P30" i="2"/>
  <c r="Q30" i="2"/>
  <c r="L32" i="2"/>
  <c r="M32" i="2"/>
  <c r="N32" i="2"/>
  <c r="O32" i="2"/>
  <c r="P32" i="2"/>
  <c r="Q32" i="2"/>
  <c r="L34" i="2"/>
  <c r="M34" i="2"/>
  <c r="N34" i="2"/>
  <c r="O34" i="2"/>
  <c r="P34" i="2"/>
  <c r="Q34" i="2"/>
  <c r="L36" i="2"/>
  <c r="M36" i="2"/>
  <c r="N36" i="2"/>
  <c r="O36" i="2"/>
  <c r="P36" i="2"/>
  <c r="Q36" i="2"/>
  <c r="L38" i="2"/>
  <c r="M38" i="2"/>
  <c r="N38" i="2"/>
  <c r="O38" i="2"/>
  <c r="P38" i="2"/>
  <c r="Q38" i="2"/>
  <c r="M28" i="2"/>
  <c r="N28" i="2"/>
  <c r="O28" i="2"/>
  <c r="P28" i="2"/>
  <c r="Q28" i="2"/>
  <c r="L28" i="2"/>
  <c r="G29" i="2"/>
  <c r="G28" i="2" s="1"/>
  <c r="E33" i="1"/>
  <c r="E33" i="3" s="1"/>
  <c r="E37" i="1"/>
  <c r="E37" i="3" s="1"/>
  <c r="D33" i="1"/>
  <c r="D33" i="3" s="1"/>
  <c r="D37" i="1"/>
  <c r="D36" i="2" s="1"/>
  <c r="D39" i="1"/>
  <c r="D39" i="3" s="1"/>
  <c r="C31" i="1"/>
  <c r="C31" i="3" s="1"/>
  <c r="C33" i="1"/>
  <c r="C33" i="2" s="1"/>
  <c r="C39" i="1"/>
  <c r="C39" i="3" s="1"/>
  <c r="F31" i="1"/>
  <c r="F33" i="1"/>
  <c r="F35" i="1"/>
  <c r="F39" i="1"/>
  <c r="O30" i="1"/>
  <c r="P30" i="1"/>
  <c r="Q30" i="1"/>
  <c r="O32" i="1"/>
  <c r="Q32" i="1"/>
  <c r="O34" i="1"/>
  <c r="O36" i="1"/>
  <c r="P36" i="1"/>
  <c r="Q36" i="1"/>
  <c r="O38" i="1"/>
  <c r="P38" i="1"/>
  <c r="Q38" i="1"/>
  <c r="P28" i="1"/>
  <c r="Q28" i="1"/>
  <c r="O28" i="1"/>
  <c r="L30" i="1"/>
  <c r="M30" i="1"/>
  <c r="N30" i="1"/>
  <c r="L32" i="1"/>
  <c r="M32" i="1"/>
  <c r="N32" i="1"/>
  <c r="L34" i="1"/>
  <c r="M34" i="1"/>
  <c r="N34" i="1"/>
  <c r="L36" i="1"/>
  <c r="M36" i="1"/>
  <c r="N36" i="1"/>
  <c r="L38" i="1"/>
  <c r="M38" i="1"/>
  <c r="N38" i="1"/>
  <c r="M28" i="1"/>
  <c r="N28" i="1"/>
  <c r="L28" i="1"/>
  <c r="C3" i="1"/>
  <c r="O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G14" i="2" s="1"/>
  <c r="U2" i="2"/>
  <c r="R10" i="3"/>
  <c r="R12" i="3"/>
  <c r="O10" i="3"/>
  <c r="O12" i="3"/>
  <c r="P12" i="1"/>
  <c r="S14" i="1"/>
  <c r="P14" i="1"/>
  <c r="C16" i="1"/>
  <c r="L8" i="1"/>
  <c r="L9" i="1"/>
  <c r="L10" i="1"/>
  <c r="L12" i="1"/>
  <c r="L13" i="1"/>
  <c r="L14" i="1"/>
  <c r="L4" i="1"/>
  <c r="L6" i="1"/>
  <c r="F14" i="2" l="1"/>
  <c r="E14" i="2"/>
  <c r="C14" i="2"/>
  <c r="D37" i="3"/>
  <c r="V39" i="2"/>
  <c r="V37" i="2"/>
  <c r="V35" i="2"/>
  <c r="U29" i="2"/>
  <c r="C35" i="3"/>
  <c r="C35" i="2"/>
  <c r="C34" i="2" s="1"/>
  <c r="H35" i="3"/>
  <c r="H35" i="2"/>
  <c r="H34" i="2" s="1"/>
  <c r="E35" i="1"/>
  <c r="G35" i="3"/>
  <c r="F29" i="3"/>
  <c r="D29" i="1"/>
  <c r="D29" i="2" s="1"/>
  <c r="D28" i="2" s="1"/>
  <c r="C32" i="2"/>
  <c r="C33" i="3"/>
  <c r="C37" i="3"/>
  <c r="C31" i="2"/>
  <c r="C29" i="1"/>
  <c r="E29" i="1"/>
  <c r="H29" i="2"/>
  <c r="H28" i="2" s="1"/>
  <c r="E39" i="2"/>
  <c r="E38" i="2" s="1"/>
  <c r="E39" i="3"/>
  <c r="G31" i="3"/>
  <c r="E36" i="2"/>
  <c r="E33" i="2"/>
  <c r="E32" i="2" s="1"/>
  <c r="G39" i="3"/>
  <c r="D35" i="1"/>
  <c r="D33" i="2"/>
  <c r="D32" i="2" s="1"/>
  <c r="D31" i="1"/>
  <c r="E31" i="1"/>
  <c r="C36" i="2"/>
  <c r="C30" i="2"/>
  <c r="C38" i="2"/>
  <c r="L14" i="2"/>
  <c r="D14" i="2"/>
  <c r="C14" i="1"/>
  <c r="Q6" i="1"/>
  <c r="T6" i="1"/>
  <c r="S6" i="1"/>
  <c r="R6" i="1"/>
  <c r="R4" i="1"/>
  <c r="R2" i="1"/>
  <c r="C17" i="1"/>
  <c r="O6" i="1"/>
  <c r="P2" i="3"/>
  <c r="K14" i="1"/>
  <c r="J11" i="1"/>
  <c r="J13" i="1"/>
  <c r="J14" i="1"/>
  <c r="P10" i="1"/>
  <c r="S10" i="1" s="1"/>
  <c r="S10" i="3" s="1"/>
  <c r="J10" i="1" s="1"/>
  <c r="R10" i="1"/>
  <c r="R12" i="1"/>
  <c r="R14" i="1"/>
  <c r="C8" i="1"/>
  <c r="C9" i="1"/>
  <c r="C4" i="1"/>
  <c r="C5" i="1"/>
  <c r="D3" i="1"/>
  <c r="D3" i="2" s="1"/>
  <c r="D2" i="2" s="1"/>
  <c r="T14" i="2"/>
  <c r="S14" i="2"/>
  <c r="Q14" i="2"/>
  <c r="O14" i="2"/>
  <c r="H4" i="1"/>
  <c r="H6" i="1"/>
  <c r="H8" i="1"/>
  <c r="H10" i="1"/>
  <c r="H12" i="1"/>
  <c r="H14" i="1"/>
  <c r="G4" i="1"/>
  <c r="G6" i="1"/>
  <c r="G8" i="1"/>
  <c r="G10" i="1"/>
  <c r="G12" i="1"/>
  <c r="G14" i="1"/>
  <c r="D17" i="1"/>
  <c r="Q14" i="1"/>
  <c r="T14" i="1" s="1"/>
  <c r="O14" i="1"/>
  <c r="Q4" i="1"/>
  <c r="Q4" i="3" s="1"/>
  <c r="Q8" i="1"/>
  <c r="Q10" i="1"/>
  <c r="Q12" i="1"/>
  <c r="Q2" i="1"/>
  <c r="Q2" i="3" s="1"/>
  <c r="P4" i="1"/>
  <c r="P6" i="1"/>
  <c r="P8" i="1"/>
  <c r="P2" i="1"/>
  <c r="S2" i="1" s="1"/>
  <c r="S2" i="3" s="1"/>
  <c r="R6" i="3"/>
  <c r="O4" i="1"/>
  <c r="R4" i="3"/>
  <c r="O8" i="1"/>
  <c r="R8" i="1" s="1"/>
  <c r="R8" i="3" s="1"/>
  <c r="O10" i="1"/>
  <c r="O12" i="1"/>
  <c r="O2" i="1"/>
  <c r="R2" i="2" s="1"/>
  <c r="C19" i="1"/>
  <c r="D16" i="1"/>
  <c r="Q10" i="3"/>
  <c r="O4" i="3"/>
  <c r="P4" i="3"/>
  <c r="O6" i="3"/>
  <c r="P12" i="3"/>
  <c r="S8" i="1"/>
  <c r="S8" i="3" s="1"/>
  <c r="J8" i="1" s="1"/>
  <c r="S12" i="3"/>
  <c r="J12" i="1" s="1"/>
  <c r="D22" i="1"/>
  <c r="E22" i="1" s="1"/>
  <c r="T10" i="1"/>
  <c r="T10" i="3" s="1"/>
  <c r="K10" i="1" s="1"/>
  <c r="S4" i="1"/>
  <c r="S4" i="3" s="1"/>
  <c r="J4" i="1" s="1"/>
  <c r="T12" i="1"/>
  <c r="T12" i="3" s="1"/>
  <c r="K12" i="1" s="1"/>
  <c r="Q6" i="3"/>
  <c r="Q8" i="3"/>
  <c r="P6" i="3"/>
  <c r="P8" i="3"/>
  <c r="T2" i="1"/>
  <c r="T2" i="3" s="1"/>
  <c r="E35" i="3" l="1"/>
  <c r="E35" i="2"/>
  <c r="E34" i="2" s="1"/>
  <c r="D29" i="3"/>
  <c r="E29" i="2"/>
  <c r="E28" i="2" s="1"/>
  <c r="E29" i="3"/>
  <c r="C29" i="2"/>
  <c r="C28" i="2" s="1"/>
  <c r="C29" i="3"/>
  <c r="E31" i="3"/>
  <c r="E31" i="2"/>
  <c r="E30" i="2" s="1"/>
  <c r="D35" i="2"/>
  <c r="D34" i="2" s="1"/>
  <c r="D35" i="3"/>
  <c r="D31" i="3"/>
  <c r="D31" i="2"/>
  <c r="D30" i="2" s="1"/>
  <c r="K14" i="2"/>
  <c r="L7" i="2"/>
  <c r="L6" i="2" s="1"/>
  <c r="S6" i="3"/>
  <c r="J6" i="1" s="1"/>
  <c r="D5" i="1"/>
  <c r="G5" i="1" s="1"/>
  <c r="F4" i="1"/>
  <c r="I4" i="1" s="1"/>
  <c r="F14" i="1"/>
  <c r="I14" i="1" s="1"/>
  <c r="F8" i="1"/>
  <c r="I8" i="1" s="1"/>
  <c r="C6" i="1"/>
  <c r="C11" i="1"/>
  <c r="R14" i="2"/>
  <c r="E3" i="1"/>
  <c r="E3" i="2" s="1"/>
  <c r="E2" i="2" s="1"/>
  <c r="G3" i="1"/>
  <c r="J3" i="1" s="1"/>
  <c r="L3" i="3"/>
  <c r="O8" i="3"/>
  <c r="T8" i="1"/>
  <c r="T8" i="3" s="1"/>
  <c r="K8" i="1" s="1"/>
  <c r="T6" i="3"/>
  <c r="K6" i="1" s="1"/>
  <c r="Q12" i="3"/>
  <c r="T4" i="1"/>
  <c r="T4" i="3" s="1"/>
  <c r="K4" i="1" s="1"/>
  <c r="O2" i="3"/>
  <c r="P10" i="3"/>
  <c r="R2" i="3"/>
  <c r="O4" i="2"/>
  <c r="P4" i="2"/>
  <c r="Q4" i="2"/>
  <c r="O6" i="2"/>
  <c r="P6" i="2"/>
  <c r="Q6" i="2"/>
  <c r="O8" i="2"/>
  <c r="P8" i="2"/>
  <c r="Q8" i="2"/>
  <c r="O10" i="2"/>
  <c r="Q10" i="2"/>
  <c r="S10" i="2"/>
  <c r="O12" i="2"/>
  <c r="Q12" i="2"/>
  <c r="S12" i="2"/>
  <c r="P2" i="2"/>
  <c r="Q2" i="2"/>
  <c r="J5" i="1" l="1"/>
  <c r="H3" i="1"/>
  <c r="H3" i="2" s="1"/>
  <c r="H2" i="2" s="1"/>
  <c r="F3" i="1"/>
  <c r="I3" i="1" s="1"/>
  <c r="C11" i="3"/>
  <c r="F6" i="1"/>
  <c r="M6" i="1" s="1"/>
  <c r="L7" i="3"/>
  <c r="C7" i="1"/>
  <c r="F11" i="1"/>
  <c r="I11" i="1" s="1"/>
  <c r="L11" i="3"/>
  <c r="C13" i="1"/>
  <c r="C12" i="1"/>
  <c r="C10" i="1"/>
  <c r="S4" i="2"/>
  <c r="T10" i="2"/>
  <c r="T8" i="2"/>
  <c r="T6" i="2"/>
  <c r="R8" i="2"/>
  <c r="R6" i="2"/>
  <c r="S8" i="2"/>
  <c r="T12" i="2"/>
  <c r="T4" i="2"/>
  <c r="R12" i="2"/>
  <c r="R10" i="2"/>
  <c r="R4" i="2"/>
  <c r="S6" i="2"/>
  <c r="D18" i="1"/>
  <c r="C18" i="1"/>
  <c r="K3" i="1" l="1"/>
  <c r="I6" i="1"/>
  <c r="F13" i="1"/>
  <c r="I13" i="1" s="1"/>
  <c r="F10" i="1"/>
  <c r="I10" i="1" s="1"/>
  <c r="F12" i="1"/>
  <c r="I12" i="1" s="1"/>
  <c r="I15" i="2"/>
  <c r="I14" i="2" s="1"/>
  <c r="L13" i="3"/>
  <c r="L9" i="3"/>
  <c r="S2" i="2"/>
  <c r="T2" i="2"/>
  <c r="D11" i="3" l="1"/>
  <c r="D11" i="2"/>
  <c r="C13" i="3"/>
  <c r="F3" i="3"/>
  <c r="F5" i="1"/>
  <c r="I5" i="1" s="1"/>
  <c r="F11" i="3"/>
  <c r="D10" i="2" l="1"/>
  <c r="I11" i="3"/>
  <c r="D13" i="3"/>
  <c r="D13" i="2"/>
  <c r="C5" i="3"/>
  <c r="L5" i="3"/>
  <c r="F13" i="3"/>
  <c r="L5" i="2"/>
  <c r="L4" i="2" s="1"/>
  <c r="E5" i="1"/>
  <c r="D5" i="3"/>
  <c r="F5" i="3"/>
  <c r="L13" i="2"/>
  <c r="L12" i="2" s="1"/>
  <c r="E13" i="1"/>
  <c r="G13" i="3"/>
  <c r="L9" i="2"/>
  <c r="L8" i="2" s="1"/>
  <c r="D9" i="1"/>
  <c r="E9" i="1"/>
  <c r="F11" i="2"/>
  <c r="F10" i="2" s="1"/>
  <c r="E7" i="1"/>
  <c r="D7" i="1"/>
  <c r="L11" i="2"/>
  <c r="L10" i="2" s="1"/>
  <c r="E11" i="1"/>
  <c r="G11" i="3"/>
  <c r="C13" i="2"/>
  <c r="C12" i="2" s="1"/>
  <c r="C3" i="3"/>
  <c r="L3" i="2"/>
  <c r="L2" i="2" s="1"/>
  <c r="G3" i="3"/>
  <c r="E3" i="3"/>
  <c r="H3" i="3"/>
  <c r="D3" i="3"/>
  <c r="C5" i="2"/>
  <c r="C4" i="2" s="1"/>
  <c r="D12" i="2" l="1"/>
  <c r="J11" i="3"/>
  <c r="K15" i="2"/>
  <c r="E11" i="3"/>
  <c r="H11" i="1"/>
  <c r="H11" i="3" s="1"/>
  <c r="C9" i="3"/>
  <c r="F9" i="1"/>
  <c r="I9" i="1" s="1"/>
  <c r="D7" i="3"/>
  <c r="G7" i="1"/>
  <c r="G7" i="3" s="1"/>
  <c r="E7" i="3"/>
  <c r="H7" i="1"/>
  <c r="H7" i="3" s="1"/>
  <c r="E5" i="3"/>
  <c r="H5" i="1"/>
  <c r="H5" i="3" s="1"/>
  <c r="C7" i="3"/>
  <c r="F7" i="1"/>
  <c r="I7" i="1" s="1"/>
  <c r="E9" i="3"/>
  <c r="H9" i="1"/>
  <c r="H9" i="2" s="1"/>
  <c r="H8" i="2" s="1"/>
  <c r="D9" i="3"/>
  <c r="G9" i="1"/>
  <c r="G9" i="3" s="1"/>
  <c r="E13" i="3"/>
  <c r="H13" i="1"/>
  <c r="H13" i="2" s="1"/>
  <c r="H12" i="2" s="1"/>
  <c r="F13" i="2"/>
  <c r="F5" i="2"/>
  <c r="G5" i="3"/>
  <c r="J5" i="3" s="1"/>
  <c r="I5" i="3"/>
  <c r="J3" i="3"/>
  <c r="I3" i="3"/>
  <c r="E9" i="2"/>
  <c r="E8" i="2" s="1"/>
  <c r="D9" i="2"/>
  <c r="D8" i="2" s="1"/>
  <c r="D5" i="2"/>
  <c r="D4" i="2" s="1"/>
  <c r="E5" i="2"/>
  <c r="E4" i="2" s="1"/>
  <c r="G13" i="2"/>
  <c r="G12" i="2" s="1"/>
  <c r="C9" i="2"/>
  <c r="C8" i="2" s="1"/>
  <c r="E13" i="2"/>
  <c r="E12" i="2" s="1"/>
  <c r="G5" i="2"/>
  <c r="G4" i="2" s="1"/>
  <c r="G9" i="2"/>
  <c r="G8" i="2" s="1"/>
  <c r="G3" i="2"/>
  <c r="G2" i="2" s="1"/>
  <c r="C7" i="2"/>
  <c r="C6" i="2" s="1"/>
  <c r="C3" i="2"/>
  <c r="C2" i="2" s="1"/>
  <c r="E7" i="2"/>
  <c r="C11" i="2"/>
  <c r="F3" i="2"/>
  <c r="F2" i="2" s="1"/>
  <c r="M3" i="1"/>
  <c r="M3" i="2" s="1"/>
  <c r="M2" i="2" s="1"/>
  <c r="J3" i="2"/>
  <c r="J2" i="2" s="1"/>
  <c r="E11" i="2"/>
  <c r="E10" i="2" s="1"/>
  <c r="D7" i="2"/>
  <c r="D6" i="2" s="1"/>
  <c r="K3" i="2"/>
  <c r="K2" i="2" s="1"/>
  <c r="G11" i="2"/>
  <c r="I11" i="2" l="1"/>
  <c r="I10" i="2" s="1"/>
  <c r="C10" i="2"/>
  <c r="E6" i="2"/>
  <c r="G10" i="2"/>
  <c r="J11" i="2"/>
  <c r="J10" i="2" s="1"/>
  <c r="J13" i="2"/>
  <c r="J12" i="2" s="1"/>
  <c r="I13" i="2"/>
  <c r="I12" i="2" s="1"/>
  <c r="F12" i="2"/>
  <c r="I5" i="2"/>
  <c r="I4" i="2" s="1"/>
  <c r="F4" i="2"/>
  <c r="K5" i="1"/>
  <c r="K5" i="3" s="1"/>
  <c r="I3" i="2"/>
  <c r="I2" i="2" s="1"/>
  <c r="J5" i="2"/>
  <c r="J4" i="2" s="1"/>
  <c r="H7" i="2"/>
  <c r="H6" i="2" s="1"/>
  <c r="K13" i="2"/>
  <c r="K12" i="2" s="1"/>
  <c r="K13" i="1"/>
  <c r="J9" i="2"/>
  <c r="J8" i="2" s="1"/>
  <c r="K9" i="2"/>
  <c r="K8" i="2" s="1"/>
  <c r="J9" i="1"/>
  <c r="J9" i="3" s="1"/>
  <c r="K9" i="1"/>
  <c r="K9" i="3" s="1"/>
  <c r="K11" i="1"/>
  <c r="K11" i="3" s="1"/>
  <c r="K7" i="1"/>
  <c r="K7" i="3" s="1"/>
  <c r="J7" i="1"/>
  <c r="J7" i="3" s="1"/>
  <c r="M11" i="1"/>
  <c r="M11" i="2" s="1"/>
  <c r="M10" i="2" s="1"/>
  <c r="J13" i="3"/>
  <c r="I13" i="3"/>
  <c r="H9" i="3"/>
  <c r="F7" i="3"/>
  <c r="M7" i="1"/>
  <c r="M7" i="2" s="1"/>
  <c r="M6" i="2" s="1"/>
  <c r="H5" i="2"/>
  <c r="F9" i="3"/>
  <c r="F9" i="2"/>
  <c r="H11" i="2"/>
  <c r="G7" i="2"/>
  <c r="M9" i="1"/>
  <c r="M9" i="3" s="1"/>
  <c r="H13" i="3"/>
  <c r="M13" i="3"/>
  <c r="F7" i="2"/>
  <c r="M5" i="1"/>
  <c r="M5" i="3" s="1"/>
  <c r="M3" i="3"/>
  <c r="K3" i="3"/>
  <c r="I7" i="2" l="1"/>
  <c r="I6" i="2" s="1"/>
  <c r="F6" i="2"/>
  <c r="K7" i="2"/>
  <c r="K6" i="2" s="1"/>
  <c r="J7" i="2"/>
  <c r="J6" i="2" s="1"/>
  <c r="G6" i="2"/>
  <c r="K11" i="2"/>
  <c r="K10" i="2" s="1"/>
  <c r="H10" i="2"/>
  <c r="I9" i="2"/>
  <c r="I8" i="2" s="1"/>
  <c r="F8" i="2"/>
  <c r="K5" i="2"/>
  <c r="K4" i="2" s="1"/>
  <c r="H4" i="2"/>
  <c r="M11" i="3"/>
  <c r="I9" i="3"/>
  <c r="K13" i="3"/>
  <c r="M13" i="2"/>
  <c r="M12" i="2" s="1"/>
  <c r="M7" i="3"/>
  <c r="M5" i="2"/>
  <c r="M4" i="2" s="1"/>
  <c r="M9" i="2"/>
  <c r="M8" i="2" s="1"/>
  <c r="I7" i="3" l="1"/>
  <c r="E15" i="1"/>
  <c r="H15" i="1" s="1"/>
  <c r="K15" i="1" s="1"/>
  <c r="G15" i="1"/>
  <c r="C15" i="1"/>
  <c r="F15" i="1"/>
  <c r="I15" i="1" l="1"/>
  <c r="J15" i="1"/>
  <c r="M15" i="1"/>
  <c r="M15" i="2" s="1"/>
  <c r="M14" i="2" s="1"/>
</calcChain>
</file>

<file path=xl/sharedStrings.xml><?xml version="1.0" encoding="utf-8"?>
<sst xmlns="http://schemas.openxmlformats.org/spreadsheetml/2006/main" count="210" uniqueCount="51">
  <si>
    <t>Изм</t>
  </si>
  <si>
    <t>Выч</t>
  </si>
  <si>
    <t>U_a</t>
  </si>
  <si>
    <t>U_b</t>
  </si>
  <si>
    <t>U_c</t>
  </si>
  <si>
    <t>I_a</t>
  </si>
  <si>
    <t>I_b</t>
  </si>
  <si>
    <t>I_c</t>
  </si>
  <si>
    <t>P_a</t>
  </si>
  <si>
    <t>P_b</t>
  </si>
  <si>
    <t>P_c</t>
  </si>
  <si>
    <t>U_00</t>
  </si>
  <si>
    <t>I_0</t>
  </si>
  <si>
    <t>U_l</t>
  </si>
  <si>
    <t>z_a</t>
  </si>
  <si>
    <t>z_b</t>
  </si>
  <si>
    <t>z_c</t>
  </si>
  <si>
    <t>y_a</t>
  </si>
  <si>
    <t>y_b</t>
  </si>
  <si>
    <t>y_c</t>
  </si>
  <si>
    <t>E_a</t>
  </si>
  <si>
    <t>E_b</t>
  </si>
  <si>
    <t>E_c</t>
  </si>
  <si>
    <t>U_ф</t>
  </si>
  <si>
    <t>U_л</t>
  </si>
  <si>
    <t>L_1</t>
  </si>
  <si>
    <t>L_2</t>
  </si>
  <si>
    <t>w</t>
  </si>
  <si>
    <t>L_3</t>
  </si>
  <si>
    <t>R_1</t>
  </si>
  <si>
    <t>R_2</t>
  </si>
  <si>
    <t>R_3</t>
  </si>
  <si>
    <t>∞</t>
  </si>
  <si>
    <t>-</t>
  </si>
  <si>
    <t>генератор случ чисел</t>
  </si>
  <si>
    <t>I_ab</t>
  </si>
  <si>
    <t>I_bc</t>
  </si>
  <si>
    <t>I_ca</t>
  </si>
  <si>
    <t>P_ab</t>
  </si>
  <si>
    <t>P_bc</t>
  </si>
  <si>
    <t>P_ca</t>
  </si>
  <si>
    <t>z_ab</t>
  </si>
  <si>
    <t>z_bc</t>
  </si>
  <si>
    <t>z_ca</t>
  </si>
  <si>
    <t>y_ab</t>
  </si>
  <si>
    <t>y_bc</t>
  </si>
  <si>
    <t>y_ca</t>
  </si>
  <si>
    <t>U_ab</t>
  </si>
  <si>
    <t>U_bc</t>
  </si>
  <si>
    <t>U_ca</t>
  </si>
  <si>
    <t>-22,4990417618451-38,9683403315157i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</si>
</sst>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10E3-8CC9-1346-9D05-8C80199880D2}">
  <dimension ref="A1:Z47"/>
  <sheetViews>
    <sheetView tabSelected="1" topLeftCell="G1" zoomScale="85" zoomScaleNormal="85" workbookViewId="0">
      <selection activeCell="G15" sqref="G15"/>
    </sheetView>
  </sheetViews>
  <sheetFormatPr defaultColWidth="10.6640625" defaultRowHeight="15.5" x14ac:dyDescent="0.35"/>
  <cols>
    <col min="1" max="2" width="10.6640625" style="9"/>
    <col min="3" max="3" width="42" style="9" customWidth="1"/>
    <col min="4" max="4" width="38.6640625" style="9" customWidth="1"/>
    <col min="5" max="5" width="42.58203125" style="9" customWidth="1"/>
    <col min="6" max="6" width="41.1640625" style="9" customWidth="1"/>
    <col min="7" max="7" width="38.1640625" style="9" customWidth="1"/>
    <col min="8" max="8" width="41.5" style="9" customWidth="1"/>
    <col min="9" max="9" width="36" style="9" customWidth="1"/>
    <col min="10" max="10" width="34.6640625" style="9" customWidth="1"/>
    <col min="11" max="11" width="37.83203125" style="9" customWidth="1"/>
    <col min="12" max="12" width="43.58203125" style="9" customWidth="1"/>
    <col min="13" max="14" width="21.83203125" style="9" customWidth="1"/>
    <col min="15" max="17" width="42" style="9" customWidth="1"/>
    <col min="18" max="20" width="9.6640625" style="9" customWidth="1"/>
    <col min="21" max="23" width="10.6640625" style="9"/>
    <col min="24" max="26" width="49.9140625" style="9" customWidth="1"/>
    <col min="27" max="16384" width="10.6640625" style="9"/>
  </cols>
  <sheetData>
    <row r="1" spans="1:26" ht="18.5" x14ac:dyDescent="0.35">
      <c r="A1" s="8"/>
      <c r="B1" s="8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25</v>
      </c>
      <c r="V1" s="7" t="s">
        <v>26</v>
      </c>
      <c r="W1" s="7" t="s">
        <v>28</v>
      </c>
      <c r="X1" s="7" t="s">
        <v>29</v>
      </c>
      <c r="Y1" s="7" t="s">
        <v>30</v>
      </c>
      <c r="Z1" s="7" t="s">
        <v>31</v>
      </c>
    </row>
    <row r="2" spans="1:26" x14ac:dyDescent="0.35">
      <c r="A2" s="18">
        <v>1</v>
      </c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16" t="str">
        <f>COMPLEX(X2,U2*$C$22)</f>
        <v>252+222,110413i</v>
      </c>
      <c r="P2" s="16" t="str">
        <f>COMPLEX(Y2,V2*$C$22)</f>
        <v>252+222,110413i</v>
      </c>
      <c r="Q2" s="16" t="str">
        <f>COMPLEX(Z2,W2*$C$22)</f>
        <v>252+222,110413i</v>
      </c>
      <c r="R2" s="16" t="str">
        <f>IMDIV(1,O2)</f>
        <v>0,00223330929195878-0,00196841765553057i</v>
      </c>
      <c r="S2" s="16" t="str">
        <f t="shared" ref="S2:T2" si="0">IMDIV(1,P2)</f>
        <v>0,00223330929195878-0,00196841765553057i</v>
      </c>
      <c r="T2" s="16" t="str">
        <f t="shared" si="0"/>
        <v>0,00223330929195878-0,00196841765553057i</v>
      </c>
      <c r="U2" s="9">
        <v>0.70699999999999996</v>
      </c>
      <c r="V2" s="9">
        <v>0.70699999999999996</v>
      </c>
      <c r="W2" s="9">
        <v>0.70699999999999996</v>
      </c>
      <c r="X2" s="9">
        <v>252</v>
      </c>
      <c r="Y2" s="9">
        <v>252</v>
      </c>
      <c r="Z2" s="9">
        <v>252</v>
      </c>
    </row>
    <row r="3" spans="1:26" x14ac:dyDescent="0.35">
      <c r="A3" s="18"/>
      <c r="B3" s="8" t="s">
        <v>1</v>
      </c>
      <c r="C3" s="8" t="str">
        <f>IMSUB($C$16,$L3)</f>
        <v>44,9980835236902</v>
      </c>
      <c r="D3" s="8" t="str">
        <f>IMSUB($C$17,$L3)</f>
        <v>-22,4990417618451-38,9683403315157i</v>
      </c>
      <c r="E3" s="8" t="str">
        <f>IMSUB($C$18,$L3)</f>
        <v>-22,4990417618451+38,9683403315157i</v>
      </c>
      <c r="F3" s="8" t="str">
        <f>IMPRODUCT(C3,R2)</f>
        <v>0,100494638053795-0,088575022073071i</v>
      </c>
      <c r="G3" s="8" t="str">
        <f>IMPRODUCT(D3,S2)</f>
        <v>-0,126953288142177-0,0427408455180506i</v>
      </c>
      <c r="H3" s="8" t="str">
        <f>IMPRODUCT(E3,T2)</f>
        <v>0,0264586500883822+0,131315867591122i</v>
      </c>
      <c r="I3" s="8" t="str">
        <f>IMPRODUCT(C3,F3,COS(Углы!R3*PI()/180))</f>
        <v>4,52206611682768-3,98570624135675i</v>
      </c>
      <c r="J3" s="8" t="str">
        <f>IMPRODUCT(D3,G3,COS(Углы!S3*PI()/180))</f>
        <v>1,19078751751026+5,90878700677652i</v>
      </c>
      <c r="K3" s="8" t="str">
        <f>IMPRODUCT(E3,H3,COS(Углы!T3*PI()/180))</f>
        <v>-5,71245569251965-1,92343150756901i</v>
      </c>
      <c r="L3" s="8">
        <v>0</v>
      </c>
      <c r="M3" s="8" t="str">
        <f>IMSUM(F3,G3,H3)</f>
        <v>2,04697370165263E-16+3,88578058618805E-16i</v>
      </c>
      <c r="N3" s="8"/>
      <c r="O3" s="17"/>
      <c r="P3" s="17"/>
      <c r="Q3" s="17"/>
      <c r="R3" s="17"/>
      <c r="S3" s="17"/>
      <c r="T3" s="17"/>
      <c r="U3" s="9">
        <v>0.70699999999999996</v>
      </c>
      <c r="V3" s="9">
        <v>0.70699999999999996</v>
      </c>
      <c r="W3" s="9">
        <v>0.70699999999999996</v>
      </c>
      <c r="X3" s="9">
        <v>252</v>
      </c>
      <c r="Y3" s="9">
        <v>252</v>
      </c>
      <c r="Z3" s="9">
        <v>252</v>
      </c>
    </row>
    <row r="4" spans="1:26" x14ac:dyDescent="0.35">
      <c r="A4" s="18">
        <v>2</v>
      </c>
      <c r="B4" s="8" t="s">
        <v>0</v>
      </c>
      <c r="C4" s="8" t="e">
        <f t="shared" ref="C4:C15" si="1">IMSUB($C$16,$L4)</f>
        <v>#NUM!</v>
      </c>
      <c r="D4" s="8"/>
      <c r="E4" s="8"/>
      <c r="F4" s="8" t="e">
        <f t="shared" ref="F4:F15" si="2">IMPRODUCT(C4,R3)</f>
        <v>#NUM!</v>
      </c>
      <c r="G4" s="8" t="str">
        <f t="shared" ref="G4:G15" si="3">IMPRODUCT(D4,S3)</f>
        <v>0</v>
      </c>
      <c r="H4" s="8" t="str">
        <f t="shared" ref="H4:H15" si="4">IMPRODUCT(E4,T3)</f>
        <v>0</v>
      </c>
      <c r="I4" s="8" t="e">
        <f>IMPRODUCT(C4,F4,COS(Углы!R4*PI()/180))</f>
        <v>#NUM!</v>
      </c>
      <c r="J4" s="8" t="str">
        <f>IMPRODUCT(D4,G4,COS(Углы!S4*PI()/180))</f>
        <v>0</v>
      </c>
      <c r="K4" s="8" t="str">
        <f>IMPRODUCT(E4,H4,COS(Углы!T4*PI()/180))</f>
        <v>0</v>
      </c>
      <c r="L4" s="8" t="e">
        <f t="shared" ref="L4:L14" si="5">IMDIV(IMSUM(IMPRODUCT($C$16,R3),IMPRODUCT($C$17,S3),IMPRODUCT($C$18,T3)),(IMSUM(R3,S3,T3)))</f>
        <v>#NUM!</v>
      </c>
      <c r="M4" s="8"/>
      <c r="N4" s="8"/>
      <c r="O4" s="16" t="str">
        <f>COMPLEX(X4,U4*$C$22)</f>
        <v>252+222,110413i</v>
      </c>
      <c r="P4" s="16" t="str">
        <f t="shared" ref="P4" si="6">COMPLEX(Y4,V4*$C$22)</f>
        <v>252+222,110413i</v>
      </c>
      <c r="Q4" s="16" t="str">
        <f t="shared" ref="Q4" si="7">COMPLEX(Z4,W4*$C$22)</f>
        <v>252+222,110413i</v>
      </c>
      <c r="R4" s="16" t="str">
        <f>IMDIV(1,O4)</f>
        <v>0,00223330929195878-0,00196841765553057i</v>
      </c>
      <c r="S4" s="16" t="str">
        <f t="shared" ref="S4" si="8">IMDIV(1,P4)</f>
        <v>0,00223330929195878-0,00196841765553057i</v>
      </c>
      <c r="T4" s="16" t="str">
        <f t="shared" ref="T4" si="9">IMDIV(1,Q4)</f>
        <v>0,00223330929195878-0,00196841765553057i</v>
      </c>
      <c r="U4" s="9">
        <v>0.70699999999999996</v>
      </c>
      <c r="V4" s="9">
        <v>0.70699999999999996</v>
      </c>
      <c r="W4" s="9">
        <v>0.70699999999999996</v>
      </c>
      <c r="X4" s="9">
        <v>252</v>
      </c>
      <c r="Y4" s="9">
        <v>252</v>
      </c>
      <c r="Z4" s="9">
        <v>252</v>
      </c>
    </row>
    <row r="5" spans="1:26" x14ac:dyDescent="0.35">
      <c r="A5" s="18"/>
      <c r="B5" s="8" t="s">
        <v>1</v>
      </c>
      <c r="C5" s="8" t="str">
        <f t="shared" si="1"/>
        <v>44,9980835236902</v>
      </c>
      <c r="D5" s="8" t="str">
        <f>IMSUB($C$17,$L5)</f>
        <v>-22,4990417618451-38,9683403315157i</v>
      </c>
      <c r="E5" s="8" t="str">
        <f>IMSUB($C$18,$L5)</f>
        <v>-22,4990417618451+38,9683403315157i</v>
      </c>
      <c r="F5" s="8" t="str">
        <f t="shared" si="2"/>
        <v>0,100494638053795-0,088575022073071i</v>
      </c>
      <c r="G5" s="8" t="str">
        <f t="shared" si="3"/>
        <v>-0,126953288142177-0,0427408455180506i</v>
      </c>
      <c r="H5" s="8" t="str">
        <f t="shared" si="4"/>
        <v>0,0264586500883822+0,131315867591122i</v>
      </c>
      <c r="I5" s="8" t="str">
        <f>IMPRODUCT(C5,F5,COS(Углы!R5*PI()/180))</f>
        <v>4,52206611682768-3,98570624135675i</v>
      </c>
      <c r="J5" s="8" t="str">
        <f>IMPRODUCT(D5,G5,COS(Углы!S5*PI()/180))</f>
        <v>1,19078751751026+5,90878700677652i</v>
      </c>
      <c r="K5" s="8" t="str">
        <f>IMPRODUCT(E5,H5,COS(Углы!T5*PI()/180))</f>
        <v>-5,71245569251965-1,92343150756901i</v>
      </c>
      <c r="L5" s="8">
        <v>0</v>
      </c>
      <c r="M5" s="8" t="str">
        <f>IMSUM(F5,G5,H5)</f>
        <v>2,04697370165263E-16+3,88578058618805E-16i</v>
      </c>
      <c r="N5" s="8"/>
      <c r="O5" s="17"/>
      <c r="P5" s="17"/>
      <c r="Q5" s="17"/>
      <c r="R5" s="17"/>
      <c r="S5" s="17"/>
      <c r="T5" s="17"/>
      <c r="U5" s="9">
        <v>0.70699999999999996</v>
      </c>
      <c r="V5" s="9">
        <v>0.70699999999999996</v>
      </c>
      <c r="W5" s="9">
        <v>0.70699999999999996</v>
      </c>
      <c r="X5" s="9">
        <v>252</v>
      </c>
      <c r="Y5" s="9">
        <v>252</v>
      </c>
      <c r="Z5" s="9">
        <v>252</v>
      </c>
    </row>
    <row r="6" spans="1:26" x14ac:dyDescent="0.35">
      <c r="A6" s="18">
        <v>3</v>
      </c>
      <c r="B6" s="8" t="s">
        <v>0</v>
      </c>
      <c r="C6" s="8" t="e">
        <f t="shared" si="1"/>
        <v>#NUM!</v>
      </c>
      <c r="D6" s="8"/>
      <c r="E6" s="8"/>
      <c r="F6" s="8" t="e">
        <f t="shared" si="2"/>
        <v>#NUM!</v>
      </c>
      <c r="G6" s="8" t="str">
        <f t="shared" si="3"/>
        <v>0</v>
      </c>
      <c r="H6" s="8" t="str">
        <f t="shared" si="4"/>
        <v>0</v>
      </c>
      <c r="I6" s="8" t="e">
        <f>IMPRODUCT(C6,F6,COS(Углы!R6*PI()/180))</f>
        <v>#NUM!</v>
      </c>
      <c r="J6" s="8" t="str">
        <f>IMPRODUCT(D6,G6,COS(Углы!S6*PI()/180))</f>
        <v>0</v>
      </c>
      <c r="K6" s="8" t="str">
        <f>IMPRODUCT(E6,H6,COS(Углы!T6*PI()/180))</f>
        <v>0</v>
      </c>
      <c r="L6" s="8" t="e">
        <f t="shared" si="5"/>
        <v>#NUM!</v>
      </c>
      <c r="M6" s="8" t="e">
        <f t="shared" ref="M6:M7" si="10">IMSUM(F6,G6,H6)</f>
        <v>#NUM!</v>
      </c>
      <c r="N6" s="8"/>
      <c r="O6" s="16" t="str">
        <f>COMPLEX(X6,U6*$C$22)</f>
        <v>168+148,283048i</v>
      </c>
      <c r="P6" s="16" t="str">
        <f t="shared" ref="P6" si="11">COMPLEX(Y6,V6*$C$22)</f>
        <v>252+222,110413i</v>
      </c>
      <c r="Q6" s="16" t="str">
        <f>COMPLEX(Z6,W6*$C$22)</f>
        <v>84+74,141524i</v>
      </c>
      <c r="R6" s="16" t="str">
        <f>IMDIV(1,O6)</f>
        <v>0,00334582292358295-0,00295314774510209i</v>
      </c>
      <c r="S6" s="16" t="str">
        <f>IMDIV(1,P6)</f>
        <v>0,00223330929195878-0,00196841765553057i</v>
      </c>
      <c r="T6" s="16" t="str">
        <f>IMDIV(1,Q6)</f>
        <v>0,0066916458471659-0,00590629549020417i</v>
      </c>
      <c r="U6" s="9">
        <v>0.47199999999999998</v>
      </c>
      <c r="V6" s="9">
        <v>0.70699999999999996</v>
      </c>
      <c r="W6" s="9">
        <v>0.23599999999999999</v>
      </c>
      <c r="X6" s="9">
        <v>168</v>
      </c>
      <c r="Y6" s="9">
        <v>252</v>
      </c>
      <c r="Z6" s="9">
        <v>84</v>
      </c>
    </row>
    <row r="7" spans="1:26" x14ac:dyDescent="0.35">
      <c r="A7" s="18"/>
      <c r="B7" s="8" t="s">
        <v>1</v>
      </c>
      <c r="C7" s="8" t="str">
        <f t="shared" si="1"/>
        <v>44,9980835236902</v>
      </c>
      <c r="D7" s="8" t="str">
        <f>IMSUB($C$17,$L7)</f>
        <v>-22,4990417618451-38,9683403315157i</v>
      </c>
      <c r="E7" s="8" t="str">
        <f>IMSUB($C$18,$L7)</f>
        <v>-22,4990417618451+38,9683403315157i</v>
      </c>
      <c r="F7" s="8" t="str">
        <f t="shared" si="2"/>
        <v>0,150555619370863-0,132885988891901i</v>
      </c>
      <c r="G7" s="8" t="str">
        <f t="shared" si="3"/>
        <v>-0,126953288142177-0,0427408455180506i</v>
      </c>
      <c r="H7" s="8" t="str">
        <f t="shared" si="4"/>
        <v>0,0796029133899095+0,393648321642236i</v>
      </c>
      <c r="I7" s="8" t="str">
        <f>IMPRODUCT(C7,F7,COS(Углы!R7*PI()/180))</f>
        <v>6,774714335411-5,97961482728593i</v>
      </c>
      <c r="J7" s="8" t="str">
        <f>IMPRODUCT(D7,G7,COS(Углы!S7*PI()/180))</f>
        <v>1,19078751751026+5,90878700677652i</v>
      </c>
      <c r="K7" s="8" t="str">
        <f>IMPRODUCT(E7,H7,COS(Углы!T7*PI()/180))</f>
        <v>-17,1308110414087-5,75471660775074i</v>
      </c>
      <c r="L7" s="8">
        <v>0</v>
      </c>
      <c r="M7" s="8" t="str">
        <f t="shared" si="10"/>
        <v>0,103205244618596+0,218021487232284i</v>
      </c>
      <c r="N7" s="8"/>
      <c r="O7" s="17"/>
      <c r="P7" s="17"/>
      <c r="Q7" s="17"/>
      <c r="R7" s="17"/>
      <c r="S7" s="17"/>
      <c r="T7" s="17"/>
      <c r="U7" s="9">
        <v>0.47199999999999998</v>
      </c>
      <c r="V7" s="9">
        <v>0.70699999999999996</v>
      </c>
      <c r="W7" s="9">
        <v>0.23599999999999999</v>
      </c>
      <c r="X7" s="9">
        <v>168</v>
      </c>
      <c r="Y7" s="9">
        <v>252</v>
      </c>
      <c r="Z7" s="9">
        <v>84</v>
      </c>
    </row>
    <row r="8" spans="1:26" x14ac:dyDescent="0.35">
      <c r="A8" s="18">
        <v>4</v>
      </c>
      <c r="B8" s="8" t="s">
        <v>0</v>
      </c>
      <c r="C8" s="8" t="e">
        <f t="shared" si="1"/>
        <v>#NUM!</v>
      </c>
      <c r="D8" s="8"/>
      <c r="E8" s="8"/>
      <c r="F8" s="8" t="e">
        <f t="shared" si="2"/>
        <v>#NUM!</v>
      </c>
      <c r="G8" s="8" t="str">
        <f t="shared" si="3"/>
        <v>0</v>
      </c>
      <c r="H8" s="8" t="str">
        <f t="shared" si="4"/>
        <v>0</v>
      </c>
      <c r="I8" s="8" t="e">
        <f>IMPRODUCT(C8,F8,COS(Углы!R8*PI()/180))</f>
        <v>#NUM!</v>
      </c>
      <c r="J8" s="8" t="str">
        <f>IMPRODUCT(D8,G8,COS(Углы!S8*PI()/180))</f>
        <v>0</v>
      </c>
      <c r="K8" s="8" t="str">
        <f>IMPRODUCT(E8,H8,COS(Углы!T8*PI()/180))</f>
        <v>0</v>
      </c>
      <c r="L8" s="8" t="e">
        <f t="shared" si="5"/>
        <v>#NUM!</v>
      </c>
      <c r="M8" s="8"/>
      <c r="N8" s="8"/>
      <c r="O8" s="16" t="str">
        <f t="shared" ref="O8" si="12">COMPLEX(X8,U8*$C$22)</f>
        <v>168+148,283048i</v>
      </c>
      <c r="P8" s="16" t="str">
        <f t="shared" ref="P8" si="13">COMPLEX(Y8,V8*$C$22)</f>
        <v>252+222,110413i</v>
      </c>
      <c r="Q8" s="16" t="str">
        <f t="shared" ref="Q8" si="14">COMPLEX(Z8,W8*$C$22)</f>
        <v>84+74,141524i</v>
      </c>
      <c r="R8" s="16" t="str">
        <f t="shared" ref="R8:R14" si="15">IMDIV(1,O8)</f>
        <v>0,00334582292358295-0,00295314774510209i</v>
      </c>
      <c r="S8" s="16" t="str">
        <f t="shared" ref="S8" si="16">IMDIV(1,P8)</f>
        <v>0,00223330929195878-0,00196841765553057i</v>
      </c>
      <c r="T8" s="16" t="str">
        <f t="shared" ref="T8" si="17">IMDIV(1,Q8)</f>
        <v>0,0066916458471659-0,00590629549020417i</v>
      </c>
      <c r="U8" s="9">
        <v>0.47199999999999998</v>
      </c>
      <c r="V8" s="9">
        <v>0.70699999999999996</v>
      </c>
      <c r="W8" s="9">
        <v>0.23599999999999999</v>
      </c>
      <c r="X8" s="9">
        <v>168</v>
      </c>
      <c r="Y8" s="9">
        <v>252</v>
      </c>
      <c r="Z8" s="9">
        <v>84</v>
      </c>
    </row>
    <row r="9" spans="1:26" x14ac:dyDescent="0.35">
      <c r="A9" s="18"/>
      <c r="B9" s="8" t="s">
        <v>1</v>
      </c>
      <c r="C9" s="8" t="str">
        <f t="shared" si="1"/>
        <v>49,0841110343181-14,1619829535673i</v>
      </c>
      <c r="D9" s="8" t="str">
        <f>IMSUB($C$17,$L9)</f>
        <v>-18,4130142512172-53,130323285083i</v>
      </c>
      <c r="E9" s="8" t="str">
        <f>IMSUB($C$18,$L9)</f>
        <v>-18,4130142512172+24,8063573779484i</v>
      </c>
      <c r="F9" s="8" t="str">
        <f t="shared" si="2"/>
        <v>0,122404315856811-0,192336119030774i</v>
      </c>
      <c r="G9" s="8" t="str">
        <f t="shared" si="3"/>
        <v>-0,145704622218617-0,0824119423337178i</v>
      </c>
      <c r="H9" s="8" t="str">
        <f t="shared" si="4"/>
        <v>0,0233003063618055+0,274748061364491i</v>
      </c>
      <c r="I9" s="8" t="str">
        <f>IMPRODUCT(C9,F9,COS(Углы!R9*PI()/180))</f>
        <v>3,28424619152634-11,1741352570236i</v>
      </c>
      <c r="J9" s="8" t="str">
        <f>IMPRODUCT(D9,G9,COS(Углы!S9*PI()/180))</f>
        <v>-1,69571185336243+9,25878595126724i</v>
      </c>
      <c r="K9" s="8" t="str">
        <f>IMPRODUCT(E9,H9,COS(Углы!T9*PI()/180))</f>
        <v>-7,24452747220371-4,48094424277204i</v>
      </c>
      <c r="L9" s="8" t="str">
        <f t="shared" si="5"/>
        <v>-4,08602751062792+14,1619829535673i</v>
      </c>
      <c r="M9" s="8" t="str">
        <f>IMSUM(F9,G9,H9)</f>
        <v>-4,96130914129367E-16-8,32667268468867E-16i</v>
      </c>
      <c r="N9" s="8"/>
      <c r="O9" s="17"/>
      <c r="P9" s="17"/>
      <c r="Q9" s="17"/>
      <c r="R9" s="17"/>
      <c r="S9" s="17"/>
      <c r="T9" s="17"/>
      <c r="U9" s="9">
        <v>0.47199999999999998</v>
      </c>
      <c r="V9" s="9">
        <v>0.70699999999999996</v>
      </c>
      <c r="W9" s="9">
        <v>0.23599999999999999</v>
      </c>
      <c r="X9" s="9">
        <v>168</v>
      </c>
      <c r="Y9" s="9">
        <v>252</v>
      </c>
      <c r="Z9" s="9">
        <v>84</v>
      </c>
    </row>
    <row r="10" spans="1:26" x14ac:dyDescent="0.35">
      <c r="A10" s="18">
        <v>5</v>
      </c>
      <c r="B10" s="8" t="s">
        <v>0</v>
      </c>
      <c r="C10" s="8" t="e">
        <f t="shared" si="1"/>
        <v>#NUM!</v>
      </c>
      <c r="D10" s="8"/>
      <c r="E10" s="8"/>
      <c r="F10" s="8" t="e">
        <f t="shared" si="2"/>
        <v>#NUM!</v>
      </c>
      <c r="G10" s="8" t="str">
        <f t="shared" si="3"/>
        <v>0</v>
      </c>
      <c r="H10" s="8" t="str">
        <f t="shared" si="4"/>
        <v>0</v>
      </c>
      <c r="I10" s="8" t="e">
        <f>IMPRODUCT(C10,F10,COS(Углы!R10*PI()/180))</f>
        <v>#NUM!</v>
      </c>
      <c r="J10" s="8" t="str">
        <f>IMPRODUCT(D10,G10,COS(Углы!S10*PI()/180))</f>
        <v>0</v>
      </c>
      <c r="K10" s="8" t="str">
        <f>IMPRODUCT(E10,H10,COS(Углы!T10*PI()/180))</f>
        <v>0</v>
      </c>
      <c r="L10" s="8" t="e">
        <f t="shared" si="5"/>
        <v>#NUM!</v>
      </c>
      <c r="M10" s="8"/>
      <c r="N10" s="8"/>
      <c r="O10" s="16" t="str">
        <f t="shared" ref="O10" si="18">COMPLEX(X10,U10*$C$22)</f>
        <v>168+148,283048i</v>
      </c>
      <c r="P10" s="16" t="str">
        <f t="shared" ref="P10" si="19">COMPLEX(Y10,V10*$C$22)</f>
        <v>252+222,110413i</v>
      </c>
      <c r="Q10" s="16" t="str">
        <f t="shared" ref="Q10" si="20">COMPLEX(Z10,W10*$C$22)</f>
        <v>84+74,141524i</v>
      </c>
      <c r="R10" s="16" t="str">
        <f t="shared" si="15"/>
        <v>0,00334582292358295-0,00295314774510209i</v>
      </c>
      <c r="S10" s="16" t="str">
        <f t="shared" ref="S10" si="21">IMDIV(1,P10)</f>
        <v>0,00223330929195878-0,00196841765553057i</v>
      </c>
      <c r="T10" s="16" t="str">
        <f t="shared" ref="T10" si="22">IMDIV(1,Q10)</f>
        <v>0,0066916458471659-0,00590629549020417i</v>
      </c>
      <c r="U10" s="9">
        <v>0.47199999999999998</v>
      </c>
      <c r="V10" s="9">
        <v>0.70699999999999996</v>
      </c>
      <c r="W10" s="9">
        <v>0.23599999999999999</v>
      </c>
      <c r="X10" s="9">
        <v>168</v>
      </c>
      <c r="Y10" s="9">
        <v>252</v>
      </c>
      <c r="Z10" s="9">
        <v>84</v>
      </c>
    </row>
    <row r="11" spans="1:26" x14ac:dyDescent="0.35">
      <c r="A11" s="18"/>
      <c r="B11" s="8" t="s">
        <v>1</v>
      </c>
      <c r="C11" s="8" t="str">
        <f t="shared" si="1"/>
        <v>44,9980835236902</v>
      </c>
      <c r="D11" s="8">
        <v>0</v>
      </c>
      <c r="E11" s="8" t="str">
        <f>IMSUB($C$18,$L11)</f>
        <v>-22,4990417618451+38,9683403315157i</v>
      </c>
      <c r="F11" s="8" t="str">
        <f t="shared" si="2"/>
        <v>0,150555619370863-0,132885988891901i</v>
      </c>
      <c r="G11" s="8">
        <v>0</v>
      </c>
      <c r="H11" s="8" t="str">
        <f t="shared" si="4"/>
        <v>0,0796029133899095+0,393648321642236i</v>
      </c>
      <c r="I11" s="8" t="str">
        <f>IMPRODUCT(C11,F11,COS(Углы!R11*PI()/180))</f>
        <v>6,774714335411-5,97961482728593i</v>
      </c>
      <c r="J11" s="8" t="str">
        <f>IMPRODUCT(D11,G11,COS(Углы!S11*PI()/180))</f>
        <v>0</v>
      </c>
      <c r="K11" s="8" t="str">
        <f>IMPRODUCT(E11,H11,COS(Углы!T11*PI()/180))</f>
        <v>-17,1308110414087-5,75471660775074i</v>
      </c>
      <c r="L11" s="8">
        <v>0</v>
      </c>
      <c r="M11" s="8" t="str">
        <f>IMSUM(F11,G11,H11)</f>
        <v>0,230158532760773+0,260762332750335i</v>
      </c>
      <c r="N11" s="8"/>
      <c r="O11" s="17"/>
      <c r="P11" s="17"/>
      <c r="Q11" s="17"/>
      <c r="R11" s="17"/>
      <c r="S11" s="17"/>
      <c r="T11" s="17"/>
      <c r="U11" s="9">
        <v>0.47199999999999998</v>
      </c>
      <c r="V11" s="9">
        <v>0.70699999999999996</v>
      </c>
      <c r="W11" s="9">
        <v>0.23599999999999999</v>
      </c>
      <c r="X11" s="9">
        <v>168</v>
      </c>
      <c r="Y11" s="9">
        <v>252</v>
      </c>
      <c r="Z11" s="9">
        <v>84</v>
      </c>
    </row>
    <row r="12" spans="1:26" ht="15.5" customHeight="1" x14ac:dyDescent="0.35">
      <c r="A12" s="18">
        <v>6</v>
      </c>
      <c r="B12" s="8" t="s">
        <v>0</v>
      </c>
      <c r="C12" s="8" t="e">
        <f t="shared" si="1"/>
        <v>#NUM!</v>
      </c>
      <c r="D12" s="8"/>
      <c r="E12" s="8"/>
      <c r="F12" s="8" t="e">
        <f t="shared" si="2"/>
        <v>#NUM!</v>
      </c>
      <c r="G12" s="8" t="str">
        <f t="shared" si="3"/>
        <v>0</v>
      </c>
      <c r="H12" s="8" t="str">
        <f t="shared" si="4"/>
        <v>0</v>
      </c>
      <c r="I12" s="8" t="e">
        <f>IMPRODUCT(C12,F12,COS(Углы!R12*PI()/180))</f>
        <v>#NUM!</v>
      </c>
      <c r="J12" s="8" t="e">
        <f>IMPRODUCT(D12,G12,COS(Углы!S12*PI()/180))</f>
        <v>#DIV/0!</v>
      </c>
      <c r="K12" s="8" t="str">
        <f>IMPRODUCT(E12,H12,COS(Углы!T12*PI()/180))</f>
        <v>0</v>
      </c>
      <c r="L12" s="8" t="e">
        <f t="shared" si="5"/>
        <v>#NUM!</v>
      </c>
      <c r="M12" s="8"/>
      <c r="N12" s="8"/>
      <c r="O12" s="16" t="str">
        <f t="shared" ref="O12" si="23">COMPLEX(X12,U12*$C$22)</f>
        <v>168+148,283048i</v>
      </c>
      <c r="P12" s="16" t="str">
        <f>COMPLEX(Y12,V12*$C$22)</f>
        <v>252+222,110413i</v>
      </c>
      <c r="Q12" s="16" t="str">
        <f t="shared" ref="Q12" si="24">COMPLEX(Z12,W12*$C$22)</f>
        <v>84+74,141524i</v>
      </c>
      <c r="R12" s="16" t="str">
        <f t="shared" si="15"/>
        <v>0,00334582292358295-0,00295314774510209i</v>
      </c>
      <c r="S12" s="16">
        <v>0</v>
      </c>
      <c r="T12" s="16" t="str">
        <f t="shared" ref="T12" si="25">IMDIV(1,Q12)</f>
        <v>0,0066916458471659-0,00590629549020417i</v>
      </c>
      <c r="U12" s="9">
        <v>0.47199999999999998</v>
      </c>
      <c r="V12" s="9">
        <v>0.70699999999999996</v>
      </c>
      <c r="W12" s="9">
        <v>0.23599999999999999</v>
      </c>
      <c r="X12" s="9">
        <v>168</v>
      </c>
      <c r="Y12" s="9">
        <v>252</v>
      </c>
      <c r="Z12" s="9">
        <v>84</v>
      </c>
    </row>
    <row r="13" spans="1:26" x14ac:dyDescent="0.35">
      <c r="A13" s="18"/>
      <c r="B13" s="8" t="s">
        <v>1</v>
      </c>
      <c r="C13" s="8" t="str">
        <f t="shared" si="1"/>
        <v>44,9980835236901-25,9788935543438i</v>
      </c>
      <c r="D13" s="8">
        <v>0</v>
      </c>
      <c r="E13" s="8" t="str">
        <f>IMSUB($C$18,$L13)</f>
        <v>-22,4990417618452+12,9894467771719i</v>
      </c>
      <c r="F13" s="8" t="str">
        <f t="shared" si="2"/>
        <v>0,073836108450605-0,219806766475346i</v>
      </c>
      <c r="G13" s="8">
        <v>0</v>
      </c>
      <c r="H13" s="8" t="str">
        <f t="shared" si="4"/>
        <v>-0,0738361084506061+0,219806766475346i</v>
      </c>
      <c r="I13" s="8" t="str">
        <f>IMPRODUCT(C13,F13,COS(Углы!R13*PI()/180))</f>
        <v>-2,38785321366296-11,8090636388351i</v>
      </c>
      <c r="J13" s="8" t="str">
        <f>IMPRODUCT(D13,G13,COS(Углы!S13*PI()/180))</f>
        <v>0</v>
      </c>
      <c r="K13" s="8" t="str">
        <f>IMPRODUCT(E13,H13,COS(Углы!T13*PI()/180))</f>
        <v>-1,19392660683144-5,90453181941761i</v>
      </c>
      <c r="L13" s="8" t="str">
        <f t="shared" si="5"/>
        <v>6,21724893790087E-14+25,9788935543438i</v>
      </c>
      <c r="M13" s="8">
        <v>0</v>
      </c>
      <c r="N13" s="8"/>
      <c r="O13" s="17"/>
      <c r="P13" s="17"/>
      <c r="Q13" s="17"/>
      <c r="R13" s="17"/>
      <c r="S13" s="17"/>
      <c r="T13" s="17"/>
      <c r="U13" s="9">
        <v>0.47199999999999998</v>
      </c>
      <c r="V13" s="9">
        <v>0.70699999999999996</v>
      </c>
      <c r="W13" s="9">
        <v>0.23599999999999999</v>
      </c>
      <c r="X13" s="9">
        <v>168</v>
      </c>
      <c r="Y13" s="9">
        <v>252</v>
      </c>
      <c r="Z13" s="9">
        <v>84</v>
      </c>
    </row>
    <row r="14" spans="1:26" x14ac:dyDescent="0.35">
      <c r="A14" s="18">
        <v>7</v>
      </c>
      <c r="B14" s="8" t="s">
        <v>0</v>
      </c>
      <c r="C14" s="8" t="e">
        <f t="shared" si="1"/>
        <v>#NUM!</v>
      </c>
      <c r="D14" s="8"/>
      <c r="E14" s="8"/>
      <c r="F14" s="8" t="e">
        <f t="shared" si="2"/>
        <v>#NUM!</v>
      </c>
      <c r="G14" s="8" t="str">
        <f t="shared" si="3"/>
        <v>0</v>
      </c>
      <c r="H14" s="8" t="str">
        <f t="shared" si="4"/>
        <v>0</v>
      </c>
      <c r="I14" s="8" t="e">
        <f>IMPRODUCT(C14,F14,COS(Углы!R14*PI()/180))</f>
        <v>#NUM!</v>
      </c>
      <c r="J14" s="8" t="str">
        <f>IMPRODUCT(D14,G14,COS(Углы!S14*PI()/180))</f>
        <v>0</v>
      </c>
      <c r="K14" s="8" t="str">
        <f>IMPRODUCT(E14,H14,COS(Углы!T14*PI()/180))</f>
        <v>0</v>
      </c>
      <c r="L14" s="8" t="e">
        <f t="shared" si="5"/>
        <v>#NUM!</v>
      </c>
      <c r="M14" s="8"/>
      <c r="N14" s="8"/>
      <c r="O14" s="16" t="str">
        <f t="shared" ref="O14" si="26">COMPLEX(X14,U14*$C$22)</f>
        <v>168+148,283048i</v>
      </c>
      <c r="P14" s="16" t="str">
        <f t="shared" ref="P14" si="27">COMPLEX(Y14,V14*$C$22)</f>
        <v>252+222,110413i</v>
      </c>
      <c r="Q14" s="16" t="str">
        <f t="shared" ref="Q14" si="28">COMPLEX(Z14,W14*$C$22)</f>
        <v>84+74,141524i</v>
      </c>
      <c r="R14" s="16" t="str">
        <f t="shared" si="15"/>
        <v>0,00334582292358295-0,00295314774510209i</v>
      </c>
      <c r="S14" s="16" t="str">
        <f t="shared" ref="S14" si="29">IMDIV(1,P14)</f>
        <v>0,00223330929195878-0,00196841765553057i</v>
      </c>
      <c r="T14" s="16" t="str">
        <f t="shared" ref="T14" si="30">IMDIV(1,Q14)</f>
        <v>0,0066916458471659-0,00590629549020417i</v>
      </c>
      <c r="U14" s="9">
        <v>0.47199999999999998</v>
      </c>
      <c r="V14" s="9">
        <v>0.70699999999999996</v>
      </c>
      <c r="W14" s="9">
        <v>0.23599999999999999</v>
      </c>
      <c r="X14" s="9">
        <v>168</v>
      </c>
      <c r="Y14" s="9">
        <v>252</v>
      </c>
      <c r="Z14" s="9">
        <v>84</v>
      </c>
    </row>
    <row r="15" spans="1:26" x14ac:dyDescent="0.35">
      <c r="A15" s="18"/>
      <c r="B15" s="8" t="s">
        <v>1</v>
      </c>
      <c r="C15" s="8" t="str">
        <f t="shared" si="1"/>
        <v>67,4971252855353+38,9683403315157i</v>
      </c>
      <c r="D15" s="8" t="s">
        <v>50</v>
      </c>
      <c r="E15" s="8" t="str">
        <f>IMSUB($C$18,$L15)</f>
        <v>77,9366806630314i</v>
      </c>
      <c r="F15" s="8" t="str">
        <f t="shared" si="2"/>
        <v>0,340912695436681-0,0689478169626846i</v>
      </c>
      <c r="G15" s="8" t="str">
        <f t="shared" si="3"/>
        <v>-0,126953288142177-0,0427408455180506i</v>
      </c>
      <c r="H15" s="8" t="str">
        <f t="shared" si="4"/>
        <v>0,460317065521545+0,521524665500669i</v>
      </c>
      <c r="I15" s="8" t="str">
        <f>IMPRODUCT(C15,F15,COS(Углы!R15*PI()/180))</f>
        <v>25,6974089118361+8,63102249941647i</v>
      </c>
      <c r="J15" s="8" t="str">
        <f>IMPRODUCT(D15,G15,COS(Углы!S15*PI()/180))</f>
        <v>1,19078751751026+5,90878700677652i</v>
      </c>
      <c r="K15" s="8" t="str">
        <f>IMPRODUCT(E15,H15,COS(Углы!T15*PI()/180))</f>
        <v>-40,6459013130199+35,8755841392964i</v>
      </c>
      <c r="L15" s="8" t="s">
        <v>50</v>
      </c>
      <c r="M15" s="8" t="str">
        <f>IMSUM(F15,G15,H15)</f>
        <v>0,674276472816049+0,409836003019934i</v>
      </c>
      <c r="N15" s="8"/>
      <c r="O15" s="17"/>
      <c r="P15" s="17"/>
      <c r="Q15" s="17"/>
      <c r="R15" s="17"/>
      <c r="S15" s="17"/>
      <c r="T15" s="17"/>
      <c r="U15" s="9">
        <v>0.47199999999999998</v>
      </c>
      <c r="V15" s="9">
        <v>0.70699999999999996</v>
      </c>
      <c r="W15" s="9">
        <v>0.23599999999999999</v>
      </c>
      <c r="X15" s="9">
        <v>168</v>
      </c>
      <c r="Y15" s="9">
        <v>252</v>
      </c>
      <c r="Z15" s="9">
        <v>84</v>
      </c>
    </row>
    <row r="16" spans="1:26" x14ac:dyDescent="0.35">
      <c r="B16" s="9" t="s">
        <v>20</v>
      </c>
      <c r="C16" s="9" t="str">
        <f>IMPRODUCT($C$19,D16)</f>
        <v>44,9980835236902</v>
      </c>
      <c r="D16" s="9" t="str">
        <f>COMPLEX(1,0)</f>
        <v>1</v>
      </c>
    </row>
    <row r="17" spans="1:26" x14ac:dyDescent="0.35">
      <c r="B17" s="9" t="s">
        <v>21</v>
      </c>
      <c r="C17" s="9" t="str">
        <f t="shared" ref="C15:D18" si="31">IMPRODUCT($C$19,D17)</f>
        <v>-22,4990417618451-38,9683403315157i</v>
      </c>
      <c r="D17" s="9" t="str">
        <f>COMPLEX(-0.5,-0.866)</f>
        <v>-0,5-0,866i</v>
      </c>
    </row>
    <row r="18" spans="1:26" x14ac:dyDescent="0.35">
      <c r="B18" s="9" t="s">
        <v>22</v>
      </c>
      <c r="C18" s="9" t="str">
        <f t="shared" si="31"/>
        <v>-22,4990417618451+38,9683403315157i</v>
      </c>
      <c r="D18" s="9" t="str">
        <f>COMPLEX(-0.5,0.866)</f>
        <v>-0,5+0,866i</v>
      </c>
    </row>
    <row r="19" spans="1:26" x14ac:dyDescent="0.35">
      <c r="B19" s="9" t="s">
        <v>23</v>
      </c>
      <c r="C19" s="9">
        <f>C20/SQRT(2)</f>
        <v>44.998083523690198</v>
      </c>
    </row>
    <row r="20" spans="1:26" x14ac:dyDescent="0.35">
      <c r="B20" s="9" t="s">
        <v>24</v>
      </c>
      <c r="C20" s="9">
        <v>63.636899999999997</v>
      </c>
    </row>
    <row r="22" spans="1:26" x14ac:dyDescent="0.35">
      <c r="B22" s="9" t="s">
        <v>27</v>
      </c>
      <c r="C22" s="9">
        <v>314.15899999999999</v>
      </c>
      <c r="D22" s="9">
        <f>C22*C23</f>
        <v>0</v>
      </c>
      <c r="E22" s="9">
        <f>ATAN(D22/252)</f>
        <v>0</v>
      </c>
    </row>
    <row r="27" spans="1:26" ht="18.5" x14ac:dyDescent="0.35">
      <c r="A27" s="8"/>
      <c r="B27" s="8"/>
      <c r="C27" s="6" t="s">
        <v>5</v>
      </c>
      <c r="D27" s="6" t="s">
        <v>6</v>
      </c>
      <c r="E27" s="6" t="s">
        <v>7</v>
      </c>
      <c r="F27" s="6" t="s">
        <v>35</v>
      </c>
      <c r="G27" s="6" t="s">
        <v>36</v>
      </c>
      <c r="H27" s="6" t="s">
        <v>37</v>
      </c>
      <c r="I27" s="6" t="s">
        <v>38</v>
      </c>
      <c r="J27" s="6" t="s">
        <v>39</v>
      </c>
      <c r="K27" s="6" t="s">
        <v>40</v>
      </c>
      <c r="L27" s="6" t="s">
        <v>41</v>
      </c>
      <c r="M27" s="6" t="s">
        <v>42</v>
      </c>
      <c r="N27" s="6" t="s">
        <v>43</v>
      </c>
      <c r="O27" s="6" t="s">
        <v>44</v>
      </c>
      <c r="P27" s="6" t="s">
        <v>45</v>
      </c>
      <c r="Q27" s="6" t="s">
        <v>46</v>
      </c>
      <c r="R27" s="6" t="s">
        <v>25</v>
      </c>
      <c r="S27" s="6" t="s">
        <v>26</v>
      </c>
      <c r="T27" s="6" t="s">
        <v>28</v>
      </c>
      <c r="U27" s="6" t="s">
        <v>29</v>
      </c>
      <c r="V27" s="6" t="s">
        <v>30</v>
      </c>
      <c r="W27" s="6" t="s">
        <v>31</v>
      </c>
      <c r="X27" s="13" t="s">
        <v>47</v>
      </c>
      <c r="Y27" s="13" t="s">
        <v>48</v>
      </c>
      <c r="Z27" s="13" t="s">
        <v>49</v>
      </c>
    </row>
    <row r="28" spans="1:26" x14ac:dyDescent="0.35">
      <c r="A28" s="18">
        <v>1</v>
      </c>
      <c r="B28" s="8" t="s">
        <v>0</v>
      </c>
      <c r="C28" s="3"/>
      <c r="D28" s="3"/>
      <c r="E28" s="3"/>
      <c r="F28" s="3"/>
      <c r="G28" s="3"/>
      <c r="H28" s="3"/>
      <c r="I28" s="3"/>
      <c r="J28" s="3"/>
      <c r="K28" s="3"/>
      <c r="L28" s="18" t="str">
        <f>COMPLEX(U28,R28*$C$22)</f>
        <v>252+222,110413i</v>
      </c>
      <c r="M28" s="18" t="str">
        <f t="shared" ref="M28:N28" si="32">COMPLEX(V28,S28*$C$22)</f>
        <v>252+222,110413i</v>
      </c>
      <c r="N28" s="18" t="str">
        <f t="shared" si="32"/>
        <v>252+222,110413i</v>
      </c>
      <c r="O28" s="18" t="str">
        <f>IMDIV(1,L28)</f>
        <v>0,00223330929195878-0,00196841765553057i</v>
      </c>
      <c r="P28" s="18" t="str">
        <f t="shared" ref="P28:Q28" si="33">IMDIV(1,M28)</f>
        <v>0,00223330929195878-0,00196841765553057i</v>
      </c>
      <c r="Q28" s="18" t="str">
        <f t="shared" si="33"/>
        <v>0,00223330929195878-0,00196841765553057i</v>
      </c>
      <c r="R28" s="18">
        <v>0.70699999999999996</v>
      </c>
      <c r="S28" s="18">
        <v>0.70699999999999996</v>
      </c>
      <c r="T28" s="18">
        <v>0.70699999999999996</v>
      </c>
      <c r="U28" s="18">
        <v>252</v>
      </c>
      <c r="V28" s="18">
        <v>252</v>
      </c>
      <c r="W28" s="18">
        <v>252</v>
      </c>
      <c r="X28" s="15"/>
      <c r="Y28" s="15"/>
      <c r="Z28" s="15"/>
    </row>
    <row r="29" spans="1:26" x14ac:dyDescent="0.35">
      <c r="A29" s="18"/>
      <c r="B29" s="8" t="s">
        <v>1</v>
      </c>
      <c r="C29" s="3" t="str">
        <f>IMSUB(F29,H29)</f>
        <v>0,301483914161383-0,265725066219213i</v>
      </c>
      <c r="D29" s="3" t="str">
        <f>IMSUB(G29,F29)</f>
        <v>-0,38085986442653-0,128222536554152i</v>
      </c>
      <c r="E29" s="3" t="str">
        <f>IMSUB(H29,G29)</f>
        <v>0,0793759502651466+0,393947602773365i</v>
      </c>
      <c r="F29" s="3" t="str">
        <f>IMPRODUCT(IMSUB($C$16,$C$17),O28)</f>
        <v>0,227447926195971-0,0458341765550205i</v>
      </c>
      <c r="G29" s="3" t="str">
        <f>IMPRODUCT(IMSUB($C$17,$C$18),P28)</f>
        <v>-0,153411938230559-0,174056713109172i</v>
      </c>
      <c r="H29" s="3" t="str">
        <f>IMPRODUCT(IMSUB($C$18,$C$16),Q28)</f>
        <v>-0,0740359879654124+0,219890889664193i</v>
      </c>
      <c r="I29" s="3"/>
      <c r="J29" s="3"/>
      <c r="K29" s="3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5" t="str">
        <f>(IMSUB($C$16,$C$17))</f>
        <v>67,4971252855353+38,9683403315157i</v>
      </c>
      <c r="Y29" s="15" t="str">
        <f>(IMSUB($C$17,$C$18))</f>
        <v>-77,9366806630314i</v>
      </c>
      <c r="Z29" s="15" t="str">
        <f>(IMSUB($C$18,$C$16))</f>
        <v>-67,4971252855353+38,9683403315157i</v>
      </c>
    </row>
    <row r="30" spans="1:26" x14ac:dyDescent="0.35">
      <c r="A30" s="18">
        <v>2</v>
      </c>
      <c r="B30" s="8" t="s">
        <v>0</v>
      </c>
      <c r="C30" s="3"/>
      <c r="D30" s="3"/>
      <c r="E30" s="3"/>
      <c r="F30" s="3"/>
      <c r="G30" s="3"/>
      <c r="H30" s="3"/>
      <c r="I30" s="3"/>
      <c r="J30" s="3"/>
      <c r="K30" s="3"/>
      <c r="L30" s="18" t="str">
        <f t="shared" ref="L30" si="34">COMPLEX(U30,R30*$C$22)</f>
        <v>168+148,283048i</v>
      </c>
      <c r="M30" s="18" t="str">
        <f t="shared" ref="M30" si="35">COMPLEX(V30,S30*$C$22)</f>
        <v>252+222,110413i</v>
      </c>
      <c r="N30" s="18" t="str">
        <f t="shared" ref="N30" si="36">COMPLEX(W30,T30*$C$22)</f>
        <v>84+74,141524i</v>
      </c>
      <c r="O30" s="18" t="str">
        <f t="shared" ref="O30" si="37">IMDIV(1,L30)</f>
        <v>0,00334582292358295-0,00295314774510209i</v>
      </c>
      <c r="P30" s="18" t="str">
        <f t="shared" ref="P30" si="38">IMDIV(1,M30)</f>
        <v>0,00223330929195878-0,00196841765553057i</v>
      </c>
      <c r="Q30" s="18" t="str">
        <f t="shared" ref="Q30" si="39">IMDIV(1,N30)</f>
        <v>0,0066916458471659-0,00590629549020417i</v>
      </c>
      <c r="R30" s="18">
        <v>0.47199999999999998</v>
      </c>
      <c r="S30" s="18">
        <v>0.70699999999999996</v>
      </c>
      <c r="T30" s="18">
        <v>0.23599999999999999</v>
      </c>
      <c r="U30" s="18">
        <v>168</v>
      </c>
      <c r="V30" s="18">
        <v>252</v>
      </c>
      <c r="W30" s="18">
        <v>84</v>
      </c>
      <c r="X30" s="15" t="str">
        <f t="shared" ref="X30:X39" si="40">(IMSUB($C$16,$C$17))</f>
        <v>67,4971252855353+38,9683403315157i</v>
      </c>
      <c r="Y30" s="15" t="str">
        <f t="shared" ref="Y30:Y38" si="41">(IMSUB($C$17,$C$18))</f>
        <v>-77,9366806630314i</v>
      </c>
      <c r="Z30" s="15" t="str">
        <f t="shared" ref="Z30:Z39" si="42">(IMSUB($C$18,$C$16))</f>
        <v>-67,4971252855353+38,9683403315157i</v>
      </c>
    </row>
    <row r="31" spans="1:26" x14ac:dyDescent="0.35">
      <c r="A31" s="18"/>
      <c r="B31" s="8" t="s">
        <v>1</v>
      </c>
      <c r="C31" s="3" t="str">
        <f t="shared" ref="C31" si="43">IMSUB(F31,H31)</f>
        <v>0,562421020788497-0,728368116388723i</v>
      </c>
      <c r="D31" s="3" t="str">
        <f t="shared" ref="D31" si="44">IMSUB(G31,F31)</f>
        <v>-0,49432463366724-0,105108896146487i</v>
      </c>
      <c r="E31" s="3" t="str">
        <f t="shared" ref="E31" si="45">IMSUB(H31,G31)</f>
        <v>-0,068096387121257+0,83347701253521i</v>
      </c>
      <c r="F31" s="3" t="str">
        <f t="shared" ref="F31" si="46">IMPRODUCT(IMSUB($C$16,$C$17),O30)</f>
        <v>0,340912695436681-0,0689478169626846i</v>
      </c>
      <c r="G31" s="3" t="str">
        <f t="shared" ref="G31" si="47">IMPRODUCT(IMSUB($C$17,$C$18),P30)</f>
        <v>-0,153411938230559-0,174056713109172i</v>
      </c>
      <c r="H31" s="3" t="str">
        <f t="shared" ref="H31" si="48">IMPRODUCT(IMSUB($C$18,$C$16),Q30)</f>
        <v>-0,221508325351816+0,659420299426038i</v>
      </c>
      <c r="I31" s="3"/>
      <c r="J31" s="3"/>
      <c r="K31" s="3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5" t="str">
        <f t="shared" si="40"/>
        <v>67,4971252855353+38,9683403315157i</v>
      </c>
      <c r="Y31" s="15" t="str">
        <f t="shared" si="41"/>
        <v>-77,9366806630314i</v>
      </c>
      <c r="Z31" s="15" t="str">
        <f t="shared" si="42"/>
        <v>-67,4971252855353+38,9683403315157i</v>
      </c>
    </row>
    <row r="32" spans="1:26" x14ac:dyDescent="0.35">
      <c r="A32" s="18">
        <v>3</v>
      </c>
      <c r="B32" s="8" t="s">
        <v>0</v>
      </c>
      <c r="C32" s="3"/>
      <c r="D32" s="3"/>
      <c r="E32" s="3"/>
      <c r="F32" s="3"/>
      <c r="G32" s="3"/>
      <c r="H32" s="3"/>
      <c r="I32" s="3"/>
      <c r="J32" s="3"/>
      <c r="K32" s="3"/>
      <c r="L32" s="18" t="str">
        <f t="shared" ref="L32" si="49">COMPLEX(U32,R32*$C$22)</f>
        <v>168+148,283048i</v>
      </c>
      <c r="M32" s="18" t="str">
        <f t="shared" ref="M32" si="50">COMPLEX(V32,S32*$C$22)</f>
        <v>252+222,110413i</v>
      </c>
      <c r="N32" s="18" t="str">
        <f t="shared" ref="N32" si="51">COMPLEX(W32,T32*$C$22)</f>
        <v>84+74,141524i</v>
      </c>
      <c r="O32" s="18" t="str">
        <f t="shared" ref="O32" si="52">IMDIV(1,L32)</f>
        <v>0,00334582292358295-0,00295314774510209i</v>
      </c>
      <c r="P32" s="18">
        <v>0</v>
      </c>
      <c r="Q32" s="18" t="str">
        <f t="shared" ref="Q32" si="53">IMDIV(1,N32)</f>
        <v>0,0066916458471659-0,00590629549020417i</v>
      </c>
      <c r="R32" s="18">
        <v>0.47199999999999998</v>
      </c>
      <c r="S32" s="18">
        <v>0.70699999999999996</v>
      </c>
      <c r="T32" s="18">
        <v>0.23599999999999999</v>
      </c>
      <c r="U32" s="18">
        <v>168</v>
      </c>
      <c r="V32" s="18">
        <v>252</v>
      </c>
      <c r="W32" s="18">
        <v>84</v>
      </c>
      <c r="X32" s="15" t="str">
        <f t="shared" si="40"/>
        <v>67,4971252855353+38,9683403315157i</v>
      </c>
      <c r="Y32" s="15" t="str">
        <f t="shared" si="41"/>
        <v>-77,9366806630314i</v>
      </c>
      <c r="Z32" s="15" t="str">
        <f t="shared" si="42"/>
        <v>-67,4971252855353+38,9683403315157i</v>
      </c>
    </row>
    <row r="33" spans="1:26" x14ac:dyDescent="0.35">
      <c r="A33" s="18"/>
      <c r="B33" s="8" t="s">
        <v>1</v>
      </c>
      <c r="C33" s="3" t="str">
        <f t="shared" ref="C33" si="54">IMSUB(F33,H33)</f>
        <v>0,562421020788497-0,728368116388723i</v>
      </c>
      <c r="D33" s="3" t="str">
        <f t="shared" ref="D33" si="55">IMSUB(G33,F33)</f>
        <v>-0,340912695436681+0,0689478169626846i</v>
      </c>
      <c r="E33" s="3" t="str">
        <f t="shared" ref="E33" si="56">IMSUB(H33,G33)</f>
        <v>-0,221508325351816+0,659420299426038i</v>
      </c>
      <c r="F33" s="3" t="str">
        <f t="shared" ref="F33" si="57">IMPRODUCT(IMSUB($C$16,$C$17),O32)</f>
        <v>0,340912695436681-0,0689478169626846i</v>
      </c>
      <c r="G33" s="3">
        <v>0</v>
      </c>
      <c r="H33" s="3" t="str">
        <f t="shared" ref="H33" si="58">IMPRODUCT(IMSUB($C$18,$C$16),Q32)</f>
        <v>-0,221508325351816+0,659420299426038i</v>
      </c>
      <c r="I33" s="3"/>
      <c r="J33" s="3"/>
      <c r="K33" s="3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5" t="str">
        <f t="shared" si="40"/>
        <v>67,4971252855353+38,9683403315157i</v>
      </c>
      <c r="Y33" s="15" t="str">
        <f t="shared" si="41"/>
        <v>-77,9366806630314i</v>
      </c>
      <c r="Z33" s="15" t="str">
        <f t="shared" si="42"/>
        <v>-67,4971252855353+38,9683403315157i</v>
      </c>
    </row>
    <row r="34" spans="1:26" x14ac:dyDescent="0.35">
      <c r="A34" s="18">
        <v>4</v>
      </c>
      <c r="B34" s="8" t="s">
        <v>0</v>
      </c>
      <c r="C34" s="3"/>
      <c r="D34" s="3"/>
      <c r="E34" s="3"/>
      <c r="F34" s="3"/>
      <c r="G34" s="3"/>
      <c r="H34" s="3"/>
      <c r="I34" s="3"/>
      <c r="J34" s="3"/>
      <c r="K34" s="3"/>
      <c r="L34" s="18" t="str">
        <f t="shared" ref="L34" si="59">COMPLEX(U34,R34*$C$22)</f>
        <v>168+148,283048i</v>
      </c>
      <c r="M34" s="18" t="str">
        <f t="shared" ref="M34" si="60">COMPLEX(V34,S34*$C$22)</f>
        <v>252+222,110413i</v>
      </c>
      <c r="N34" s="18" t="str">
        <f t="shared" ref="N34" si="61">COMPLEX(W34,T34*$C$22)</f>
        <v>84+74,141524i</v>
      </c>
      <c r="O34" s="18" t="str">
        <f t="shared" ref="O34" si="62">IMDIV(1,L34)</f>
        <v>0,00334582292358295-0,00295314774510209i</v>
      </c>
      <c r="P34" s="18">
        <v>0</v>
      </c>
      <c r="Q34" s="18">
        <v>0</v>
      </c>
      <c r="R34" s="18">
        <v>0.47199999999999998</v>
      </c>
      <c r="S34" s="18">
        <v>0.70699999999999996</v>
      </c>
      <c r="T34" s="18">
        <v>0.23599999999999999</v>
      </c>
      <c r="U34" s="18">
        <v>168</v>
      </c>
      <c r="V34" s="18">
        <v>252</v>
      </c>
      <c r="W34" s="18">
        <v>84</v>
      </c>
      <c r="X34" s="15" t="str">
        <f t="shared" si="40"/>
        <v>67,4971252855353+38,9683403315157i</v>
      </c>
      <c r="Y34" s="15" t="str">
        <f t="shared" si="41"/>
        <v>-77,9366806630314i</v>
      </c>
      <c r="Z34" s="15" t="str">
        <f t="shared" si="42"/>
        <v>-67,4971252855353+38,9683403315157i</v>
      </c>
    </row>
    <row r="35" spans="1:26" x14ac:dyDescent="0.35">
      <c r="A35" s="18"/>
      <c r="B35" s="8" t="s">
        <v>1</v>
      </c>
      <c r="C35" s="3" t="str">
        <f t="shared" ref="C35" si="63">IMSUB(F35,H35)</f>
        <v>0,340912695436681-0,0689478169626846i</v>
      </c>
      <c r="D35" s="3" t="str">
        <f t="shared" ref="D35" si="64">IMSUB(G35,F35)</f>
        <v>-0,340912695436681+0,0689478169626846i</v>
      </c>
      <c r="E35" s="3" t="str">
        <f t="shared" ref="E35" si="65">IMSUB(H35,G35)</f>
        <v>0</v>
      </c>
      <c r="F35" s="3" t="str">
        <f t="shared" ref="F35" si="66">IMPRODUCT(IMSUB($C$16,$C$17),O34)</f>
        <v>0,340912695436681-0,0689478169626846i</v>
      </c>
      <c r="G35" s="3" t="str">
        <f t="shared" ref="G35" si="67">IMPRODUCT(IMSUB($C$17,$C$18),P34)</f>
        <v>0</v>
      </c>
      <c r="H35" s="3" t="str">
        <f t="shared" ref="H35" si="68">IMPRODUCT(IMSUB($C$18,$C$16),Q34)</f>
        <v>0</v>
      </c>
      <c r="I35" s="3"/>
      <c r="J35" s="3"/>
      <c r="K35" s="3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5" t="str">
        <f t="shared" si="40"/>
        <v>67,4971252855353+38,9683403315157i</v>
      </c>
      <c r="Y35" s="15" t="str">
        <f t="shared" si="41"/>
        <v>-77,9366806630314i</v>
      </c>
      <c r="Z35" s="15" t="str">
        <f t="shared" si="42"/>
        <v>-67,4971252855353+38,9683403315157i</v>
      </c>
    </row>
    <row r="36" spans="1:26" x14ac:dyDescent="0.35">
      <c r="A36" s="18">
        <v>5</v>
      </c>
      <c r="B36" s="8" t="s">
        <v>0</v>
      </c>
      <c r="C36" s="3"/>
      <c r="D36" s="3"/>
      <c r="E36" s="3"/>
      <c r="F36" s="3"/>
      <c r="G36" s="3"/>
      <c r="H36" s="3"/>
      <c r="I36" s="3"/>
      <c r="J36" s="3"/>
      <c r="K36" s="3"/>
      <c r="L36" s="18" t="str">
        <f t="shared" ref="L36" si="69">COMPLEX(U36,R36*$C$22)</f>
        <v>168+148,283048i</v>
      </c>
      <c r="M36" s="18" t="str">
        <f t="shared" ref="M36" si="70">COMPLEX(V36,S36*$C$22)</f>
        <v>252+222,110413i</v>
      </c>
      <c r="N36" s="18" t="str">
        <f t="shared" ref="N36" si="71">COMPLEX(W36,T36*$C$22)</f>
        <v>84+74,141524i</v>
      </c>
      <c r="O36" s="18" t="str">
        <f t="shared" ref="O36" si="72">IMDIV(1,L36)</f>
        <v>0,00334582292358295-0,00295314774510209i</v>
      </c>
      <c r="P36" s="18" t="str">
        <f t="shared" ref="P36" si="73">IMDIV(1,M36)</f>
        <v>0,00223330929195878-0,00196841765553057i</v>
      </c>
      <c r="Q36" s="18" t="str">
        <f t="shared" ref="Q36" si="74">IMDIV(1,N36)</f>
        <v>0,0066916458471659-0,00590629549020417i</v>
      </c>
      <c r="R36" s="18">
        <v>0.47199999999999998</v>
      </c>
      <c r="S36" s="18">
        <v>0.70699999999999996</v>
      </c>
      <c r="T36" s="18">
        <v>0.23599999999999999</v>
      </c>
      <c r="U36" s="18">
        <v>168</v>
      </c>
      <c r="V36" s="18">
        <v>252</v>
      </c>
      <c r="W36" s="18">
        <v>84</v>
      </c>
      <c r="X36" s="15" t="str">
        <f t="shared" si="40"/>
        <v>67,4971252855353+38,9683403315157i</v>
      </c>
      <c r="Y36" s="15" t="str">
        <f t="shared" si="41"/>
        <v>-77,9366806630314i</v>
      </c>
      <c r="Z36" s="15" t="str">
        <f t="shared" si="42"/>
        <v>-67,4971252855353+38,9683403315157i</v>
      </c>
    </row>
    <row r="37" spans="1:26" x14ac:dyDescent="0.35">
      <c r="A37" s="18"/>
      <c r="B37" s="8" t="s">
        <v>1</v>
      </c>
      <c r="C37" s="3">
        <v>0</v>
      </c>
      <c r="D37" s="3" t="str">
        <f t="shared" ref="D37" si="75">IMSUB(G37,F37)</f>
        <v>-0,343769014296377-0,237994885038389i</v>
      </c>
      <c r="E37" s="3" t="str">
        <f t="shared" ref="E37" si="76">IMSUB(H37,G37)</f>
        <v>0,233014851620468+0,567705034751408i</v>
      </c>
      <c r="F37" s="3" t="str">
        <f>IMPRODUCT(IMSUB(0,$C$17),O36)</f>
        <v>0,190357076065818+0,0639381719292166i</v>
      </c>
      <c r="G37" s="3" t="str">
        <f t="shared" ref="G37" si="77">IMPRODUCT(IMSUB($C$17,$C$18),P36)</f>
        <v>-0,153411938230559-0,174056713109172i</v>
      </c>
      <c r="H37" s="3" t="str">
        <f>IMPRODUCT(IMSUB($C$18,0),Q36)</f>
        <v>0,0796029133899095+0,393648321642236i</v>
      </c>
      <c r="I37" s="3"/>
      <c r="J37" s="3"/>
      <c r="K37" s="3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5" t="str">
        <f>(IMSUB(0,$C$17))</f>
        <v>22,4990417618451+38,9683403315157i</v>
      </c>
      <c r="Y37" s="15" t="str">
        <f t="shared" si="41"/>
        <v>-77,9366806630314i</v>
      </c>
      <c r="Z37" s="15" t="str">
        <f t="shared" si="42"/>
        <v>-67,4971252855353+38,9683403315157i</v>
      </c>
    </row>
    <row r="38" spans="1:26" x14ac:dyDescent="0.35">
      <c r="A38" s="18">
        <v>6</v>
      </c>
      <c r="B38" s="8" t="s">
        <v>0</v>
      </c>
      <c r="C38" s="3"/>
      <c r="D38" s="3"/>
      <c r="E38" s="3"/>
      <c r="F38" s="3"/>
      <c r="G38" s="3"/>
      <c r="H38" s="3"/>
      <c r="I38" s="3"/>
      <c r="J38" s="3"/>
      <c r="K38" s="3"/>
      <c r="L38" s="18" t="str">
        <f t="shared" ref="L38" si="78">COMPLEX(U38,R38*$C$22)</f>
        <v>168+148,283048i</v>
      </c>
      <c r="M38" s="18" t="str">
        <f t="shared" ref="M38" si="79">COMPLEX(V38,S38*$C$22)</f>
        <v>252+222,110413i</v>
      </c>
      <c r="N38" s="18" t="str">
        <f t="shared" ref="N38" si="80">COMPLEX(W38,T38*$C$22)</f>
        <v>84+74,141524i</v>
      </c>
      <c r="O38" s="18" t="str">
        <f t="shared" ref="O38" si="81">IMDIV(1,L38)</f>
        <v>0,00334582292358295-0,00295314774510209i</v>
      </c>
      <c r="P38" s="18" t="str">
        <f t="shared" ref="P38" si="82">IMDIV(1,M38)</f>
        <v>0,00223330929195878-0,00196841765553057i</v>
      </c>
      <c r="Q38" s="18" t="str">
        <f t="shared" ref="Q38" si="83">IMDIV(1,N38)</f>
        <v>0,0066916458471659-0,00590629549020417i</v>
      </c>
      <c r="R38" s="18">
        <v>0.47199999999999998</v>
      </c>
      <c r="S38" s="18">
        <v>0.70699999999999996</v>
      </c>
      <c r="T38" s="18">
        <v>0.23599999999999999</v>
      </c>
      <c r="U38" s="18">
        <v>168</v>
      </c>
      <c r="V38" s="18">
        <v>252</v>
      </c>
      <c r="W38" s="18">
        <v>84</v>
      </c>
      <c r="X38" s="15" t="str">
        <f t="shared" si="40"/>
        <v>67,4971252855353+38,9683403315157i</v>
      </c>
      <c r="Y38" s="15" t="str">
        <f t="shared" si="41"/>
        <v>-77,9366806630314i</v>
      </c>
      <c r="Z38" s="15" t="str">
        <f t="shared" si="42"/>
        <v>-67,4971252855353+38,9683403315157i</v>
      </c>
    </row>
    <row r="39" spans="1:26" x14ac:dyDescent="0.35">
      <c r="A39" s="18"/>
      <c r="B39" s="8" t="s">
        <v>1</v>
      </c>
      <c r="C39" s="3" t="str">
        <f t="shared" ref="C39" si="84">IMSUB(F39,H39)</f>
        <v>0,562421020788497-0,728368116388723i</v>
      </c>
      <c r="D39" s="3" t="str">
        <f t="shared" ref="D39:E39" si="85">IMSUB(G39,F39)</f>
        <v>-0,49432463366724-0,105108896146487i</v>
      </c>
      <c r="E39" s="3" t="str">
        <f t="shared" si="85"/>
        <v>-0,068096387121257+0,83347701253521i</v>
      </c>
      <c r="F39" s="3" t="str">
        <f t="shared" ref="F39" si="86">IMPRODUCT(IMSUB($C$16,$C$17),O38)</f>
        <v>0,340912695436681-0,0689478169626846i</v>
      </c>
      <c r="G39" s="3" t="str">
        <f t="shared" ref="G39" si="87">IMPRODUCT(IMSUB($C$17,$C$18),P38)</f>
        <v>-0,153411938230559-0,174056713109172i</v>
      </c>
      <c r="H39" s="3" t="str">
        <f t="shared" ref="H39" si="88">IMPRODUCT(IMSUB($C$18,$C$16),Q38)</f>
        <v>-0,221508325351816+0,659420299426038i</v>
      </c>
      <c r="I39" s="3"/>
      <c r="J39" s="3"/>
      <c r="K39" s="3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5" t="str">
        <f t="shared" si="40"/>
        <v>67,4971252855353+38,9683403315157i</v>
      </c>
      <c r="Y39" s="15" t="str">
        <f>(IMSUB(0,$C$18))</f>
        <v>22,4990417618451-38,9683403315157i</v>
      </c>
      <c r="Z39" s="15" t="str">
        <f t="shared" si="42"/>
        <v>-67,4971252855353+38,9683403315157i</v>
      </c>
    </row>
    <row r="40" spans="1:26" x14ac:dyDescent="0.35">
      <c r="A40" s="19"/>
      <c r="O40" s="19"/>
      <c r="P40" s="19"/>
      <c r="Q40" s="19"/>
      <c r="R40" s="19"/>
      <c r="S40" s="19"/>
      <c r="T40" s="19"/>
    </row>
    <row r="41" spans="1:26" x14ac:dyDescent="0.35">
      <c r="A41" s="19"/>
      <c r="O41" s="19"/>
      <c r="P41" s="19"/>
      <c r="Q41" s="19"/>
      <c r="R41" s="19"/>
      <c r="S41" s="19"/>
      <c r="T41" s="19"/>
    </row>
    <row r="47" spans="1:26" x14ac:dyDescent="0.35">
      <c r="J47" s="8"/>
    </row>
  </sheetData>
  <mergeCells count="134">
    <mergeCell ref="M38:M39"/>
    <mergeCell ref="U28:U29"/>
    <mergeCell ref="V28:V29"/>
    <mergeCell ref="W28:W29"/>
    <mergeCell ref="U30:U31"/>
    <mergeCell ref="U32:U33"/>
    <mergeCell ref="W30:W31"/>
    <mergeCell ref="W32:W33"/>
    <mergeCell ref="S40:S41"/>
    <mergeCell ref="T40:T41"/>
    <mergeCell ref="T32:T33"/>
    <mergeCell ref="S28:S29"/>
    <mergeCell ref="T28:T29"/>
    <mergeCell ref="W34:W35"/>
    <mergeCell ref="W36:W37"/>
    <mergeCell ref="W38:W39"/>
    <mergeCell ref="U34:U35"/>
    <mergeCell ref="U36:U37"/>
    <mergeCell ref="U38:U39"/>
    <mergeCell ref="V30:V31"/>
    <mergeCell ref="V32:V33"/>
    <mergeCell ref="V34:V35"/>
    <mergeCell ref="V36:V37"/>
    <mergeCell ref="V38:V39"/>
    <mergeCell ref="A40:A41"/>
    <mergeCell ref="O40:O41"/>
    <mergeCell ref="P40:P41"/>
    <mergeCell ref="Q40:Q41"/>
    <mergeCell ref="R40:R41"/>
    <mergeCell ref="S36:S37"/>
    <mergeCell ref="T36:T37"/>
    <mergeCell ref="A38:A39"/>
    <mergeCell ref="O38:O39"/>
    <mergeCell ref="P38:P39"/>
    <mergeCell ref="Q38:Q39"/>
    <mergeCell ref="R38:R39"/>
    <mergeCell ref="S38:S39"/>
    <mergeCell ref="T38:T39"/>
    <mergeCell ref="N36:N37"/>
    <mergeCell ref="N38:N39"/>
    <mergeCell ref="O36:O37"/>
    <mergeCell ref="P36:P37"/>
    <mergeCell ref="Q36:Q37"/>
    <mergeCell ref="R36:R37"/>
    <mergeCell ref="A36:A37"/>
    <mergeCell ref="L36:L37"/>
    <mergeCell ref="L38:L39"/>
    <mergeCell ref="M36:M37"/>
    <mergeCell ref="A34:A35"/>
    <mergeCell ref="O34:O35"/>
    <mergeCell ref="P34:P35"/>
    <mergeCell ref="Q34:Q35"/>
    <mergeCell ref="R34:R35"/>
    <mergeCell ref="S34:S35"/>
    <mergeCell ref="T34:T35"/>
    <mergeCell ref="N32:N33"/>
    <mergeCell ref="N34:N35"/>
    <mergeCell ref="O32:O33"/>
    <mergeCell ref="P32:P33"/>
    <mergeCell ref="Q32:Q33"/>
    <mergeCell ref="R32:R33"/>
    <mergeCell ref="A32:A33"/>
    <mergeCell ref="S32:S33"/>
    <mergeCell ref="L32:L33"/>
    <mergeCell ref="L34:L35"/>
    <mergeCell ref="M32:M33"/>
    <mergeCell ref="M34:M35"/>
    <mergeCell ref="A30:A31"/>
    <mergeCell ref="O30:O31"/>
    <mergeCell ref="P30:P31"/>
    <mergeCell ref="Q30:Q31"/>
    <mergeCell ref="R30:R31"/>
    <mergeCell ref="S30:S31"/>
    <mergeCell ref="T30:T31"/>
    <mergeCell ref="O28:O29"/>
    <mergeCell ref="P28:P29"/>
    <mergeCell ref="R28:R29"/>
    <mergeCell ref="Q28:Q29"/>
    <mergeCell ref="A28:A29"/>
    <mergeCell ref="N28:N29"/>
    <mergeCell ref="N30:N31"/>
    <mergeCell ref="L28:L29"/>
    <mergeCell ref="L30:L31"/>
    <mergeCell ref="M28:M29"/>
    <mergeCell ref="M30:M31"/>
    <mergeCell ref="T12:T13"/>
    <mergeCell ref="S12:S13"/>
    <mergeCell ref="R12:R13"/>
    <mergeCell ref="T8:T9"/>
    <mergeCell ref="S8:S9"/>
    <mergeCell ref="R8:R9"/>
    <mergeCell ref="R10:R11"/>
    <mergeCell ref="S10:S11"/>
    <mergeCell ref="T10:T11"/>
    <mergeCell ref="O6:O7"/>
    <mergeCell ref="O8:O9"/>
    <mergeCell ref="A2:A3"/>
    <mergeCell ref="A4:A5"/>
    <mergeCell ref="A6:A7"/>
    <mergeCell ref="A8:A9"/>
    <mergeCell ref="A10:A11"/>
    <mergeCell ref="T2:T3"/>
    <mergeCell ref="T4:T5"/>
    <mergeCell ref="S4:S5"/>
    <mergeCell ref="R4:R5"/>
    <mergeCell ref="R6:R7"/>
    <mergeCell ref="S6:S7"/>
    <mergeCell ref="T6:T7"/>
    <mergeCell ref="P8:P9"/>
    <mergeCell ref="P10:P11"/>
    <mergeCell ref="S14:S15"/>
    <mergeCell ref="T14:T15"/>
    <mergeCell ref="A14:A15"/>
    <mergeCell ref="O14:O15"/>
    <mergeCell ref="P14:P15"/>
    <mergeCell ref="Q14:Q15"/>
    <mergeCell ref="R14:R15"/>
    <mergeCell ref="O10:O11"/>
    <mergeCell ref="R2:R3"/>
    <mergeCell ref="S2:S3"/>
    <mergeCell ref="A12:A13"/>
    <mergeCell ref="O2:O3"/>
    <mergeCell ref="P2:P3"/>
    <mergeCell ref="Q2:Q3"/>
    <mergeCell ref="Q4:Q5"/>
    <mergeCell ref="Q6:Q7"/>
    <mergeCell ref="Q8:Q9"/>
    <mergeCell ref="Q10:Q11"/>
    <mergeCell ref="Q12:Q13"/>
    <mergeCell ref="P12:P13"/>
    <mergeCell ref="O12:O13"/>
    <mergeCell ref="O4:O5"/>
    <mergeCell ref="P4:P5"/>
    <mergeCell ref="P6:P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798F-AAD6-4243-8207-A55A3A390E3F}">
  <dimension ref="A1:V39"/>
  <sheetViews>
    <sheetView topLeftCell="C1" zoomScaleNormal="86" workbookViewId="0">
      <selection activeCell="H12" sqref="H12:H15"/>
    </sheetView>
  </sheetViews>
  <sheetFormatPr defaultColWidth="10.6640625" defaultRowHeight="15.5" x14ac:dyDescent="0.35"/>
  <cols>
    <col min="3" max="3" width="18" customWidth="1"/>
  </cols>
  <sheetData>
    <row r="1" spans="1:21" ht="18.5" x14ac:dyDescent="0.45">
      <c r="A1" s="1"/>
      <c r="B1" s="1"/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0" t="s">
        <v>34</v>
      </c>
    </row>
    <row r="2" spans="1:21" x14ac:dyDescent="0.35">
      <c r="A2" s="23">
        <v>1</v>
      </c>
      <c r="B2" s="4" t="s">
        <v>0</v>
      </c>
      <c r="C2" s="5">
        <f ca="1">C3/100*$U2+C3</f>
        <v>44.933785629435896</v>
      </c>
      <c r="D2" s="5">
        <f t="shared" ref="D2:M2" ca="1" si="0">D3/100*$U2+D3</f>
        <v>44.932797075277819</v>
      </c>
      <c r="E2" s="5">
        <f t="shared" ca="1" si="0"/>
        <v>44.932797075277819</v>
      </c>
      <c r="F2" s="5">
        <f t="shared" ca="1" si="0"/>
        <v>0.13376644184056136</v>
      </c>
      <c r="G2" s="5">
        <f t="shared" ca="1" si="0"/>
        <v>0.13376349894646855</v>
      </c>
      <c r="H2" s="5">
        <f t="shared" ca="1" si="0"/>
        <v>0.13376349894646872</v>
      </c>
      <c r="I2" s="5">
        <f t="shared" ca="1" si="0"/>
        <v>4.5156045232169673</v>
      </c>
      <c r="J2" s="5">
        <f t="shared" ca="1" si="0"/>
        <v>4.5154058366179397</v>
      </c>
      <c r="K2" s="5">
        <f t="shared" ca="1" si="0"/>
        <v>4.5154058366179459</v>
      </c>
      <c r="L2" s="5">
        <f t="shared" ca="1" si="0"/>
        <v>0</v>
      </c>
      <c r="M2" s="5">
        <f t="shared" ca="1" si="0"/>
        <v>4.3856933482764052E-16</v>
      </c>
      <c r="N2" s="20">
        <v>75</v>
      </c>
      <c r="O2" s="20">
        <f>IMABS(Исходные!O2)</f>
        <v>335.9122438420942</v>
      </c>
      <c r="P2" s="20">
        <f>IMABS(Исходные!P2)</f>
        <v>335.9122438420942</v>
      </c>
      <c r="Q2" s="20">
        <f>IMABS(Исходные!Q2)</f>
        <v>335.9122438420942</v>
      </c>
      <c r="R2" s="20">
        <f>IMABS(Исходные!R2)</f>
        <v>2.9769679978383866E-3</v>
      </c>
      <c r="S2" s="20">
        <f>IMABS(Исходные!S2)</f>
        <v>2.9769679978383866E-3</v>
      </c>
      <c r="T2" s="20">
        <f>IMABS(Исходные!T2)</f>
        <v>2.9769679978383866E-3</v>
      </c>
      <c r="U2">
        <f ca="1">RAND()*(0.6)-0.6</f>
        <v>-0.14289029491767286</v>
      </c>
    </row>
    <row r="3" spans="1:21" x14ac:dyDescent="0.35">
      <c r="A3" s="23"/>
      <c r="B3" s="4" t="s">
        <v>1</v>
      </c>
      <c r="C3" s="5">
        <f>IMABS(Исходные!C3)</f>
        <v>44.998083523690198</v>
      </c>
      <c r="D3" s="5">
        <f>IMABS(Исходные!D3)</f>
        <v>44.997093554962888</v>
      </c>
      <c r="E3" s="5">
        <f>IMABS(Исходные!E3)</f>
        <v>44.997093554962888</v>
      </c>
      <c r="F3" s="5">
        <f>IMABS(Исходные!F3)</f>
        <v>0.1339578546140848</v>
      </c>
      <c r="G3" s="5">
        <f>IMABS(Исходные!G3)</f>
        <v>0.13395490750886466</v>
      </c>
      <c r="H3" s="5">
        <f>IMABS(Исходные!H3)</f>
        <v>0.13395490750886482</v>
      </c>
      <c r="I3" s="5">
        <f>C3*F3*COS(Углы!R2*PI()/180)</f>
        <v>4.5220661168276743</v>
      </c>
      <c r="J3" s="5">
        <f>D3*G3*COS(Углы!S2*PI()/180)</f>
        <v>4.5218671459185282</v>
      </c>
      <c r="K3" s="5">
        <f>E3*H3*COS(Углы!T2*PI()/180)</f>
        <v>4.5218671459185344</v>
      </c>
      <c r="L3" s="5">
        <f>IMABS(Исходные!L3)</f>
        <v>0</v>
      </c>
      <c r="M3" s="5">
        <f>IMABS(Исходные!M3)</f>
        <v>4.3919690457986396E-16</v>
      </c>
      <c r="N3" s="24"/>
      <c r="O3" s="21"/>
      <c r="P3" s="21"/>
      <c r="Q3" s="21"/>
      <c r="R3" s="21"/>
      <c r="S3" s="21"/>
      <c r="T3" s="21"/>
      <c r="U3">
        <f t="shared" ref="U3:U15" ca="1" si="1">RAND()*(0.6)-0.6</f>
        <v>-0.28439172297923981</v>
      </c>
    </row>
    <row r="4" spans="1:21" x14ac:dyDescent="0.35">
      <c r="A4" s="22">
        <v>2</v>
      </c>
      <c r="B4" s="1" t="s">
        <v>0</v>
      </c>
      <c r="C4" s="3">
        <f ca="1">C5/100*$U5+C5</f>
        <v>44.861202336738678</v>
      </c>
      <c r="D4" s="3">
        <f t="shared" ref="D4:H4" ca="1" si="2">D5/100*$U5+D5</f>
        <v>44.860215379430606</v>
      </c>
      <c r="E4" s="3">
        <f t="shared" ca="1" si="2"/>
        <v>44.860215379430606</v>
      </c>
      <c r="F4" s="3">
        <f t="shared" ca="1" si="2"/>
        <v>0.13355036370102399</v>
      </c>
      <c r="G4" s="3">
        <f t="shared" ca="1" si="2"/>
        <v>0.13354742556070257</v>
      </c>
      <c r="H4" s="3">
        <f t="shared" ca="1" si="2"/>
        <v>0.13354742556070273</v>
      </c>
      <c r="I4" s="3">
        <f t="shared" ref="I4" ca="1" si="3">I5/100*$U5+I5</f>
        <v>4.5083102914886073</v>
      </c>
      <c r="J4" s="3">
        <f t="shared" ref="J4" ca="1" si="4">J5/100*$U5+J5</f>
        <v>4.5081119258357765</v>
      </c>
      <c r="K4" s="3">
        <f t="shared" ref="K4" ca="1" si="5">K5/100*$U5+K5</f>
        <v>4.5081119258357827</v>
      </c>
      <c r="L4" s="3">
        <f t="shared" ref="L4" ca="1" si="6">L5/100*$U5+L5</f>
        <v>0</v>
      </c>
      <c r="M4" s="3">
        <f t="shared" ref="M4" ca="1" si="7">M5/100*$U5+M5</f>
        <v>4.3786089671249166E-16</v>
      </c>
      <c r="N4" s="24"/>
      <c r="O4" s="20">
        <f>IMABS(Исходные!O4)</f>
        <v>335.9122438420942</v>
      </c>
      <c r="P4" s="20">
        <f>IMABS(Исходные!P4)</f>
        <v>335.9122438420942</v>
      </c>
      <c r="Q4" s="20">
        <f>IMABS(Исходные!Q4)</f>
        <v>335.9122438420942</v>
      </c>
      <c r="R4" s="20">
        <f>IMABS(Исходные!R4)</f>
        <v>2.9769679978383866E-3</v>
      </c>
      <c r="S4" s="20">
        <f>IMABS(Исходные!S4)</f>
        <v>2.9769679978383866E-3</v>
      </c>
      <c r="T4" s="20">
        <f>IMABS(Исходные!T4)</f>
        <v>2.9769679978383866E-3</v>
      </c>
      <c r="U4">
        <f t="shared" ca="1" si="1"/>
        <v>-0.2792216734683674</v>
      </c>
    </row>
    <row r="5" spans="1:21" x14ac:dyDescent="0.35">
      <c r="A5" s="22"/>
      <c r="B5" s="1" t="s">
        <v>1</v>
      </c>
      <c r="C5" s="3">
        <f>IMABS(Исходные!C5)</f>
        <v>44.998083523690198</v>
      </c>
      <c r="D5" s="3">
        <f>IMABS(Исходные!D5)</f>
        <v>44.997093554962888</v>
      </c>
      <c r="E5" s="3">
        <f>IMABS(Исходные!E5)</f>
        <v>44.997093554962888</v>
      </c>
      <c r="F5" s="3">
        <f>IMABS(Исходные!F5)</f>
        <v>0.1339578546140848</v>
      </c>
      <c r="G5" s="3">
        <f>IMABS(Исходные!G5)</f>
        <v>0.13395490750886466</v>
      </c>
      <c r="H5" s="3">
        <f>IMABS(Исходные!H5)</f>
        <v>0.13395490750886482</v>
      </c>
      <c r="I5" s="5">
        <f>C5*F5*COS(Углы!R4*PI()/180)</f>
        <v>4.5220661168276743</v>
      </c>
      <c r="J5" s="5">
        <f>D5*G5*COS(Углы!S4*PI()/180)</f>
        <v>4.5218671459185282</v>
      </c>
      <c r="K5" s="5">
        <f>E5*H5*COS(Углы!T4*PI()/180)</f>
        <v>4.5218671459185344</v>
      </c>
      <c r="L5" s="3">
        <f>IMABS(Исходные!L5)</f>
        <v>0</v>
      </c>
      <c r="M5" s="3">
        <f>IMABS(Исходные!M5)</f>
        <v>4.3919690457986396E-16</v>
      </c>
      <c r="N5" s="24"/>
      <c r="O5" s="21"/>
      <c r="P5" s="21"/>
      <c r="Q5" s="21"/>
      <c r="R5" s="21"/>
      <c r="S5" s="21"/>
      <c r="T5" s="21"/>
      <c r="U5">
        <f t="shared" ca="1" si="1"/>
        <v>-0.3041933705453374</v>
      </c>
    </row>
    <row r="6" spans="1:21" x14ac:dyDescent="0.35">
      <c r="A6" s="23">
        <v>3</v>
      </c>
      <c r="B6" s="4" t="s">
        <v>0</v>
      </c>
      <c r="C6" s="5">
        <f ca="1">C7/100*$U7+C7</f>
        <v>44.772687711568764</v>
      </c>
      <c r="D6" s="5">
        <f t="shared" ref="D6:M6" ca="1" si="8">D7/100*$U7+D7</f>
        <v>44.771702701603864</v>
      </c>
      <c r="E6" s="5">
        <f t="shared" ca="1" si="8"/>
        <v>44.771702701603864</v>
      </c>
      <c r="F6" s="5">
        <f t="shared" ca="1" si="8"/>
        <v>0.19980667891811815</v>
      </c>
      <c r="G6" s="5">
        <f t="shared" ca="1" si="8"/>
        <v>0.13328392615140935</v>
      </c>
      <c r="H6" s="5">
        <f t="shared" ca="1" si="8"/>
        <v>0.3996045662456556</v>
      </c>
      <c r="I6" s="5">
        <f t="shared" ca="1" si="8"/>
        <v>6.7407797293134557</v>
      </c>
      <c r="J6" s="5">
        <f t="shared" ca="1" si="8"/>
        <v>4.4992170720076485</v>
      </c>
      <c r="K6" s="5">
        <f t="shared" ca="1" si="8"/>
        <v>13.480966270010747</v>
      </c>
      <c r="L6" s="5">
        <f t="shared" ca="1" si="8"/>
        <v>0</v>
      </c>
      <c r="M6" s="5">
        <f t="shared" ca="1" si="8"/>
        <v>0.2400067831798175</v>
      </c>
      <c r="N6" s="24"/>
      <c r="O6" s="20">
        <f>IMABS(Исходные!O6)</f>
        <v>224.08003553233004</v>
      </c>
      <c r="P6" s="20">
        <f>IMABS(Исходные!P6)</f>
        <v>335.9122438420942</v>
      </c>
      <c r="Q6" s="20">
        <f>IMABS(Исходные!Q6)</f>
        <v>112.04001776616502</v>
      </c>
      <c r="R6" s="20">
        <f>IMABS(Исходные!R6)</f>
        <v>4.4626911881032868E-3</v>
      </c>
      <c r="S6" s="20">
        <f>IMABS(Исходные!S6)</f>
        <v>2.9769679978383866E-3</v>
      </c>
      <c r="T6" s="20">
        <f>IMABS(Исходные!T6)</f>
        <v>8.925382376206565E-3</v>
      </c>
      <c r="U6">
        <f t="shared" ca="1" si="1"/>
        <v>-0.30816645172024865</v>
      </c>
    </row>
    <row r="7" spans="1:21" x14ac:dyDescent="0.35">
      <c r="A7" s="23"/>
      <c r="B7" s="4" t="s">
        <v>1</v>
      </c>
      <c r="C7" s="5">
        <f>IMABS(Исходные!C7)</f>
        <v>44.998083523690198</v>
      </c>
      <c r="D7" s="5">
        <f>IMABS(Исходные!D7)</f>
        <v>44.997093554962888</v>
      </c>
      <c r="E7" s="5">
        <f>IMABS(Исходные!E7)</f>
        <v>44.997093554962888</v>
      </c>
      <c r="F7" s="5">
        <f>IMABS(Исходные!F7)</f>
        <v>0.20081255082270785</v>
      </c>
      <c r="G7" s="5">
        <f>IMABS(Исходные!G7)</f>
        <v>0.13395490750886466</v>
      </c>
      <c r="H7" s="5">
        <f>IMABS(Исходные!H7)</f>
        <v>0.40161626579598436</v>
      </c>
      <c r="I7" s="5">
        <f>C7*F7*COS(Углы!R6*PI()/180)</f>
        <v>6.7747143354109971</v>
      </c>
      <c r="J7" s="5">
        <f>D7*G7*COS(Углы!S6*PI()/180)</f>
        <v>4.5218671459185282</v>
      </c>
      <c r="K7" s="5">
        <f>E7*H7*COS(Углы!T6*PI()/180)</f>
        <v>13.548832495960493</v>
      </c>
      <c r="L7" s="5">
        <f>IMABS(Исходные!L7)</f>
        <v>0</v>
      </c>
      <c r="M7" s="5">
        <f>IMABS(Исходные!M7)</f>
        <v>0.24121503147971776</v>
      </c>
      <c r="N7" s="24"/>
      <c r="O7" s="21"/>
      <c r="P7" s="21"/>
      <c r="Q7" s="21"/>
      <c r="R7" s="21"/>
      <c r="S7" s="21"/>
      <c r="T7" s="21"/>
      <c r="U7">
        <f t="shared" ca="1" si="1"/>
        <v>-0.50090091504179346</v>
      </c>
    </row>
    <row r="8" spans="1:21" x14ac:dyDescent="0.35">
      <c r="A8" s="22">
        <v>4</v>
      </c>
      <c r="B8" s="1" t="s">
        <v>0</v>
      </c>
      <c r="C8" s="3">
        <f ca="1">C9/100*$U9+C9</f>
        <v>50.807651371391827</v>
      </c>
      <c r="D8" s="3">
        <f t="shared" ref="D8:M8" ca="1" si="9">D9/100*$U9+D9</f>
        <v>55.923785358787079</v>
      </c>
      <c r="E8" s="3">
        <f t="shared" ca="1" si="9"/>
        <v>30.72475908962377</v>
      </c>
      <c r="F8" s="3">
        <f t="shared" ca="1" si="9"/>
        <v>0.22673885806333463</v>
      </c>
      <c r="G8" s="3">
        <f t="shared" ca="1" si="9"/>
        <v>0.16648331933109187</v>
      </c>
      <c r="H8" s="3">
        <f t="shared" ca="1" si="9"/>
        <v>0.27423022329172059</v>
      </c>
      <c r="I8" s="3">
        <f t="shared" ca="1" si="9"/>
        <v>8.6843368457825552</v>
      </c>
      <c r="J8" s="3">
        <f t="shared" ca="1" si="9"/>
        <v>7.0229158041820332</v>
      </c>
      <c r="K8" s="3">
        <f t="shared" ca="1" si="9"/>
        <v>6.3516328946570191</v>
      </c>
      <c r="L8" s="3">
        <f t="shared" ca="1" si="9"/>
        <v>14.6592517197749</v>
      </c>
      <c r="M8" s="3">
        <f t="shared" ca="1" si="9"/>
        <v>9.6398095638692294E-16</v>
      </c>
      <c r="N8" s="24"/>
      <c r="O8" s="20">
        <f>IMABS(Исходные!O8)</f>
        <v>224.08003553233004</v>
      </c>
      <c r="P8" s="20">
        <f>IMABS(Исходные!P8)</f>
        <v>335.9122438420942</v>
      </c>
      <c r="Q8" s="20">
        <f>IMABS(Исходные!Q8)</f>
        <v>112.04001776616502</v>
      </c>
      <c r="R8" s="20">
        <f>IMABS(Исходные!R8)</f>
        <v>4.4626911881032868E-3</v>
      </c>
      <c r="S8" s="20">
        <f>IMABS(Исходные!S8)</f>
        <v>2.9769679978383866E-3</v>
      </c>
      <c r="T8" s="20">
        <f>IMABS(Исходные!T8)</f>
        <v>8.925382376206565E-3</v>
      </c>
      <c r="U8">
        <f t="shared" ca="1" si="1"/>
        <v>-0.22398357734874808</v>
      </c>
    </row>
    <row r="9" spans="1:21" x14ac:dyDescent="0.35">
      <c r="A9" s="22"/>
      <c r="B9" s="1" t="s">
        <v>1</v>
      </c>
      <c r="C9" s="3">
        <f>IMABS(Исходные!C9)</f>
        <v>51.086316340155101</v>
      </c>
      <c r="D9" s="3">
        <f>IMABS(Исходные!D9)</f>
        <v>56.23051081212904</v>
      </c>
      <c r="E9" s="3">
        <f>IMABS(Исходные!E9)</f>
        <v>30.893275322924609</v>
      </c>
      <c r="F9" s="3">
        <f>IMABS(Исходные!F9)</f>
        <v>0.22798245376386755</v>
      </c>
      <c r="G9" s="3">
        <f>IMABS(Исходные!G9)</f>
        <v>0.16739643118981334</v>
      </c>
      <c r="H9" s="3">
        <f>IMABS(Исходные!H9)</f>
        <v>0.2757342951105286</v>
      </c>
      <c r="I9" s="5">
        <f>C9*F9*COS(Углы!R8*PI()/180)</f>
        <v>8.7319678696645671</v>
      </c>
      <c r="J9" s="5">
        <f>D9*G9*COS(Углы!S8*PI()/180)</f>
        <v>7.0614344241216553</v>
      </c>
      <c r="K9" s="5">
        <f>E9*H9*COS(Углы!T8*PI()/180)</f>
        <v>6.3864697260084089</v>
      </c>
      <c r="L9" s="3">
        <f>IMABS(Исходные!L9)</f>
        <v>14.739653387876492</v>
      </c>
      <c r="M9" s="3">
        <f>IMABS(Исходные!M9)</f>
        <v>9.6926810735433034E-16</v>
      </c>
      <c r="N9" s="24"/>
      <c r="O9" s="21"/>
      <c r="P9" s="21"/>
      <c r="Q9" s="21"/>
      <c r="R9" s="21"/>
      <c r="S9" s="21"/>
      <c r="T9" s="21"/>
      <c r="U9">
        <f t="shared" ca="1" si="1"/>
        <v>-0.54547868925956311</v>
      </c>
    </row>
    <row r="10" spans="1:21" x14ac:dyDescent="0.35">
      <c r="A10" s="23">
        <v>5</v>
      </c>
      <c r="B10" s="4" t="s">
        <v>0</v>
      </c>
      <c r="C10" s="5">
        <f ca="1">C11/100*$U11+C11</f>
        <v>44.918175041866412</v>
      </c>
      <c r="D10" s="5">
        <f t="shared" ref="D10:M10" ca="1" si="10">D11/100*$U11+D11</f>
        <v>0</v>
      </c>
      <c r="E10" s="5">
        <f t="shared" ca="1" si="10"/>
        <v>44.917186831145038</v>
      </c>
      <c r="F10" s="5">
        <f t="shared" ca="1" si="10"/>
        <v>0.20045594394501814</v>
      </c>
      <c r="G10" s="5">
        <f t="shared" ca="1" si="10"/>
        <v>0</v>
      </c>
      <c r="H10" s="5">
        <f t="shared" ca="1" si="10"/>
        <v>0.40090306773148016</v>
      </c>
      <c r="I10" s="5">
        <f t="shared" ca="1" si="10"/>
        <v>6.7626836644370316</v>
      </c>
      <c r="J10" s="5">
        <f t="shared" ca="1" si="10"/>
        <v>0</v>
      </c>
      <c r="K10" s="5">
        <f t="shared" ca="1" si="10"/>
        <v>13.524772212711609</v>
      </c>
      <c r="L10" s="5">
        <f t="shared" ca="1" si="10"/>
        <v>0</v>
      </c>
      <c r="M10" s="5">
        <f t="shared" ca="1" si="10"/>
        <v>0.34718969491277185</v>
      </c>
      <c r="N10" s="24"/>
      <c r="O10" s="20">
        <f>IMABS(Исходные!O10)</f>
        <v>224.08003553233004</v>
      </c>
      <c r="P10" s="25" t="s">
        <v>32</v>
      </c>
      <c r="Q10" s="20">
        <f>IMABS(Исходные!Q10)</f>
        <v>112.04001776616502</v>
      </c>
      <c r="R10" s="20">
        <f>IMABS(Исходные!R10)</f>
        <v>4.4626911881032868E-3</v>
      </c>
      <c r="S10" s="20">
        <f>IMABS(Исходные!S10)</f>
        <v>2.9769679978383866E-3</v>
      </c>
      <c r="T10" s="20">
        <f>IMABS(Исходные!T10)</f>
        <v>8.925382376206565E-3</v>
      </c>
      <c r="U10">
        <f t="shared" ca="1" si="1"/>
        <v>-0.11202548114140531</v>
      </c>
    </row>
    <row r="11" spans="1:21" x14ac:dyDescent="0.35">
      <c r="A11" s="23"/>
      <c r="B11" s="4" t="s">
        <v>1</v>
      </c>
      <c r="C11" s="5">
        <f>IMABS(Исходные!C11)</f>
        <v>44.998083523690198</v>
      </c>
      <c r="D11" s="5">
        <f>IMABS(Исходные!D11)</f>
        <v>0</v>
      </c>
      <c r="E11" s="5">
        <f>IMABS(Исходные!E11)</f>
        <v>44.997093554962888</v>
      </c>
      <c r="F11" s="5">
        <f>IMABS(Исходные!F11)</f>
        <v>0.20081255082270785</v>
      </c>
      <c r="G11" s="5">
        <f>IMABS(Исходные!G11)</f>
        <v>0</v>
      </c>
      <c r="H11" s="5">
        <f>IMABS(Исходные!H11)</f>
        <v>0.40161626579598436</v>
      </c>
      <c r="I11" s="5">
        <f>C11*F11*COS(Углы!R10*PI()/180)</f>
        <v>6.7747143354109971</v>
      </c>
      <c r="J11" s="5">
        <f>D11*G11*COS(Углы!S10*PI()/180)</f>
        <v>0</v>
      </c>
      <c r="K11" s="5">
        <f>E11*H11*COS(Углы!T10*PI()/180)</f>
        <v>13.548832495960493</v>
      </c>
      <c r="L11" s="5">
        <f>IMABS(Исходные!L11)</f>
        <v>0</v>
      </c>
      <c r="M11" s="5">
        <f>IMABS(Исходные!M11)</f>
        <v>0.34780733802493047</v>
      </c>
      <c r="N11" s="24"/>
      <c r="O11" s="21"/>
      <c r="P11" s="21"/>
      <c r="Q11" s="21"/>
      <c r="R11" s="21"/>
      <c r="S11" s="21"/>
      <c r="T11" s="21"/>
      <c r="U11">
        <f t="shared" ca="1" si="1"/>
        <v>-0.1775819669780288</v>
      </c>
    </row>
    <row r="12" spans="1:21" x14ac:dyDescent="0.35">
      <c r="A12" s="22">
        <v>6</v>
      </c>
      <c r="B12" s="1" t="s">
        <v>0</v>
      </c>
      <c r="C12" s="3">
        <f ca="1">C13/100*$U13+C13</f>
        <v>51.667474312790524</v>
      </c>
      <c r="D12" s="3">
        <f t="shared" ref="D12:M14" ca="1" si="11">D13/100*$U13+D13</f>
        <v>0</v>
      </c>
      <c r="E12" s="3">
        <f t="shared" ca="1" si="11"/>
        <v>25.83373715639539</v>
      </c>
      <c r="F12" s="3">
        <f t="shared" ca="1" si="11"/>
        <v>0.23057598232724336</v>
      </c>
      <c r="G12" s="3">
        <f t="shared" ca="1" si="11"/>
        <v>0</v>
      </c>
      <c r="H12" s="3">
        <f t="shared" ca="1" si="11"/>
        <v>0.23057598232724374</v>
      </c>
      <c r="I12" s="3">
        <f t="shared" ca="1" si="11"/>
        <v>8.9821516984902665</v>
      </c>
      <c r="J12" s="3" t="e">
        <f t="shared" ca="1" si="11"/>
        <v>#DIV/0!</v>
      </c>
      <c r="K12" s="3">
        <f t="shared" ca="1" si="11"/>
        <v>4.4910758492451661</v>
      </c>
      <c r="L12" s="3">
        <f t="shared" ca="1" si="11"/>
        <v>25.833168799589963</v>
      </c>
      <c r="M12" s="3">
        <f t="shared" ca="1" si="11"/>
        <v>0</v>
      </c>
      <c r="N12" s="24"/>
      <c r="O12" s="20">
        <f>IMABS(Исходные!O12)</f>
        <v>224.08003553233004</v>
      </c>
      <c r="P12" s="20" t="s">
        <v>32</v>
      </c>
      <c r="Q12" s="20">
        <f>IMABS(Исходные!Q12)</f>
        <v>112.04001776616502</v>
      </c>
      <c r="R12" s="20">
        <f>IMABS(Исходные!R12)</f>
        <v>4.4626911881032868E-3</v>
      </c>
      <c r="S12" s="20">
        <f>IMABS(Исходные!S12)</f>
        <v>0</v>
      </c>
      <c r="T12" s="20">
        <f>IMABS(Исходные!T12)</f>
        <v>8.925382376206565E-3</v>
      </c>
      <c r="U12">
        <f t="shared" ca="1" si="1"/>
        <v>-0.43026248404859813</v>
      </c>
    </row>
    <row r="13" spans="1:21" x14ac:dyDescent="0.35">
      <c r="A13" s="22"/>
      <c r="B13" s="1" t="s">
        <v>1</v>
      </c>
      <c r="C13" s="3">
        <f>IMABS(Исходные!C13)</f>
        <v>51.958930234493053</v>
      </c>
      <c r="D13" s="3">
        <f>IMABS(Исходные!D13)</f>
        <v>0</v>
      </c>
      <c r="E13" s="3">
        <f>IMABS(Исходные!E13)</f>
        <v>25.979465117246654</v>
      </c>
      <c r="F13" s="3">
        <f>IMABS(Исходные!F13)</f>
        <v>0.23187666010074576</v>
      </c>
      <c r="G13" s="3">
        <f>IMABS(Исходные!G13)</f>
        <v>0</v>
      </c>
      <c r="H13" s="3">
        <f>IMABS(Исходные!H13)</f>
        <v>0.23187666010074615</v>
      </c>
      <c r="I13" s="5">
        <f>C13*F13*COS(Углы!R12*PI()/180)</f>
        <v>9.0328199639120843</v>
      </c>
      <c r="J13" s="5" t="e">
        <f>D13*G13*COS(Углы!S12*PI()/180)</f>
        <v>#DIV/0!</v>
      </c>
      <c r="K13" s="5">
        <f>E13*H13*COS(Углы!T12*PI()/180)</f>
        <v>4.516409981956075</v>
      </c>
      <c r="L13" s="3">
        <f>IMABS(Исходные!L13)</f>
        <v>25.978893554343799</v>
      </c>
      <c r="M13" s="3">
        <f>IMABS(Исходные!M13)</f>
        <v>0</v>
      </c>
      <c r="N13" s="21"/>
      <c r="O13" s="21"/>
      <c r="P13" s="21"/>
      <c r="Q13" s="21"/>
      <c r="R13" s="21"/>
      <c r="S13" s="21"/>
      <c r="T13" s="21"/>
      <c r="U13">
        <f t="shared" ca="1" si="1"/>
        <v>-0.56093518551512367</v>
      </c>
    </row>
    <row r="14" spans="1:21" x14ac:dyDescent="0.35">
      <c r="A14" s="22">
        <v>7</v>
      </c>
      <c r="B14" s="1" t="s">
        <v>0</v>
      </c>
      <c r="C14" s="3">
        <f ca="1">C15/100*$U15+C15</f>
        <v>77.692756830344763</v>
      </c>
      <c r="D14" s="3">
        <f t="shared" ref="D14:I14" ca="1" si="12">D15/100*$U15+D15</f>
        <v>44.856179756770118</v>
      </c>
      <c r="E14" s="3">
        <f t="shared" ca="1" si="11"/>
        <v>77.691047545822627</v>
      </c>
      <c r="F14" s="3">
        <f t="shared" ca="1" si="11"/>
        <v>0.34671878128623113</v>
      </c>
      <c r="G14" s="3">
        <f t="shared" ca="1" si="12"/>
        <v>0.92607206973730938</v>
      </c>
      <c r="H14" s="3">
        <f t="shared" ca="1" si="11"/>
        <v>0.69342230655451165</v>
      </c>
      <c r="I14" s="3">
        <f t="shared" ca="1" si="12"/>
        <v>27.022705451759656</v>
      </c>
      <c r="J14" s="5" t="s">
        <v>33</v>
      </c>
      <c r="K14" s="5">
        <f ca="1">E14*H14*COS(Углы!T13*PI()/180)</f>
        <v>53.872705387860556</v>
      </c>
      <c r="L14" s="3">
        <f ca="1">L15/100*$U15+L15</f>
        <v>44.856179756770118</v>
      </c>
      <c r="M14" s="3">
        <f ca="1">M15/100*$U15+M15</f>
        <v>0.78657225185598356</v>
      </c>
      <c r="O14" s="20">
        <f>IMABS(Исходные!O14)</f>
        <v>224.08003553233004</v>
      </c>
      <c r="P14" s="20">
        <v>0</v>
      </c>
      <c r="Q14" s="20">
        <f>IMABS(Исходные!Q14)</f>
        <v>112.04001776616502</v>
      </c>
      <c r="R14" s="20">
        <f>IMABS(Исходные!R14)</f>
        <v>4.4626911881032868E-3</v>
      </c>
      <c r="S14" s="20">
        <f>IMABS(Исходные!S14)</f>
        <v>2.9769679978383866E-3</v>
      </c>
      <c r="T14" s="20">
        <f>IMABS(Исходные!T14)</f>
        <v>8.925382376206565E-3</v>
      </c>
      <c r="U14">
        <f t="shared" ca="1" si="1"/>
        <v>-0.22658515024705139</v>
      </c>
    </row>
    <row r="15" spans="1:21" x14ac:dyDescent="0.35">
      <c r="A15" s="22"/>
      <c r="B15" s="1" t="s">
        <v>1</v>
      </c>
      <c r="C15" s="3">
        <f>IMABS(Исходные!C15)</f>
        <v>77.938395351739715</v>
      </c>
      <c r="D15" s="3">
        <v>44.997999999999998</v>
      </c>
      <c r="E15" s="3">
        <f>IMABS(Исходные!E15)</f>
        <v>77.936680663031396</v>
      </c>
      <c r="F15" s="3">
        <f>IMABS(Исходные!F15)</f>
        <v>0.34781499015111911</v>
      </c>
      <c r="G15" s="3">
        <v>0.92900000000000005</v>
      </c>
      <c r="H15" s="3">
        <f>IMABS(Исходные!H15)</f>
        <v>0.69561467604985949</v>
      </c>
      <c r="I15" s="5">
        <f>C15*F15*COS(Углы!R14*PI()/180)</f>
        <v>27.108142211659377</v>
      </c>
      <c r="J15" s="5" t="s">
        <v>33</v>
      </c>
      <c r="K15" s="5">
        <f>E15*H15*COS(Углы!T14*PI()/180)</f>
        <v>54.213898871815935</v>
      </c>
      <c r="L15" s="3">
        <v>44.997999999999998</v>
      </c>
      <c r="M15" s="3">
        <f>IMABS(Исходные!M15)</f>
        <v>0.7890591303347344</v>
      </c>
      <c r="O15" s="21"/>
      <c r="P15" s="21"/>
      <c r="Q15" s="21"/>
      <c r="R15" s="21"/>
      <c r="S15" s="21"/>
      <c r="T15" s="21"/>
      <c r="U15">
        <f t="shared" ca="1" si="1"/>
        <v>-0.31517010362655734</v>
      </c>
    </row>
    <row r="22" spans="1:22" ht="18.5" x14ac:dyDescent="0.35">
      <c r="A22" s="9"/>
      <c r="B22" s="9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22" x14ac:dyDescent="0.35">
      <c r="A23" s="19"/>
      <c r="B23" s="9"/>
      <c r="C23" s="12"/>
      <c r="D23" s="12"/>
      <c r="E23" s="12"/>
      <c r="F23" s="12"/>
      <c r="G23" s="12"/>
      <c r="H23" s="12"/>
      <c r="I23" s="12"/>
      <c r="J23" s="12"/>
      <c r="K23" s="12"/>
      <c r="L23" s="26"/>
      <c r="M23" s="26"/>
      <c r="N23" s="26"/>
      <c r="O23" s="26"/>
      <c r="P23" s="26"/>
      <c r="Q23" s="26"/>
    </row>
    <row r="24" spans="1:22" x14ac:dyDescent="0.35">
      <c r="A24" s="19"/>
      <c r="B24" s="9"/>
      <c r="C24" s="12"/>
      <c r="D24" s="12"/>
      <c r="E24" s="12"/>
      <c r="F24" s="12"/>
      <c r="G24" s="12"/>
      <c r="H24" s="12"/>
      <c r="I24" s="12"/>
      <c r="J24" s="12"/>
      <c r="K24" s="12"/>
      <c r="L24" s="26"/>
      <c r="M24" s="26"/>
      <c r="N24" s="26"/>
      <c r="O24" s="26"/>
      <c r="P24" s="26"/>
      <c r="Q24" s="26"/>
    </row>
    <row r="25" spans="1:22" x14ac:dyDescent="0.35">
      <c r="A25" s="19"/>
      <c r="B25" s="9"/>
      <c r="C25" s="12"/>
      <c r="D25" s="12"/>
      <c r="E25" s="12"/>
      <c r="F25" s="12"/>
      <c r="G25" s="12"/>
      <c r="H25" s="12"/>
      <c r="I25" s="12"/>
      <c r="J25" s="12"/>
      <c r="K25" s="12"/>
      <c r="L25" s="26"/>
      <c r="M25" s="26"/>
      <c r="N25" s="26"/>
      <c r="O25" s="26"/>
      <c r="P25" s="26"/>
      <c r="Q25" s="26"/>
    </row>
    <row r="26" spans="1:22" x14ac:dyDescent="0.35">
      <c r="A26" s="19"/>
      <c r="B26" s="9"/>
      <c r="C26" s="12"/>
      <c r="D26" s="12"/>
      <c r="E26" s="12"/>
      <c r="F26" s="12"/>
      <c r="G26" s="12"/>
      <c r="H26" s="12"/>
      <c r="I26" s="12"/>
      <c r="J26" s="12"/>
      <c r="K26" s="12"/>
      <c r="L26" s="26"/>
      <c r="M26" s="26"/>
      <c r="N26" s="26"/>
      <c r="O26" s="26"/>
      <c r="P26" s="26"/>
      <c r="Q26" s="26"/>
    </row>
    <row r="27" spans="1:22" ht="18.5" x14ac:dyDescent="0.45">
      <c r="A27" s="8"/>
      <c r="B27" s="8"/>
      <c r="C27" s="6" t="s">
        <v>5</v>
      </c>
      <c r="D27" s="6" t="s">
        <v>6</v>
      </c>
      <c r="E27" s="6" t="s">
        <v>7</v>
      </c>
      <c r="F27" s="6" t="s">
        <v>35</v>
      </c>
      <c r="G27" s="6" t="s">
        <v>36</v>
      </c>
      <c r="H27" s="6" t="s">
        <v>37</v>
      </c>
      <c r="I27" s="6" t="s">
        <v>38</v>
      </c>
      <c r="J27" s="6" t="s">
        <v>39</v>
      </c>
      <c r="K27" s="6" t="s">
        <v>40</v>
      </c>
      <c r="L27" s="6" t="s">
        <v>41</v>
      </c>
      <c r="M27" s="6" t="s">
        <v>42</v>
      </c>
      <c r="N27" s="6" t="s">
        <v>43</v>
      </c>
      <c r="O27" s="6" t="s">
        <v>44</v>
      </c>
      <c r="P27" s="6" t="s">
        <v>45</v>
      </c>
      <c r="Q27" s="6" t="s">
        <v>46</v>
      </c>
      <c r="R27" s="10" t="s">
        <v>34</v>
      </c>
      <c r="T27" s="13" t="s">
        <v>47</v>
      </c>
      <c r="U27" s="13" t="s">
        <v>48</v>
      </c>
      <c r="V27" s="13" t="s">
        <v>49</v>
      </c>
    </row>
    <row r="28" spans="1:22" x14ac:dyDescent="0.35">
      <c r="A28" s="18">
        <v>1</v>
      </c>
      <c r="B28" s="8" t="s">
        <v>0</v>
      </c>
      <c r="C28" s="3">
        <f ca="1">C29+C29/100*R28</f>
        <v>0.40166138986385502</v>
      </c>
      <c r="D28" s="3">
        <f t="shared" ref="D28:H28" si="13">D29+D29/100*S28</f>
        <v>0.40186472252659311</v>
      </c>
      <c r="E28" s="3">
        <f t="shared" si="13"/>
        <v>0.40186472252659355</v>
      </c>
      <c r="F28" s="3">
        <f t="shared" si="13"/>
        <v>0.23202010876500481</v>
      </c>
      <c r="G28" s="3">
        <f t="shared" si="13"/>
        <v>0.23201500419159415</v>
      </c>
      <c r="H28" s="3">
        <f t="shared" si="13"/>
        <v>0.23202010876500553</v>
      </c>
      <c r="I28" s="3">
        <f t="shared" ref="I28" si="14">I29+I29/100*X28</f>
        <v>13.064044484468605</v>
      </c>
      <c r="J28" s="3">
        <f t="shared" ref="J28" si="15">J29+J29/100*Y28</f>
        <v>13.063469658080505</v>
      </c>
      <c r="K28" s="3">
        <f t="shared" ref="K28" si="16">K29+K29/100*Z28</f>
        <v>13.064044484468646</v>
      </c>
      <c r="L28" s="27">
        <f>IMABS(Исходные!L28)</f>
        <v>335.9122438420942</v>
      </c>
      <c r="M28" s="27">
        <f>IMABS(Исходные!M28)</f>
        <v>335.9122438420942</v>
      </c>
      <c r="N28" s="27">
        <f>IMABS(Исходные!N28)</f>
        <v>335.9122438420942</v>
      </c>
      <c r="O28" s="27">
        <f>IMABS(Исходные!O28)</f>
        <v>2.9769679978383866E-3</v>
      </c>
      <c r="P28" s="27">
        <f>IMABS(Исходные!P28)</f>
        <v>2.9769679978383866E-3</v>
      </c>
      <c r="Q28" s="27">
        <f>IMABS(Исходные!Q28)</f>
        <v>2.9769679978383866E-3</v>
      </c>
      <c r="R28">
        <f ca="1">RAND()*(0.8)-0.8</f>
        <v>-5.2796201961950562E-2</v>
      </c>
      <c r="T28" s="14"/>
      <c r="U28" s="14"/>
      <c r="V28" s="14"/>
    </row>
    <row r="29" spans="1:22" x14ac:dyDescent="0.35">
      <c r="A29" s="18"/>
      <c r="B29" s="8" t="s">
        <v>1</v>
      </c>
      <c r="C29" s="3">
        <f>IMABS(Исходные!C29)</f>
        <v>0.40187356384225287</v>
      </c>
      <c r="D29" s="3">
        <f>IMABS(Исходные!D29)</f>
        <v>0.40186472252659311</v>
      </c>
      <c r="E29" s="3">
        <f>IMABS(Исходные!E29)</f>
        <v>0.40186472252659355</v>
      </c>
      <c r="F29" s="3">
        <f>IMABS(Исходные!F29)</f>
        <v>0.23202010876500481</v>
      </c>
      <c r="G29" s="3">
        <f>IMABS(Исходные!G29)</f>
        <v>0.23201500419159415</v>
      </c>
      <c r="H29" s="3">
        <f>IMABS(Исходные!H29)</f>
        <v>0.23202010876500553</v>
      </c>
      <c r="I29" s="3">
        <f>F29*T29*Углы!L28</f>
        <v>13.064044484468605</v>
      </c>
      <c r="J29" s="3">
        <f>G29*U29*Углы!M28</f>
        <v>13.063469658080505</v>
      </c>
      <c r="K29" s="3">
        <f>H29*V29*Углы!N28</f>
        <v>13.064044484468646</v>
      </c>
      <c r="L29" s="27"/>
      <c r="M29" s="27"/>
      <c r="N29" s="27"/>
      <c r="O29" s="27"/>
      <c r="P29" s="27"/>
      <c r="Q29" s="27"/>
      <c r="R29">
        <f t="shared" ref="R29:R39" ca="1" si="17">RAND()*(0.8)-0.8</f>
        <v>-0.49711763074938525</v>
      </c>
      <c r="T29" s="14">
        <f>IMABS(Исходные!X29)</f>
        <v>77.938395351739715</v>
      </c>
      <c r="U29" s="14">
        <f>IMABS(Исходные!Y29)</f>
        <v>77.936680663031396</v>
      </c>
      <c r="V29" s="14">
        <f>IMABS(Исходные!Z29)</f>
        <v>77.938395351739715</v>
      </c>
    </row>
    <row r="30" spans="1:22" x14ac:dyDescent="0.35">
      <c r="A30" s="18">
        <v>2</v>
      </c>
      <c r="B30" s="8" t="s">
        <v>0</v>
      </c>
      <c r="C30" s="3">
        <f t="shared" ref="C30" ca="1" si="18">C31+C31/100*R30</f>
        <v>0.91325889002408023</v>
      </c>
      <c r="D30" s="3">
        <f t="shared" ref="D30" si="19">D31+D31/100*S30</f>
        <v>0.50537582401553793</v>
      </c>
      <c r="E30" s="3">
        <f t="shared" ref="E30" si="20">E31+E31/100*T30</f>
        <v>0.83625417688857406</v>
      </c>
      <c r="F30" s="3">
        <f t="shared" ref="F30" si="21">F31+F31/100*U30</f>
        <v>0.34781499015111911</v>
      </c>
      <c r="G30" s="3">
        <f t="shared" ref="G30" si="22">G31+G31/100*V30</f>
        <v>0.23201500419159415</v>
      </c>
      <c r="H30" s="3">
        <f t="shared" ref="H30" si="23">H31+H31/100*W30</f>
        <v>0.69562998030223777</v>
      </c>
      <c r="I30" s="3">
        <f t="shared" ref="I30" si="24">I31+I31/100*X30</f>
        <v>19.602958970418108</v>
      </c>
      <c r="J30" s="3">
        <f t="shared" ref="J30" si="25">J31+J31/100*Y30</f>
        <v>13.063469658080505</v>
      </c>
      <c r="K30" s="3">
        <f t="shared" ref="K30" si="26">K31+K31/100*Z30</f>
        <v>39.205917940836187</v>
      </c>
      <c r="L30" s="27">
        <f>IMABS(Исходные!L30)</f>
        <v>224.08003553233004</v>
      </c>
      <c r="M30" s="27">
        <f>IMABS(Исходные!M30)</f>
        <v>335.9122438420942</v>
      </c>
      <c r="N30" s="27">
        <f>IMABS(Исходные!N30)</f>
        <v>112.04001776616502</v>
      </c>
      <c r="O30" s="27">
        <f>IMABS(Исходные!O30)</f>
        <v>4.4626911881032868E-3</v>
      </c>
      <c r="P30" s="27">
        <f>IMABS(Исходные!P30)</f>
        <v>2.9769679978383866E-3</v>
      </c>
      <c r="Q30" s="27">
        <f>IMABS(Исходные!Q30)</f>
        <v>8.925382376206565E-3</v>
      </c>
      <c r="R30">
        <f t="shared" ca="1" si="17"/>
        <v>-0.75837581686039668</v>
      </c>
      <c r="T30" s="14"/>
      <c r="U30" s="14"/>
      <c r="V30" s="14"/>
    </row>
    <row r="31" spans="1:22" x14ac:dyDescent="0.35">
      <c r="A31" s="18"/>
      <c r="B31" s="8" t="s">
        <v>1</v>
      </c>
      <c r="C31" s="3">
        <f>IMABS(Исходные!C31)</f>
        <v>0.9202377505821151</v>
      </c>
      <c r="D31" s="3">
        <f>IMABS(Исходные!D31)</f>
        <v>0.50537582401553793</v>
      </c>
      <c r="E31" s="3">
        <f>IMABS(Исходные!E31)</f>
        <v>0.83625417688857406</v>
      </c>
      <c r="F31" s="3">
        <f>IMABS(Исходные!F31)</f>
        <v>0.34781499015111911</v>
      </c>
      <c r="G31" s="3">
        <f>IMABS(Исходные!G31)</f>
        <v>0.23201500419159415</v>
      </c>
      <c r="H31" s="3">
        <f>IMABS(Исходные!H31)</f>
        <v>0.69562998030223777</v>
      </c>
      <c r="I31" s="3">
        <f>F31*T31*Углы!L30</f>
        <v>19.602958970418108</v>
      </c>
      <c r="J31" s="3">
        <f>G31*U31*Углы!M30</f>
        <v>13.063469658080505</v>
      </c>
      <c r="K31" s="3">
        <f>H31*V31*Углы!N30</f>
        <v>39.205917940836187</v>
      </c>
      <c r="L31" s="27"/>
      <c r="M31" s="27"/>
      <c r="N31" s="27"/>
      <c r="O31" s="27"/>
      <c r="P31" s="27"/>
      <c r="Q31" s="27"/>
      <c r="R31">
        <f t="shared" ca="1" si="17"/>
        <v>-0.30538585611977498</v>
      </c>
      <c r="T31" s="14">
        <f>IMABS(Исходные!X31)</f>
        <v>77.938395351739715</v>
      </c>
      <c r="U31" s="14">
        <f>IMABS(Исходные!Y31)</f>
        <v>77.936680663031396</v>
      </c>
      <c r="V31" s="14">
        <f>IMABS(Исходные!Z31)</f>
        <v>77.938395351739715</v>
      </c>
    </row>
    <row r="32" spans="1:22" x14ac:dyDescent="0.35">
      <c r="A32" s="16">
        <v>3</v>
      </c>
      <c r="B32" s="8" t="s">
        <v>0</v>
      </c>
      <c r="C32" s="3">
        <f t="shared" ref="C32" ca="1" si="27">C33+C33/100*R32</f>
        <v>0.91289387846839065</v>
      </c>
      <c r="D32" s="3">
        <f t="shared" ref="D32" si="28">D33+D33/100*S32</f>
        <v>0.34781499015111911</v>
      </c>
      <c r="E32" s="3">
        <f t="shared" ref="E32" si="29">E33+E33/100*T32</f>
        <v>0.69562998030223777</v>
      </c>
      <c r="F32" s="3">
        <f t="shared" ref="F32" si="30">F33+F33/100*U32</f>
        <v>0.34781499015111911</v>
      </c>
      <c r="G32" s="3">
        <f t="shared" ref="G32" si="31">G33+G33/100*V32</f>
        <v>0</v>
      </c>
      <c r="H32" s="3">
        <f t="shared" ref="H32" si="32">H33+H33/100*W32</f>
        <v>0.69562998030223777</v>
      </c>
      <c r="I32" s="3">
        <f t="shared" ref="I32" si="33">I33+I33/100*X32</f>
        <v>19.602958970418108</v>
      </c>
      <c r="J32" s="3">
        <f t="shared" ref="J32" si="34">J33+J33/100*Y32</f>
        <v>0</v>
      </c>
      <c r="K32" s="3">
        <f t="shared" ref="K32" si="35">K33+K33/100*Z32</f>
        <v>39.205917940836187</v>
      </c>
      <c r="L32" s="27">
        <f>IMABS(Исходные!L32)</f>
        <v>224.08003553233004</v>
      </c>
      <c r="M32" s="27">
        <f>IMABS(Исходные!M32)</f>
        <v>335.9122438420942</v>
      </c>
      <c r="N32" s="27">
        <f>IMABS(Исходные!N32)</f>
        <v>112.04001776616502</v>
      </c>
      <c r="O32" s="27">
        <f>IMABS(Исходные!O32)</f>
        <v>4.4626911881032868E-3</v>
      </c>
      <c r="P32" s="27">
        <f>IMABS(Исходные!P32)</f>
        <v>0</v>
      </c>
      <c r="Q32" s="27">
        <f>IMABS(Исходные!Q32)</f>
        <v>8.925382376206565E-3</v>
      </c>
      <c r="R32">
        <f t="shared" ca="1" si="17"/>
        <v>-0.79804073556849642</v>
      </c>
      <c r="T32" s="14"/>
      <c r="U32" s="14"/>
      <c r="V32" s="14"/>
    </row>
    <row r="33" spans="1:22" x14ac:dyDescent="0.35">
      <c r="A33" s="17"/>
      <c r="B33" s="8" t="s">
        <v>1</v>
      </c>
      <c r="C33" s="3">
        <f>IMABS(Исходные!C33)</f>
        <v>0.9202377505821151</v>
      </c>
      <c r="D33" s="3">
        <f>IMABS(Исходные!D33)</f>
        <v>0.34781499015111911</v>
      </c>
      <c r="E33" s="3">
        <f>IMABS(Исходные!E33)</f>
        <v>0.69562998030223777</v>
      </c>
      <c r="F33" s="3">
        <f>IMABS(Исходные!F33)</f>
        <v>0.34781499015111911</v>
      </c>
      <c r="G33" s="3">
        <f>IMABS(Исходные!G33)</f>
        <v>0</v>
      </c>
      <c r="H33" s="3">
        <f>IMABS(Исходные!H33)</f>
        <v>0.69562998030223777</v>
      </c>
      <c r="I33" s="3">
        <f>F33*T33*Углы!L32</f>
        <v>19.602958970418108</v>
      </c>
      <c r="J33" s="3">
        <f>G33*U33*Углы!M32</f>
        <v>0</v>
      </c>
      <c r="K33" s="3">
        <f>H33*V33*Углы!N32</f>
        <v>39.205917940836187</v>
      </c>
      <c r="L33" s="27"/>
      <c r="M33" s="27"/>
      <c r="N33" s="27"/>
      <c r="O33" s="27"/>
      <c r="P33" s="27"/>
      <c r="Q33" s="27"/>
      <c r="R33">
        <f t="shared" ca="1" si="17"/>
        <v>-0.73052951970612812</v>
      </c>
      <c r="T33" s="14">
        <f>IMABS(Исходные!X33)</f>
        <v>77.938395351739715</v>
      </c>
      <c r="U33" s="14">
        <f>IMABS(Исходные!Y33)</f>
        <v>77.936680663031396</v>
      </c>
      <c r="V33" s="14">
        <f>IMABS(Исходные!Z33)</f>
        <v>77.938395351739715</v>
      </c>
    </row>
    <row r="34" spans="1:22" x14ac:dyDescent="0.35">
      <c r="A34" s="16">
        <v>4</v>
      </c>
      <c r="B34" s="8" t="s">
        <v>0</v>
      </c>
      <c r="C34" s="3">
        <f t="shared" ref="C34" ca="1" si="36">C35+C35/100*R34</f>
        <v>0.34700505956652122</v>
      </c>
      <c r="D34" s="3">
        <f t="shared" ref="D34" si="37">D35+D35/100*S34</f>
        <v>0.34781499015111911</v>
      </c>
      <c r="E34" s="3">
        <f t="shared" ref="E34" si="38">E35+E35/100*T34</f>
        <v>0</v>
      </c>
      <c r="F34" s="3">
        <f t="shared" ref="F34" si="39">F35+F35/100*U34</f>
        <v>0.34781499015111911</v>
      </c>
      <c r="G34" s="3">
        <f t="shared" ref="G34" si="40">G35+G35/100*V34</f>
        <v>0</v>
      </c>
      <c r="H34" s="3">
        <f t="shared" ref="H34" si="41">H35+H35/100*W34</f>
        <v>0</v>
      </c>
      <c r="I34" s="3">
        <f t="shared" ref="I34" si="42">I35+I35/100*X34</f>
        <v>19.602958970418108</v>
      </c>
      <c r="J34" s="3">
        <f t="shared" ref="J34" si="43">J35+J35/100*Y34</f>
        <v>0</v>
      </c>
      <c r="K34" s="3">
        <f t="shared" ref="K34" si="44">K35+K35/100*Z34</f>
        <v>0</v>
      </c>
      <c r="L34" s="27">
        <f>IMABS(Исходные!L34)</f>
        <v>224.08003553233004</v>
      </c>
      <c r="M34" s="27">
        <f>IMABS(Исходные!M34)</f>
        <v>335.9122438420942</v>
      </c>
      <c r="N34" s="27">
        <f>IMABS(Исходные!N34)</f>
        <v>112.04001776616502</v>
      </c>
      <c r="O34" s="27">
        <f>IMABS(Исходные!O34)</f>
        <v>4.4626911881032868E-3</v>
      </c>
      <c r="P34" s="27">
        <f>IMABS(Исходные!P34)</f>
        <v>0</v>
      </c>
      <c r="Q34" s="27">
        <f>IMABS(Исходные!Q34)</f>
        <v>0</v>
      </c>
      <c r="R34">
        <f t="shared" ca="1" si="17"/>
        <v>-0.23286247215681311</v>
      </c>
      <c r="T34" s="14"/>
      <c r="U34" s="14"/>
      <c r="V34" s="14"/>
    </row>
    <row r="35" spans="1:22" x14ac:dyDescent="0.35">
      <c r="A35" s="17"/>
      <c r="B35" s="8" t="s">
        <v>1</v>
      </c>
      <c r="C35" s="3">
        <f>IMABS(Исходные!C35)</f>
        <v>0.34781499015111911</v>
      </c>
      <c r="D35" s="3">
        <f>IMABS(Исходные!D35)</f>
        <v>0.34781499015111911</v>
      </c>
      <c r="E35" s="3">
        <f>IMABS(Исходные!E35)</f>
        <v>0</v>
      </c>
      <c r="F35" s="3">
        <f>IMABS(Исходные!F35)</f>
        <v>0.34781499015111911</v>
      </c>
      <c r="G35" s="3">
        <f>IMABS(Исходные!G35)</f>
        <v>0</v>
      </c>
      <c r="H35" s="3">
        <f>IMABS(Исходные!H35)</f>
        <v>0</v>
      </c>
      <c r="I35" s="3">
        <f>F35*T35*Углы!L34</f>
        <v>19.602958970418108</v>
      </c>
      <c r="J35" s="3">
        <f>G35*U35*Углы!M34</f>
        <v>0</v>
      </c>
      <c r="K35" s="3">
        <f>H35*V35*Углы!N34</f>
        <v>0</v>
      </c>
      <c r="L35" s="27"/>
      <c r="M35" s="27"/>
      <c r="N35" s="27"/>
      <c r="O35" s="27"/>
      <c r="P35" s="27"/>
      <c r="Q35" s="27"/>
      <c r="R35">
        <f t="shared" ca="1" si="17"/>
        <v>-5.8414740394921782E-2</v>
      </c>
      <c r="T35" s="14">
        <f>IMABS(Исходные!X35)</f>
        <v>77.938395351739715</v>
      </c>
      <c r="U35" s="14">
        <f>IMABS(Исходные!Y35)</f>
        <v>77.936680663031396</v>
      </c>
      <c r="V35" s="14">
        <f>IMABS(Исходные!Z35)</f>
        <v>77.938395351739715</v>
      </c>
    </row>
    <row r="36" spans="1:22" x14ac:dyDescent="0.35">
      <c r="A36" s="16">
        <v>5</v>
      </c>
      <c r="B36" s="8" t="s">
        <v>0</v>
      </c>
      <c r="C36" s="3">
        <f t="shared" ref="C36" ca="1" si="45">C37+C37/100*R36</f>
        <v>0</v>
      </c>
      <c r="D36" s="3">
        <f t="shared" ref="D36" si="46">D37+D37/100*S36</f>
        <v>0.35</v>
      </c>
      <c r="E36" s="3">
        <f t="shared" ref="E36" si="47">E37+E37/100*T36</f>
        <v>0.35</v>
      </c>
      <c r="F36" s="3">
        <f t="shared" ref="F36" si="48">F37+F37/100*U36</f>
        <v>0.11600000000000001</v>
      </c>
      <c r="G36" s="3">
        <f t="shared" ref="G36" si="49">G37+G37/100*V36</f>
        <v>0.23201500419159415</v>
      </c>
      <c r="H36" s="3">
        <f t="shared" ref="H36" si="50">H37+H37/100*W36</f>
        <v>0.11600000000000001</v>
      </c>
      <c r="I36" s="3">
        <f t="shared" ref="I36" si="51">I37+I37/100*X36</f>
        <v>3.7745425686356135</v>
      </c>
      <c r="J36" s="3">
        <f t="shared" ref="J36" si="52">J37+J37/100*Y36</f>
        <v>13.063469658080505</v>
      </c>
      <c r="K36" s="3">
        <f t="shared" ref="K36" si="53">K37+K37/100*Z36</f>
        <v>6.5377953939837798</v>
      </c>
      <c r="L36" s="27">
        <f>IMABS(Исходные!L36)</f>
        <v>224.08003553233004</v>
      </c>
      <c r="M36" s="27">
        <f>IMABS(Исходные!M36)</f>
        <v>335.9122438420942</v>
      </c>
      <c r="N36" s="27">
        <f>IMABS(Исходные!N36)</f>
        <v>112.04001776616502</v>
      </c>
      <c r="O36" s="27">
        <f>IMABS(Исходные!O36)</f>
        <v>4.4626911881032868E-3</v>
      </c>
      <c r="P36" s="27">
        <f>IMABS(Исходные!P36)</f>
        <v>2.9769679978383866E-3</v>
      </c>
      <c r="Q36" s="27">
        <f>IMABS(Исходные!Q36)</f>
        <v>8.925382376206565E-3</v>
      </c>
      <c r="R36">
        <f t="shared" ca="1" si="17"/>
        <v>-0.71472043459184764</v>
      </c>
      <c r="T36" s="14"/>
      <c r="U36" s="14"/>
      <c r="V36" s="14"/>
    </row>
    <row r="37" spans="1:22" x14ac:dyDescent="0.35">
      <c r="A37" s="17"/>
      <c r="B37" s="8" t="s">
        <v>1</v>
      </c>
      <c r="C37" s="3">
        <v>0</v>
      </c>
      <c r="D37" s="3">
        <v>0.35</v>
      </c>
      <c r="E37" s="3">
        <v>0.35</v>
      </c>
      <c r="F37" s="3">
        <v>0.11600000000000001</v>
      </c>
      <c r="G37" s="3">
        <f>IMABS(Исходные!G37)</f>
        <v>0.23201500419159415</v>
      </c>
      <c r="H37" s="3">
        <v>0.11600000000000001</v>
      </c>
      <c r="I37" s="3">
        <f>F37*T37*Углы!L36</f>
        <v>3.7745425686356135</v>
      </c>
      <c r="J37" s="3">
        <f>G37*U37*Углы!M36</f>
        <v>13.063469658080505</v>
      </c>
      <c r="K37" s="3">
        <f>H37*V37*Углы!N36</f>
        <v>6.5377953939837798</v>
      </c>
      <c r="L37" s="27"/>
      <c r="M37" s="27"/>
      <c r="N37" s="27"/>
      <c r="O37" s="27"/>
      <c r="P37" s="27"/>
      <c r="Q37" s="27"/>
      <c r="R37">
        <f t="shared" ca="1" si="17"/>
        <v>-0.58458409567869918</v>
      </c>
      <c r="T37" s="14">
        <f>IMABS(Исходные!X37)</f>
        <v>44.997093554962888</v>
      </c>
      <c r="U37" s="14">
        <f>IMABS(Исходные!Y37)</f>
        <v>77.936680663031396</v>
      </c>
      <c r="V37" s="14">
        <f>IMABS(Исходные!Z37)</f>
        <v>77.938395351739715</v>
      </c>
    </row>
    <row r="38" spans="1:22" x14ac:dyDescent="0.35">
      <c r="A38" s="16">
        <v>6</v>
      </c>
      <c r="B38" s="8" t="s">
        <v>0</v>
      </c>
      <c r="C38" s="3">
        <f t="shared" ref="C38" ca="1" si="54">C39+C39/100*R38</f>
        <v>0.82813100038914778</v>
      </c>
      <c r="D38" s="3">
        <f t="shared" ref="D38" si="55">D39+D39/100*S38</f>
        <v>0</v>
      </c>
      <c r="E38" s="3">
        <f t="shared" ref="E38" si="56">E39+E39/100*T38</f>
        <v>0.83625417688857406</v>
      </c>
      <c r="F38" s="3">
        <f t="shared" ref="F38" si="57">F39+F39/100*U38</f>
        <v>0.13900000000000001</v>
      </c>
      <c r="G38" s="3">
        <f t="shared" ref="G38" si="58">G39+G39/100*V38</f>
        <v>0.13900000000000001</v>
      </c>
      <c r="H38" s="3">
        <f t="shared" ref="H38" si="59">H39+H39/100*W38</f>
        <v>0.69562998030223777</v>
      </c>
      <c r="I38" s="3">
        <f t="shared" ref="I38" si="60">I39+I39/100*X38</f>
        <v>7.8340824117564267</v>
      </c>
      <c r="J38" s="3">
        <f t="shared" ref="J38" si="61">J39+J39/100*Y38</f>
        <v>4.5185576496470823</v>
      </c>
      <c r="K38" s="3">
        <f t="shared" ref="K38" si="62">K39+K39/100*Z38</f>
        <v>39.205917940836187</v>
      </c>
      <c r="L38" s="27">
        <f>IMABS(Исходные!L38)</f>
        <v>224.08003553233004</v>
      </c>
      <c r="M38" s="27">
        <f>IMABS(Исходные!M38)</f>
        <v>335.9122438420942</v>
      </c>
      <c r="N38" s="27">
        <f>IMABS(Исходные!N38)</f>
        <v>112.04001776616502</v>
      </c>
      <c r="O38" s="27">
        <f>IMABS(Исходные!O38)</f>
        <v>4.4626911881032868E-3</v>
      </c>
      <c r="P38" s="27">
        <f>IMABS(Исходные!P38)</f>
        <v>2.9769679978383866E-3</v>
      </c>
      <c r="Q38" s="27">
        <f>IMABS(Исходные!Q38)</f>
        <v>8.925382376206565E-3</v>
      </c>
      <c r="R38">
        <f t="shared" ca="1" si="17"/>
        <v>-0.58451375880578949</v>
      </c>
      <c r="T38" s="14"/>
      <c r="U38" s="14"/>
      <c r="V38" s="14"/>
    </row>
    <row r="39" spans="1:22" x14ac:dyDescent="0.35">
      <c r="A39" s="17"/>
      <c r="B39" s="8" t="s">
        <v>1</v>
      </c>
      <c r="C39" s="3">
        <v>0.83299999999999996</v>
      </c>
      <c r="D39" s="3">
        <v>0</v>
      </c>
      <c r="E39" s="3">
        <f>IMABS(Исходные!E39)</f>
        <v>0.83625417688857406</v>
      </c>
      <c r="F39" s="3">
        <v>0.13900000000000001</v>
      </c>
      <c r="G39" s="3">
        <v>0.13900000000000001</v>
      </c>
      <c r="H39" s="3">
        <f>IMABS(Исходные!H39)</f>
        <v>0.69562998030223777</v>
      </c>
      <c r="I39" s="3">
        <f>F39*T39*Углы!L38</f>
        <v>7.8340824117564267</v>
      </c>
      <c r="J39" s="3">
        <f>G39*U39*Углы!M38</f>
        <v>4.5185576496470823</v>
      </c>
      <c r="K39" s="3">
        <f>H39*V39*Углы!N38</f>
        <v>39.205917940836187</v>
      </c>
      <c r="L39" s="27"/>
      <c r="M39" s="27"/>
      <c r="N39" s="27"/>
      <c r="O39" s="27"/>
      <c r="P39" s="27"/>
      <c r="Q39" s="27"/>
      <c r="R39">
        <f t="shared" ca="1" si="17"/>
        <v>-0.41419059434170447</v>
      </c>
      <c r="T39" s="14">
        <f>IMABS(Исходные!X39)</f>
        <v>77.938395351739715</v>
      </c>
      <c r="U39" s="14">
        <f>IMABS(Исходные!Y39)</f>
        <v>44.997093554962888</v>
      </c>
      <c r="V39" s="14">
        <f>IMABS(Исходные!Z39)</f>
        <v>77.938395351739715</v>
      </c>
    </row>
  </sheetData>
  <mergeCells count="106">
    <mergeCell ref="Q36:Q37"/>
    <mergeCell ref="L38:L39"/>
    <mergeCell ref="M38:M39"/>
    <mergeCell ref="N38:N39"/>
    <mergeCell ref="O38:O39"/>
    <mergeCell ref="P38:P39"/>
    <mergeCell ref="Q38:Q39"/>
    <mergeCell ref="L36:L37"/>
    <mergeCell ref="M36:M37"/>
    <mergeCell ref="N36:N37"/>
    <mergeCell ref="O36:O37"/>
    <mergeCell ref="P36:P37"/>
    <mergeCell ref="L34:L35"/>
    <mergeCell ref="M34:M35"/>
    <mergeCell ref="N34:N35"/>
    <mergeCell ref="O34:O35"/>
    <mergeCell ref="P34:P35"/>
    <mergeCell ref="Q34:Q35"/>
    <mergeCell ref="Q30:Q31"/>
    <mergeCell ref="P30:P31"/>
    <mergeCell ref="O30:O31"/>
    <mergeCell ref="N30:N31"/>
    <mergeCell ref="M30:M31"/>
    <mergeCell ref="L30:L31"/>
    <mergeCell ref="O23:O24"/>
    <mergeCell ref="A30:A31"/>
    <mergeCell ref="L32:L33"/>
    <mergeCell ref="M32:M33"/>
    <mergeCell ref="N32:N33"/>
    <mergeCell ref="O32:O33"/>
    <mergeCell ref="Q28:Q29"/>
    <mergeCell ref="P28:P29"/>
    <mergeCell ref="O28:O29"/>
    <mergeCell ref="N28:N29"/>
    <mergeCell ref="M28:M29"/>
    <mergeCell ref="L28:L29"/>
    <mergeCell ref="A28:A29"/>
    <mergeCell ref="P32:P33"/>
    <mergeCell ref="Q32:Q33"/>
    <mergeCell ref="T10:T11"/>
    <mergeCell ref="A12:A13"/>
    <mergeCell ref="O12:O13"/>
    <mergeCell ref="P12:P13"/>
    <mergeCell ref="Q12:Q13"/>
    <mergeCell ref="R12:R13"/>
    <mergeCell ref="S12:S13"/>
    <mergeCell ref="T12:T13"/>
    <mergeCell ref="N2:N13"/>
    <mergeCell ref="A10:A11"/>
    <mergeCell ref="O10:O11"/>
    <mergeCell ref="P10:P11"/>
    <mergeCell ref="Q10:Q11"/>
    <mergeCell ref="R10:R11"/>
    <mergeCell ref="S10:S11"/>
    <mergeCell ref="T6:T7"/>
    <mergeCell ref="S8:S9"/>
    <mergeCell ref="T8:T9"/>
    <mergeCell ref="A6:A7"/>
    <mergeCell ref="O6:O7"/>
    <mergeCell ref="P6:P7"/>
    <mergeCell ref="Q6:Q7"/>
    <mergeCell ref="R6:R7"/>
    <mergeCell ref="S6:S7"/>
    <mergeCell ref="A8:A9"/>
    <mergeCell ref="O8:O9"/>
    <mergeCell ref="P8:P9"/>
    <mergeCell ref="Q8:Q9"/>
    <mergeCell ref="R8:R9"/>
    <mergeCell ref="T2:T3"/>
    <mergeCell ref="A4:A5"/>
    <mergeCell ref="O4:O5"/>
    <mergeCell ref="P4:P5"/>
    <mergeCell ref="Q4:Q5"/>
    <mergeCell ref="R4:R5"/>
    <mergeCell ref="S4:S5"/>
    <mergeCell ref="T4:T5"/>
    <mergeCell ref="A2:A3"/>
    <mergeCell ref="O2:O3"/>
    <mergeCell ref="P2:P3"/>
    <mergeCell ref="Q2:Q3"/>
    <mergeCell ref="R2:R3"/>
    <mergeCell ref="S2:S3"/>
    <mergeCell ref="A36:A37"/>
    <mergeCell ref="A38:A39"/>
    <mergeCell ref="S14:S15"/>
    <mergeCell ref="T14:T15"/>
    <mergeCell ref="A14:A15"/>
    <mergeCell ref="O14:O15"/>
    <mergeCell ref="P14:P15"/>
    <mergeCell ref="Q14:Q15"/>
    <mergeCell ref="R14:R15"/>
    <mergeCell ref="A32:A33"/>
    <mergeCell ref="A34:A35"/>
    <mergeCell ref="P23:P24"/>
    <mergeCell ref="Q23:Q24"/>
    <mergeCell ref="A25:A26"/>
    <mergeCell ref="L25:L26"/>
    <mergeCell ref="M25:M26"/>
    <mergeCell ref="N25:N26"/>
    <mergeCell ref="O25:O26"/>
    <mergeCell ref="P25:P26"/>
    <mergeCell ref="Q25:Q26"/>
    <mergeCell ref="A23:A24"/>
    <mergeCell ref="L23:L24"/>
    <mergeCell ref="M23:M24"/>
    <mergeCell ref="N23:N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14A7-1469-CD45-8291-C5DCCC8B63DA}">
  <dimension ref="A1:T39"/>
  <sheetViews>
    <sheetView topLeftCell="A14" workbookViewId="0">
      <selection activeCell="L28" sqref="L28:Q39"/>
    </sheetView>
  </sheetViews>
  <sheetFormatPr defaultColWidth="10.6640625" defaultRowHeight="15.5" x14ac:dyDescent="0.35"/>
  <sheetData>
    <row r="1" spans="1:20" ht="18.5" x14ac:dyDescent="0.45">
      <c r="A1" s="1"/>
      <c r="B1" s="1"/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5">
      <c r="A2" s="23">
        <v>1</v>
      </c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0">
        <v>75</v>
      </c>
      <c r="O2" s="20">
        <f>IMARGUMENT(Исходные!O2)*180/PI()</f>
        <v>41.392646725699258</v>
      </c>
      <c r="P2" s="20">
        <f>IMARGUMENT(Исходные!P2)*180/PI()</f>
        <v>41.392646725699258</v>
      </c>
      <c r="Q2" s="20">
        <f>IMARGUMENT(Исходные!Q2)*180/PI()</f>
        <v>41.392646725699258</v>
      </c>
      <c r="R2" s="20">
        <f>(IMARGUMENT(Исходные!R2)*180/PI())</f>
        <v>-41.39264672569935</v>
      </c>
      <c r="S2" s="20">
        <f>(IMARGUMENT(Исходные!S2)*180/PI())</f>
        <v>-41.39264672569935</v>
      </c>
      <c r="T2" s="20">
        <f>(IMARGUMENT(Исходные!T2)*180/PI())</f>
        <v>-41.39264672569935</v>
      </c>
    </row>
    <row r="3" spans="1:20" x14ac:dyDescent="0.35">
      <c r="A3" s="23"/>
      <c r="B3" s="4" t="s">
        <v>1</v>
      </c>
      <c r="C3" s="5">
        <f>IMARGUMENT(Исходные!C3)*180/PI()</f>
        <v>0</v>
      </c>
      <c r="D3" s="5">
        <f>IMARGUMENT(Исходные!D3)*180/PI()</f>
        <v>-120.00072778082736</v>
      </c>
      <c r="E3" s="5">
        <f>IMARGUMENT(Исходные!E3)*180/PI()</f>
        <v>120.00072778082736</v>
      </c>
      <c r="F3" s="5">
        <f>IMARGUMENT(Исходные!F3)*180/PI()</f>
        <v>-41.39264672569923</v>
      </c>
      <c r="G3" s="5">
        <f>IMARGUMENT(Исходные!G3)*180/PI()</f>
        <v>-161.39337450652673</v>
      </c>
      <c r="H3" s="5">
        <f>IMARGUMENT(Исходные!H3)*180/PI()</f>
        <v>78.608081055128068</v>
      </c>
      <c r="I3" s="5">
        <f>IMARGUMENT(Исходные!I3)*180/PI()</f>
        <v>-41.39264672569923</v>
      </c>
      <c r="J3" s="5">
        <f>IMARGUMENT(Исходные!J3)*180/PI()</f>
        <v>78.605897712645898</v>
      </c>
      <c r="K3" s="5">
        <f>IMARGUMENT(Исходные!K3)*180/PI()</f>
        <v>-161.39119116404456</v>
      </c>
      <c r="L3" s="5" t="e">
        <f>IMARGUMENT(Исходные!L3)*180/PI()</f>
        <v>#DIV/0!</v>
      </c>
      <c r="M3" s="5">
        <f>IMARGUMENT(Исходные!M3)*180/PI()</f>
        <v>62.220379274978349</v>
      </c>
      <c r="N3" s="24"/>
      <c r="O3" s="21"/>
      <c r="P3" s="21"/>
      <c r="Q3" s="21"/>
      <c r="R3" s="21"/>
      <c r="S3" s="21"/>
      <c r="T3" s="21"/>
    </row>
    <row r="4" spans="1:20" x14ac:dyDescent="0.35">
      <c r="A4" s="22">
        <v>2</v>
      </c>
      <c r="B4" s="1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28"/>
      <c r="O4" s="20">
        <f>IMARGUMENT(Исходные!O4)*180/PI()</f>
        <v>41.392646725699258</v>
      </c>
      <c r="P4" s="20">
        <f>IMARGUMENT(Исходные!P4)*180/PI()</f>
        <v>41.392646725699258</v>
      </c>
      <c r="Q4" s="20">
        <f>IMARGUMENT(Исходные!Q4)*180/PI()</f>
        <v>41.392646725699258</v>
      </c>
      <c r="R4" s="20">
        <f>(IMARGUMENT(Исходные!R4)*180/PI())</f>
        <v>-41.39264672569935</v>
      </c>
      <c r="S4" s="20">
        <f>(IMARGUMENT(Исходные!S4)*180/PI())</f>
        <v>-41.39264672569935</v>
      </c>
      <c r="T4" s="20">
        <f>(IMARGUMENT(Исходные!T4)*180/PI())</f>
        <v>-41.39264672569935</v>
      </c>
    </row>
    <row r="5" spans="1:20" x14ac:dyDescent="0.35">
      <c r="A5" s="22"/>
      <c r="B5" s="1" t="s">
        <v>1</v>
      </c>
      <c r="C5" s="5">
        <f>IMARGUMENT(Исходные!C5)*180/PI()</f>
        <v>0</v>
      </c>
      <c r="D5" s="5">
        <f>IMARGUMENT(Исходные!D5)*180/PI()</f>
        <v>-120.00072778082736</v>
      </c>
      <c r="E5" s="5">
        <f>IMARGUMENT(Исходные!E5)*180/PI()</f>
        <v>120.00072778082736</v>
      </c>
      <c r="F5" s="5">
        <f>IMARGUMENT(Исходные!F5)*180/PI()</f>
        <v>-41.39264672569923</v>
      </c>
      <c r="G5" s="5">
        <f>IMARGUMENT(Исходные!G5)*180/PI()</f>
        <v>-161.39337450652673</v>
      </c>
      <c r="H5" s="5">
        <f>IMARGUMENT(Исходные!H5)*180/PI()</f>
        <v>78.608081055128068</v>
      </c>
      <c r="I5" s="5">
        <f>IMARGUMENT(Исходные!I5)*180/PI()</f>
        <v>-41.39264672569923</v>
      </c>
      <c r="J5" s="5">
        <f>IMARGUMENT(Исходные!J5)*180/PI()</f>
        <v>78.605897712645898</v>
      </c>
      <c r="K5" s="5">
        <f>IMARGUMENT(Исходные!K5)*180/PI()</f>
        <v>-161.39119116404456</v>
      </c>
      <c r="L5" s="5" t="e">
        <f>IMARGUMENT(Исходные!L5)*180/PI()</f>
        <v>#DIV/0!</v>
      </c>
      <c r="M5" s="5">
        <f>IMARGUMENT(Исходные!M5)*180/PI()</f>
        <v>62.220379274978349</v>
      </c>
      <c r="N5" s="28"/>
      <c r="O5" s="21"/>
      <c r="P5" s="21"/>
      <c r="Q5" s="21"/>
      <c r="R5" s="21"/>
      <c r="S5" s="21"/>
      <c r="T5" s="21"/>
    </row>
    <row r="6" spans="1:20" x14ac:dyDescent="0.35">
      <c r="A6" s="23">
        <v>3</v>
      </c>
      <c r="B6" s="4" t="s">
        <v>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24"/>
      <c r="O6" s="20">
        <f>IMARGUMENT(Исходные!O6)*180/PI()</f>
        <v>41.432821408543234</v>
      </c>
      <c r="P6" s="20">
        <f>IMARGUMENT(Исходные!P6)*180/PI()</f>
        <v>41.392646725699258</v>
      </c>
      <c r="Q6" s="20">
        <f>IMARGUMENT(Исходные!Q6)*180/PI()</f>
        <v>41.432821408543234</v>
      </c>
      <c r="R6" s="20">
        <f>(IMARGUMENT(Исходные!R6)*180/PI())</f>
        <v>-41.432821408543241</v>
      </c>
      <c r="S6" s="20">
        <f>(IMARGUMENT(Исходные!S6)*180/PI())</f>
        <v>-41.39264672569935</v>
      </c>
      <c r="T6" s="20">
        <f>(IMARGUMENT(Исходные!T6)*180/PI())</f>
        <v>-41.432821408543198</v>
      </c>
    </row>
    <row r="7" spans="1:20" x14ac:dyDescent="0.35">
      <c r="A7" s="23"/>
      <c r="B7" s="4" t="s">
        <v>1</v>
      </c>
      <c r="C7" s="5">
        <f>IMARGUMENT(Исходные!C7)*180/PI()</f>
        <v>0</v>
      </c>
      <c r="D7" s="5">
        <f>IMARGUMENT(Исходные!D7)*180/PI()</f>
        <v>-120.00072778082736</v>
      </c>
      <c r="E7" s="5">
        <f>IMARGUMENT(Исходные!E7)*180/PI()</f>
        <v>120.00072778082736</v>
      </c>
      <c r="F7" s="5">
        <f>IMARGUMENT(Исходные!F7)*180/PI()</f>
        <v>-41.432821408543177</v>
      </c>
      <c r="G7" s="5">
        <f>IMARGUMENT(Исходные!G7)*180/PI()</f>
        <v>-161.39337450652673</v>
      </c>
      <c r="H7" s="5">
        <f>IMARGUMENT(Исходные!H7)*180/PI()</f>
        <v>78.567906372284213</v>
      </c>
      <c r="I7" s="5">
        <f>IMARGUMENT(Исходные!I7)*180/PI()</f>
        <v>-41.432821408543198</v>
      </c>
      <c r="J7" s="5">
        <f>IMARGUMENT(Исходные!J7)*180/PI()</f>
        <v>78.605897712645898</v>
      </c>
      <c r="K7" s="5">
        <f>IMARGUMENT(Исходные!K7)*180/PI()</f>
        <v>-161.43136584688841</v>
      </c>
      <c r="L7" s="5" t="e">
        <f>IMARGUMENT(Исходные!L7)*180/PI()</f>
        <v>#DIV/0!</v>
      </c>
      <c r="M7" s="5">
        <f>IMARGUMENT(Исходные!M7)*180/PI()</f>
        <v>64.668440889765577</v>
      </c>
      <c r="N7" s="24"/>
      <c r="O7" s="21"/>
      <c r="P7" s="21"/>
      <c r="Q7" s="21"/>
      <c r="R7" s="21"/>
      <c r="S7" s="21"/>
      <c r="T7" s="21"/>
    </row>
    <row r="8" spans="1:20" x14ac:dyDescent="0.35">
      <c r="A8" s="22">
        <v>4</v>
      </c>
      <c r="B8" s="1" t="s">
        <v>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28"/>
      <c r="O8" s="20">
        <f>IMARGUMENT(Исходные!O8)*180/PI()</f>
        <v>41.432821408543234</v>
      </c>
      <c r="P8" s="20">
        <f>IMARGUMENT(Исходные!P8)*180/PI()</f>
        <v>41.392646725699258</v>
      </c>
      <c r="Q8" s="20">
        <f>IMARGUMENT(Исходные!Q8)*180/PI()</f>
        <v>41.432821408543234</v>
      </c>
      <c r="R8" s="20">
        <f>(IMARGUMENT(Исходные!R8)*180/PI())</f>
        <v>-41.432821408543241</v>
      </c>
      <c r="S8" s="20">
        <f>(IMARGUMENT(Исходные!S8)*180/PI())</f>
        <v>-41.39264672569935</v>
      </c>
      <c r="T8" s="20">
        <f>(IMARGUMENT(Исходные!T8)*180/PI())</f>
        <v>-41.432821408543198</v>
      </c>
    </row>
    <row r="9" spans="1:20" x14ac:dyDescent="0.35">
      <c r="A9" s="22"/>
      <c r="B9" s="1" t="s">
        <v>1</v>
      </c>
      <c r="C9" s="5">
        <f>IMARGUMENT(Исходные!C9)*180/PI()</f>
        <v>-16.094162081376098</v>
      </c>
      <c r="D9" s="5">
        <f>IMARGUMENT(Исходные!D9)*180/PI()</f>
        <v>-109.11443338081013</v>
      </c>
      <c r="E9" s="5">
        <f>IMARGUMENT(Исходные!E9)*180/PI()</f>
        <v>126.58538970775959</v>
      </c>
      <c r="F9" s="5">
        <f>IMARGUMENT(Исходные!F9)*180/PI()</f>
        <v>-57.52698348991936</v>
      </c>
      <c r="G9" s="5">
        <f>IMARGUMENT(Исходные!G9)*180/PI()</f>
        <v>-150.50708010650945</v>
      </c>
      <c r="H9" s="5">
        <f>IMARGUMENT(Исходные!H9)*180/PI()</f>
        <v>85.152568299216412</v>
      </c>
      <c r="I9" s="5">
        <f>IMARGUMENT(Исходные!I9)*180/PI()</f>
        <v>-73.621145571295514</v>
      </c>
      <c r="J9" s="5">
        <f>IMARGUMENT(Исходные!J9)*180/PI()</f>
        <v>100.37848651268041</v>
      </c>
      <c r="K9" s="5">
        <f>IMARGUMENT(Исходные!K9)*180/PI()</f>
        <v>-148.26204199302398</v>
      </c>
      <c r="L9" s="5">
        <f>IMARGUMENT(Исходные!L9)*180/PI()</f>
        <v>106.09395411399436</v>
      </c>
      <c r="M9" s="5">
        <f>IMARGUMENT(Исходные!M9)*180/PI()</f>
        <v>-120.78789526876507</v>
      </c>
      <c r="N9" s="28"/>
      <c r="O9" s="21"/>
      <c r="P9" s="21"/>
      <c r="Q9" s="21"/>
      <c r="R9" s="21"/>
      <c r="S9" s="21"/>
      <c r="T9" s="21"/>
    </row>
    <row r="10" spans="1:20" x14ac:dyDescent="0.35">
      <c r="A10" s="23">
        <v>5</v>
      </c>
      <c r="B10" s="4" t="s">
        <v>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24"/>
      <c r="O10" s="20">
        <f>IMARGUMENT(Исходные!O10)*180/PI()</f>
        <v>41.432821408543234</v>
      </c>
      <c r="P10" s="20">
        <f>IMARGUMENT(Исходные!P10)*180/PI()</f>
        <v>41.392646725699258</v>
      </c>
      <c r="Q10" s="20">
        <f>IMARGUMENT(Исходные!Q10)*180/PI()</f>
        <v>41.432821408543234</v>
      </c>
      <c r="R10" s="20">
        <f>(IMARGUMENT(Исходные!R10)*180/PI())</f>
        <v>-41.432821408543241</v>
      </c>
      <c r="S10" s="20">
        <f>(IMARGUMENT(Исходные!S10)*180/PI())</f>
        <v>-41.39264672569935</v>
      </c>
      <c r="T10" s="20">
        <f>(IMARGUMENT(Исходные!T10)*180/PI())</f>
        <v>-41.432821408543198</v>
      </c>
    </row>
    <row r="11" spans="1:20" x14ac:dyDescent="0.35">
      <c r="A11" s="23"/>
      <c r="B11" s="4" t="s">
        <v>1</v>
      </c>
      <c r="C11" s="5">
        <f>IMARGUMENT(Исходные!C11)*180/PI()</f>
        <v>0</v>
      </c>
      <c r="D11" s="5" t="e">
        <f>IMARGUMENT(Исходные!D11)*180/PI()</f>
        <v>#DIV/0!</v>
      </c>
      <c r="E11" s="5">
        <f>IMARGUMENT(Исходные!E11)*180/PI()</f>
        <v>120.00072778082736</v>
      </c>
      <c r="F11" s="5">
        <f>IMARGUMENT(Исходные!F11)*180/PI()</f>
        <v>-41.432821408543177</v>
      </c>
      <c r="G11" s="5" t="e">
        <f>IMARGUMENT(Исходные!G11)*180/PI()</f>
        <v>#DIV/0!</v>
      </c>
      <c r="H11" s="5">
        <f>IMARGUMENT(Исходные!H11)*180/PI()</f>
        <v>78.567906372284213</v>
      </c>
      <c r="I11" s="5">
        <f>IMARGUMENT(Исходные!I11)*180/PI()</f>
        <v>-41.432821408543198</v>
      </c>
      <c r="J11" s="5" t="e">
        <f>IMARGUMENT(Исходные!J11)*180/PI()</f>
        <v>#DIV/0!</v>
      </c>
      <c r="K11" s="5">
        <f>IMARGUMENT(Исходные!K11)*180/PI()</f>
        <v>-161.43136584688841</v>
      </c>
      <c r="L11" s="5" t="e">
        <f>IMARGUMENT(Исходные!L11)*180/PI()</f>
        <v>#DIV/0!</v>
      </c>
      <c r="M11" s="5">
        <f>IMARGUMENT(Исходные!M11)*180/PI()</f>
        <v>48.567178591456795</v>
      </c>
      <c r="N11" s="24"/>
      <c r="O11" s="21"/>
      <c r="P11" s="21"/>
      <c r="Q11" s="21"/>
      <c r="R11" s="21"/>
      <c r="S11" s="21"/>
      <c r="T11" s="21"/>
    </row>
    <row r="12" spans="1:20" x14ac:dyDescent="0.35">
      <c r="A12" s="22">
        <v>6</v>
      </c>
      <c r="B12" s="1" t="s">
        <v>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28"/>
      <c r="O12" s="20">
        <f>IMARGUMENT(Исходные!O12)*180/PI()</f>
        <v>41.432821408543234</v>
      </c>
      <c r="P12" s="20">
        <f>IMARGUMENT(Исходные!P12)*180/PI()</f>
        <v>41.392646725699258</v>
      </c>
      <c r="Q12" s="20">
        <f>IMARGUMENT(Исходные!Q12)*180/PI()</f>
        <v>41.432821408543234</v>
      </c>
      <c r="R12" s="20">
        <f>(IMARGUMENT(Исходные!R12)*180/PI())</f>
        <v>-41.432821408543241</v>
      </c>
      <c r="S12" s="20" t="e">
        <f>(IMARGUMENT(Исходные!S12)*180/PI())</f>
        <v>#DIV/0!</v>
      </c>
      <c r="T12" s="20">
        <f>(IMARGUMENT(Исходные!T12)*180/PI())</f>
        <v>-41.432821408543198</v>
      </c>
    </row>
    <row r="13" spans="1:20" x14ac:dyDescent="0.35">
      <c r="A13" s="22"/>
      <c r="B13" s="1" t="s">
        <v>1</v>
      </c>
      <c r="C13" s="5">
        <f>IMARGUMENT(Исходные!C13)*180/PI()</f>
        <v>-29.999272229847026</v>
      </c>
      <c r="D13" s="5" t="e">
        <f>IMARGUMENT(Исходные!D13)*180/PI()</f>
        <v>#DIV/0!</v>
      </c>
      <c r="E13" s="5">
        <f>IMARGUMENT(Исходные!E13)*180/PI()</f>
        <v>150.00072777015313</v>
      </c>
      <c r="F13" s="5">
        <f>IMARGUMENT(Исходные!F13)*180/PI()</f>
        <v>-71.432093638390285</v>
      </c>
      <c r="G13" s="5" t="e">
        <f>IMARGUMENT(Исходные!G13)*180/PI()</f>
        <v>#DIV/0!</v>
      </c>
      <c r="H13" s="5">
        <f>IMARGUMENT(Исходные!H13)*180/PI()</f>
        <v>108.56790636160997</v>
      </c>
      <c r="I13" s="5">
        <f>IMARGUMENT(Исходные!I13)*180/PI()</f>
        <v>-101.43136586823734</v>
      </c>
      <c r="J13" s="5" t="e">
        <f>IMARGUMENT(Исходные!J13)*180/PI()</f>
        <v>#DIV/0!</v>
      </c>
      <c r="K13" s="5">
        <f>IMARGUMENT(Исходные!K13)*180/PI()</f>
        <v>-101.43136586823687</v>
      </c>
      <c r="L13" s="5">
        <f>IMARGUMENT(Исходные!L13)*180/PI()</f>
        <v>89.999999999999858</v>
      </c>
      <c r="M13" s="5" t="e">
        <f>IMARGUMENT(Исходные!M13)*180/PI()</f>
        <v>#DIV/0!</v>
      </c>
      <c r="N13" s="29"/>
      <c r="O13" s="21"/>
      <c r="P13" s="21"/>
      <c r="Q13" s="21"/>
      <c r="R13" s="21"/>
      <c r="S13" s="21"/>
      <c r="T13" s="21"/>
    </row>
    <row r="27" spans="1:20" ht="18.5" x14ac:dyDescent="0.35">
      <c r="A27" s="8"/>
      <c r="B27" s="8"/>
      <c r="C27" s="6" t="s">
        <v>5</v>
      </c>
      <c r="D27" s="6" t="s">
        <v>6</v>
      </c>
      <c r="E27" s="6" t="s">
        <v>7</v>
      </c>
      <c r="F27" s="6" t="s">
        <v>35</v>
      </c>
      <c r="G27" s="6" t="s">
        <v>36</v>
      </c>
      <c r="H27" s="6" t="s">
        <v>37</v>
      </c>
      <c r="I27" s="6" t="s">
        <v>38</v>
      </c>
      <c r="J27" s="6" t="s">
        <v>39</v>
      </c>
      <c r="K27" s="6" t="s">
        <v>40</v>
      </c>
      <c r="L27" s="6" t="s">
        <v>41</v>
      </c>
      <c r="M27" s="6" t="s">
        <v>42</v>
      </c>
      <c r="N27" s="6" t="s">
        <v>43</v>
      </c>
      <c r="O27" s="6" t="s">
        <v>44</v>
      </c>
      <c r="P27" s="6" t="s">
        <v>45</v>
      </c>
      <c r="Q27" s="6" t="s">
        <v>46</v>
      </c>
      <c r="R27" s="13" t="s">
        <v>47</v>
      </c>
      <c r="S27" s="13" t="s">
        <v>48</v>
      </c>
      <c r="T27" s="13" t="s">
        <v>49</v>
      </c>
    </row>
    <row r="28" spans="1:20" x14ac:dyDescent="0.35">
      <c r="A28" s="18">
        <v>1</v>
      </c>
      <c r="B28" s="8" t="s">
        <v>0</v>
      </c>
      <c r="C28" s="3"/>
      <c r="D28" s="3"/>
      <c r="E28" s="3"/>
      <c r="F28" s="3"/>
      <c r="G28" s="3"/>
      <c r="H28" s="3"/>
      <c r="I28" s="3"/>
      <c r="J28" s="3"/>
      <c r="K28" s="3"/>
      <c r="L28" s="27">
        <f>IMARGUMENT(Исходные!L28)</f>
        <v>0.72243797147830224</v>
      </c>
      <c r="M28" s="27">
        <f>IMARGUMENT(Исходные!M28)</f>
        <v>0.72243797147830224</v>
      </c>
      <c r="N28" s="27">
        <f>IMARGUMENT(Исходные!N28)</f>
        <v>0.72243797147830224</v>
      </c>
      <c r="O28" s="27">
        <f>IMARGUMENT(Исходные!O28)</f>
        <v>-0.7224379714783038</v>
      </c>
      <c r="P28" s="27">
        <f>IMARGUMENT(Исходные!P28)</f>
        <v>-0.7224379714783038</v>
      </c>
      <c r="Q28" s="27">
        <f>IMARGUMENT(Исходные!Q28)</f>
        <v>-0.7224379714783038</v>
      </c>
      <c r="R28" s="14"/>
      <c r="S28" s="14"/>
      <c r="T28" s="14"/>
    </row>
    <row r="29" spans="1:20" x14ac:dyDescent="0.35">
      <c r="A29" s="18"/>
      <c r="B29" s="8" t="s">
        <v>1</v>
      </c>
      <c r="C29" s="3">
        <f>IMARGUMENT(Исходные!C29)*180/PI()</f>
        <v>-41.392646725699414</v>
      </c>
      <c r="D29" s="3">
        <f>IMARGUMENT(Исходные!D29)*180/PI()</f>
        <v>-161.39337450652667</v>
      </c>
      <c r="E29" s="3">
        <f>IMARGUMENT(Исходные!E29)*180/PI()</f>
        <v>78.608081055128039</v>
      </c>
      <c r="F29" s="3">
        <f>IMARGUMENT(Исходные!F29)*180/PI()</f>
        <v>-11.393374495852402</v>
      </c>
      <c r="G29" s="3">
        <f>IMARGUMENT(Исходные!G29)*180/PI()</f>
        <v>-131.39264672569936</v>
      </c>
      <c r="H29" s="3">
        <f>IMARGUMENT(Исходные!H29)*180/PI()</f>
        <v>108.60808104445364</v>
      </c>
      <c r="I29" s="3"/>
      <c r="J29" s="3"/>
      <c r="K29" s="3"/>
      <c r="L29" s="27"/>
      <c r="M29" s="27"/>
      <c r="N29" s="27"/>
      <c r="O29" s="27"/>
      <c r="P29" s="27"/>
      <c r="Q29" s="27"/>
      <c r="R29" s="14">
        <f>IMARGUMENT(Исходные!X29)*180/PI()</f>
        <v>29.999272229846973</v>
      </c>
      <c r="S29" s="14">
        <f>IMARGUMENT(Исходные!Y29)*180/PI()</f>
        <v>-90</v>
      </c>
      <c r="T29" s="14">
        <f>IMARGUMENT(Исходные!Z29)*180/PI()</f>
        <v>150.00072777015302</v>
      </c>
    </row>
    <row r="30" spans="1:20" x14ac:dyDescent="0.35">
      <c r="A30" s="18">
        <v>2</v>
      </c>
      <c r="B30" s="8" t="s">
        <v>0</v>
      </c>
      <c r="C30" s="3"/>
      <c r="D30" s="3"/>
      <c r="E30" s="3"/>
      <c r="F30" s="3"/>
      <c r="G30" s="3"/>
      <c r="H30" s="3"/>
      <c r="I30" s="3"/>
      <c r="J30" s="3"/>
      <c r="K30" s="3"/>
      <c r="L30" s="27">
        <f>IMARGUMENT(Исходные!L30)</f>
        <v>0.72313915196987399</v>
      </c>
      <c r="M30" s="27">
        <f>IMARGUMENT(Исходные!M30)</f>
        <v>0.72243797147830224</v>
      </c>
      <c r="N30" s="27">
        <f>IMARGUMENT(Исходные!N30)</f>
        <v>0.72313915196987399</v>
      </c>
      <c r="O30" s="27">
        <f>IMARGUMENT(Исходные!O30)</f>
        <v>-0.72313915196987422</v>
      </c>
      <c r="P30" s="27">
        <f>IMARGUMENT(Исходные!P30)</f>
        <v>-0.7224379714783038</v>
      </c>
      <c r="Q30" s="27">
        <f>IMARGUMENT(Исходные!Q30)</f>
        <v>-0.72313915196987333</v>
      </c>
      <c r="R30" s="14"/>
      <c r="S30" s="14"/>
      <c r="T30" s="14"/>
    </row>
    <row r="31" spans="1:20" x14ac:dyDescent="0.35">
      <c r="A31" s="18"/>
      <c r="B31" s="8" t="s">
        <v>1</v>
      </c>
      <c r="C31" s="3">
        <f>IMARGUMENT(Исходные!C31)*180/PI()</f>
        <v>-52.325904158140538</v>
      </c>
      <c r="D31" s="3">
        <f>IMARGUMENT(Исходные!D31)*180/PI()</f>
        <v>-167.99590223941468</v>
      </c>
      <c r="E31" s="3">
        <f>IMARGUMENT(Исходные!E31)*180/PI()</f>
        <v>94.670781313367186</v>
      </c>
      <c r="F31" s="3">
        <f>IMARGUMENT(Исходные!F31)*180/PI()</f>
        <v>-11.433549178696261</v>
      </c>
      <c r="G31" s="3">
        <f>IMARGUMENT(Исходные!G31)*180/PI()</f>
        <v>-131.39264672569936</v>
      </c>
      <c r="H31" s="3">
        <f>IMARGUMENT(Исходные!H31)*180/PI()</f>
        <v>108.56790636160979</v>
      </c>
      <c r="I31" s="3"/>
      <c r="J31" s="3"/>
      <c r="K31" s="3"/>
      <c r="L31" s="27"/>
      <c r="M31" s="27"/>
      <c r="N31" s="27"/>
      <c r="O31" s="27"/>
      <c r="P31" s="27"/>
      <c r="Q31" s="27"/>
      <c r="R31" s="14">
        <f>IMARGUMENT(Исходные!X31)*180/PI()</f>
        <v>29.999272229846973</v>
      </c>
      <c r="S31" s="14">
        <f>IMARGUMENT(Исходные!Y31)*180/PI()</f>
        <v>-90</v>
      </c>
      <c r="T31" s="14">
        <f>IMARGUMENT(Исходные!Z31)*180/PI()</f>
        <v>150.00072777015302</v>
      </c>
    </row>
    <row r="32" spans="1:20" x14ac:dyDescent="0.35">
      <c r="A32" s="8">
        <v>3</v>
      </c>
      <c r="B32" s="8" t="s">
        <v>0</v>
      </c>
      <c r="C32" s="3"/>
      <c r="D32" s="3"/>
      <c r="E32" s="3"/>
      <c r="F32" s="3"/>
      <c r="G32" s="3"/>
      <c r="H32" s="3"/>
      <c r="I32" s="3"/>
      <c r="J32" s="3"/>
      <c r="K32" s="3"/>
      <c r="L32" s="27">
        <f>IMARGUMENT(Исходные!L32)</f>
        <v>0.72313915196987399</v>
      </c>
      <c r="M32" s="27">
        <f>IMARGUMENT(Исходные!M32)</f>
        <v>0.72243797147830224</v>
      </c>
      <c r="N32" s="27">
        <f>IMARGUMENT(Исходные!N32)</f>
        <v>0.72313915196987399</v>
      </c>
      <c r="O32" s="27">
        <f>IMARGUMENT(Исходные!O32)</f>
        <v>-0.72313915196987422</v>
      </c>
      <c r="P32" s="27" t="e">
        <f>IMARGUMENT(Исходные!P32)</f>
        <v>#DIV/0!</v>
      </c>
      <c r="Q32" s="27">
        <f>IMARGUMENT(Исходные!Q32)</f>
        <v>-0.72313915196987333</v>
      </c>
      <c r="R32" s="14"/>
      <c r="S32" s="14"/>
      <c r="T32" s="14"/>
    </row>
    <row r="33" spans="1:20" x14ac:dyDescent="0.35">
      <c r="A33" s="8"/>
      <c r="B33" s="8" t="s">
        <v>1</v>
      </c>
      <c r="C33" s="3">
        <f>IMARGUMENT(Исходные!C33)*180/PI()</f>
        <v>-52.325904158140538</v>
      </c>
      <c r="D33" s="3">
        <f>IMARGUMENT(Исходные!D33)*180/PI()</f>
        <v>168.56645082130376</v>
      </c>
      <c r="E33" s="3">
        <f>IMARGUMENT(Исходные!E33)*180/PI()</f>
        <v>108.56790636160979</v>
      </c>
      <c r="F33" s="3">
        <f>IMARGUMENT(Исходные!F33)*180/PI()</f>
        <v>-11.433549178696261</v>
      </c>
      <c r="G33" s="3" t="e">
        <f>IMARGUMENT(Исходные!G33)*180/PI()</f>
        <v>#DIV/0!</v>
      </c>
      <c r="H33" s="3">
        <f>IMARGUMENT(Исходные!H33)*180/PI()</f>
        <v>108.56790636160979</v>
      </c>
      <c r="I33" s="3"/>
      <c r="J33" s="3"/>
      <c r="K33" s="3"/>
      <c r="L33" s="27"/>
      <c r="M33" s="27"/>
      <c r="N33" s="27"/>
      <c r="O33" s="27"/>
      <c r="P33" s="27"/>
      <c r="Q33" s="27"/>
      <c r="R33" s="14">
        <f>IMARGUMENT(Исходные!X33)*180/PI()</f>
        <v>29.999272229846973</v>
      </c>
      <c r="S33" s="14">
        <f>IMARGUMENT(Исходные!Y33)*180/PI()</f>
        <v>-90</v>
      </c>
      <c r="T33" s="14">
        <f>IMARGUMENT(Исходные!Z33)*180/PI()</f>
        <v>150.00072777015302</v>
      </c>
    </row>
    <row r="34" spans="1:20" x14ac:dyDescent="0.35">
      <c r="A34" s="8">
        <v>4</v>
      </c>
      <c r="B34" s="8" t="s">
        <v>0</v>
      </c>
      <c r="C34" s="3"/>
      <c r="D34" s="3"/>
      <c r="E34" s="3"/>
      <c r="F34" s="3"/>
      <c r="G34" s="3"/>
      <c r="H34" s="3"/>
      <c r="I34" s="3"/>
      <c r="J34" s="3"/>
      <c r="K34" s="3"/>
      <c r="L34" s="27">
        <f>IMARGUMENT(Исходные!L34)</f>
        <v>0.72313915196987399</v>
      </c>
      <c r="M34" s="27">
        <f>IMARGUMENT(Исходные!M34)</f>
        <v>0.72243797147830224</v>
      </c>
      <c r="N34" s="27">
        <f>IMARGUMENT(Исходные!N34)</f>
        <v>0.72313915196987399</v>
      </c>
      <c r="O34" s="27">
        <f>IMARGUMENT(Исходные!O34)</f>
        <v>-0.72313915196987422</v>
      </c>
      <c r="P34" s="27" t="e">
        <f>IMARGUMENT(Исходные!P34)</f>
        <v>#DIV/0!</v>
      </c>
      <c r="Q34" s="27" t="e">
        <f>IMARGUMENT(Исходные!Q34)</f>
        <v>#DIV/0!</v>
      </c>
      <c r="R34" s="14"/>
      <c r="S34" s="14"/>
      <c r="T34" s="14"/>
    </row>
    <row r="35" spans="1:20" x14ac:dyDescent="0.35">
      <c r="A35" s="8"/>
      <c r="B35" s="8" t="s">
        <v>1</v>
      </c>
      <c r="C35" s="3">
        <f>IMARGUMENT(Исходные!C35)*180/PI()</f>
        <v>-11.433549178696261</v>
      </c>
      <c r="D35" s="3">
        <f>IMARGUMENT(Исходные!D35)*180/PI()</f>
        <v>168.56645082130376</v>
      </c>
      <c r="E35" s="3" t="e">
        <f>IMARGUMENT(Исходные!E35)*180/PI()</f>
        <v>#DIV/0!</v>
      </c>
      <c r="F35" s="3">
        <f>IMARGUMENT(Исходные!F35)*180/PI()</f>
        <v>-11.433549178696261</v>
      </c>
      <c r="G35" s="3" t="e">
        <f>IMARGUMENT(Исходные!G35)*180/PI()</f>
        <v>#DIV/0!</v>
      </c>
      <c r="H35" s="3" t="e">
        <f>IMARGUMENT(Исходные!H35)*180/PI()</f>
        <v>#DIV/0!</v>
      </c>
      <c r="I35" s="3"/>
      <c r="J35" s="3"/>
      <c r="K35" s="3"/>
      <c r="L35" s="27"/>
      <c r="M35" s="27"/>
      <c r="N35" s="27"/>
      <c r="O35" s="27"/>
      <c r="P35" s="27"/>
      <c r="Q35" s="27"/>
      <c r="R35" s="14">
        <f>IMARGUMENT(Исходные!X35)*180/PI()</f>
        <v>29.999272229846973</v>
      </c>
      <c r="S35" s="14">
        <f>IMARGUMENT(Исходные!Y35)*180/PI()</f>
        <v>-90</v>
      </c>
      <c r="T35" s="14">
        <f>IMARGUMENT(Исходные!Z35)*180/PI()</f>
        <v>150.00072777015302</v>
      </c>
    </row>
    <row r="36" spans="1:20" x14ac:dyDescent="0.35">
      <c r="A36" s="8">
        <v>5</v>
      </c>
      <c r="B36" s="8" t="s">
        <v>0</v>
      </c>
      <c r="C36" s="3"/>
      <c r="D36" s="3"/>
      <c r="E36" s="3"/>
      <c r="F36" s="3"/>
      <c r="G36" s="3"/>
      <c r="H36" s="3"/>
      <c r="I36" s="3"/>
      <c r="J36" s="3"/>
      <c r="K36" s="3"/>
      <c r="L36" s="27">
        <f>IMARGUMENT(Исходные!L36)</f>
        <v>0.72313915196987399</v>
      </c>
      <c r="M36" s="27">
        <f>IMARGUMENT(Исходные!M36)</f>
        <v>0.72243797147830224</v>
      </c>
      <c r="N36" s="27">
        <f>IMARGUMENT(Исходные!N36)</f>
        <v>0.72313915196987399</v>
      </c>
      <c r="O36" s="27">
        <f>IMARGUMENT(Исходные!O36)</f>
        <v>-0.72313915196987422</v>
      </c>
      <c r="P36" s="27">
        <f>IMARGUMENT(Исходные!P36)</f>
        <v>-0.7224379714783038</v>
      </c>
      <c r="Q36" s="27">
        <f>IMARGUMENT(Исходные!Q36)</f>
        <v>-0.72313915196987333</v>
      </c>
      <c r="R36" s="14"/>
      <c r="S36" s="14"/>
      <c r="T36" s="14"/>
    </row>
    <row r="37" spans="1:20" x14ac:dyDescent="0.35">
      <c r="A37" s="8"/>
      <c r="B37" s="8" t="s">
        <v>1</v>
      </c>
      <c r="C37" s="3" t="e">
        <f>IMARGUMENT(Исходные!C37)*180/PI()</f>
        <v>#DIV/0!</v>
      </c>
      <c r="D37" s="3">
        <f>IMARGUMENT(Исходные!D37)*180/PI()</f>
        <v>-145.30473920126369</v>
      </c>
      <c r="E37" s="3">
        <f>IMARGUMENT(Исходные!E37)*180/PI()</f>
        <v>67.684273995530063</v>
      </c>
      <c r="F37" s="3">
        <f>IMARGUMENT(Исходные!F37)*180/PI()</f>
        <v>18.566450810629359</v>
      </c>
      <c r="G37" s="3">
        <f>IMARGUMENT(Исходные!G37)*180/PI()</f>
        <v>-131.39264672569936</v>
      </c>
      <c r="H37" s="3">
        <f>IMARGUMENT(Исходные!H37)*180/PI()</f>
        <v>78.567906372284213</v>
      </c>
      <c r="I37" s="3"/>
      <c r="J37" s="3"/>
      <c r="K37" s="3"/>
      <c r="L37" s="27"/>
      <c r="M37" s="27"/>
      <c r="N37" s="27"/>
      <c r="O37" s="27"/>
      <c r="P37" s="27"/>
      <c r="Q37" s="27"/>
      <c r="R37" s="14">
        <f>IMARGUMENT(Исходные!X37)*180/PI()</f>
        <v>59.999272219172632</v>
      </c>
      <c r="S37" s="14">
        <f>IMARGUMENT(Исходные!Y37)*180/PI()</f>
        <v>-90</v>
      </c>
      <c r="T37" s="14">
        <f>IMARGUMENT(Исходные!Z37)*180/PI()</f>
        <v>150.00072777015302</v>
      </c>
    </row>
    <row r="38" spans="1:20" x14ac:dyDescent="0.35">
      <c r="A38" s="8">
        <v>6</v>
      </c>
      <c r="B38" s="8" t="s">
        <v>0</v>
      </c>
      <c r="C38" s="3"/>
      <c r="D38" s="3"/>
      <c r="E38" s="3"/>
      <c r="F38" s="3"/>
      <c r="G38" s="3"/>
      <c r="H38" s="3"/>
      <c r="I38" s="3"/>
      <c r="J38" s="3"/>
      <c r="K38" s="3"/>
      <c r="L38" s="27">
        <f>IMARGUMENT(Исходные!L38)</f>
        <v>0.72313915196987399</v>
      </c>
      <c r="M38" s="27">
        <f>IMARGUMENT(Исходные!M38)</f>
        <v>0.72243797147830224</v>
      </c>
      <c r="N38" s="27">
        <f>IMARGUMENT(Исходные!N38)</f>
        <v>0.72313915196987399</v>
      </c>
      <c r="O38" s="27">
        <f>IMARGUMENT(Исходные!O38)</f>
        <v>-0.72313915196987422</v>
      </c>
      <c r="P38" s="27">
        <f>IMARGUMENT(Исходные!P38)</f>
        <v>-0.7224379714783038</v>
      </c>
      <c r="Q38" s="27">
        <f>IMARGUMENT(Исходные!Q38)</f>
        <v>-0.72313915196987333</v>
      </c>
      <c r="R38" s="14"/>
      <c r="S38" s="14"/>
      <c r="T38" s="14"/>
    </row>
    <row r="39" spans="1:20" x14ac:dyDescent="0.35">
      <c r="A39" s="8"/>
      <c r="B39" s="8" t="s">
        <v>1</v>
      </c>
      <c r="C39" s="3">
        <f>IMARGUMENT(Исходные!C39)*180/PI()</f>
        <v>-52.325904158140538</v>
      </c>
      <c r="D39" s="3">
        <f>IMARGUMENT(Исходные!D39)*180/PI()</f>
        <v>-167.99590223941468</v>
      </c>
      <c r="E39" s="3">
        <f>IMARGUMENT(Исходные!E39)*180/PI()</f>
        <v>94.670781313367186</v>
      </c>
      <c r="F39" s="3">
        <f>IMARGUMENT(Исходные!F39)*180/PI()</f>
        <v>-11.433549178696261</v>
      </c>
      <c r="G39" s="3">
        <f>IMARGUMENT(Исходные!G39)*180/PI()</f>
        <v>-131.39264672569936</v>
      </c>
      <c r="H39" s="3">
        <f>IMARGUMENT(Исходные!H39)*180/PI()</f>
        <v>108.56790636160979</v>
      </c>
      <c r="I39" s="3"/>
      <c r="J39" s="3"/>
      <c r="K39" s="3"/>
      <c r="L39" s="27"/>
      <c r="M39" s="27"/>
      <c r="N39" s="27"/>
      <c r="O39" s="27"/>
      <c r="P39" s="27"/>
      <c r="Q39" s="27"/>
      <c r="R39" s="14">
        <f>IMARGUMENT(Исходные!X39)*180/PI()</f>
        <v>29.999272229846973</v>
      </c>
      <c r="S39" s="14">
        <f>IMARGUMENT(Исходные!Y39)*180/PI()</f>
        <v>-59.999272219172632</v>
      </c>
      <c r="T39" s="14">
        <f>IMARGUMENT(Исходные!Z39)*180/PI()</f>
        <v>150.00072777015302</v>
      </c>
    </row>
  </sheetData>
  <mergeCells count="81">
    <mergeCell ref="Q36:Q37"/>
    <mergeCell ref="Q38:Q39"/>
    <mergeCell ref="L38:L39"/>
    <mergeCell ref="M38:M39"/>
    <mergeCell ref="N38:N39"/>
    <mergeCell ref="O38:O39"/>
    <mergeCell ref="P38:P39"/>
    <mergeCell ref="L36:L37"/>
    <mergeCell ref="M36:M37"/>
    <mergeCell ref="N36:N37"/>
    <mergeCell ref="O36:O37"/>
    <mergeCell ref="P36:P37"/>
    <mergeCell ref="A30:A31"/>
    <mergeCell ref="L30:L31"/>
    <mergeCell ref="M30:M31"/>
    <mergeCell ref="N30:N31"/>
    <mergeCell ref="O30:O31"/>
    <mergeCell ref="Q32:Q33"/>
    <mergeCell ref="L34:L35"/>
    <mergeCell ref="M34:M35"/>
    <mergeCell ref="N34:N35"/>
    <mergeCell ref="O34:O35"/>
    <mergeCell ref="P34:P35"/>
    <mergeCell ref="L32:L33"/>
    <mergeCell ref="M32:M33"/>
    <mergeCell ref="N32:N33"/>
    <mergeCell ref="O32:O33"/>
    <mergeCell ref="P32:P33"/>
    <mergeCell ref="Q34:Q35"/>
    <mergeCell ref="L28:L29"/>
    <mergeCell ref="M28:M29"/>
    <mergeCell ref="N28:N29"/>
    <mergeCell ref="O28:O29"/>
    <mergeCell ref="P28:P29"/>
    <mergeCell ref="Q28:Q29"/>
    <mergeCell ref="P30:P31"/>
    <mergeCell ref="Q30:Q31"/>
    <mergeCell ref="A28:A29"/>
    <mergeCell ref="T10:T11"/>
    <mergeCell ref="A12:A13"/>
    <mergeCell ref="O12:O13"/>
    <mergeCell ref="P12:P13"/>
    <mergeCell ref="Q12:Q13"/>
    <mergeCell ref="R12:R13"/>
    <mergeCell ref="S12:S13"/>
    <mergeCell ref="T12:T13"/>
    <mergeCell ref="N2:N13"/>
    <mergeCell ref="A10:A11"/>
    <mergeCell ref="O10:O11"/>
    <mergeCell ref="P10:P11"/>
    <mergeCell ref="Q10:Q11"/>
    <mergeCell ref="R10:R11"/>
    <mergeCell ref="S10:S11"/>
    <mergeCell ref="T6:T7"/>
    <mergeCell ref="S8:S9"/>
    <mergeCell ref="T8:T9"/>
    <mergeCell ref="S6:S7"/>
    <mergeCell ref="A6:A7"/>
    <mergeCell ref="O6:O7"/>
    <mergeCell ref="P6:P7"/>
    <mergeCell ref="Q6:Q7"/>
    <mergeCell ref="R6:R7"/>
    <mergeCell ref="A8:A9"/>
    <mergeCell ref="O8:O9"/>
    <mergeCell ref="P8:P9"/>
    <mergeCell ref="Q8:Q9"/>
    <mergeCell ref="R8:R9"/>
    <mergeCell ref="T2:T3"/>
    <mergeCell ref="A4:A5"/>
    <mergeCell ref="O4:O5"/>
    <mergeCell ref="P4:P5"/>
    <mergeCell ref="Q4:Q5"/>
    <mergeCell ref="R4:R5"/>
    <mergeCell ref="S4:S5"/>
    <mergeCell ref="T4:T5"/>
    <mergeCell ref="A2:A3"/>
    <mergeCell ref="O2:O3"/>
    <mergeCell ref="P2:P3"/>
    <mergeCell ref="Q2:Q3"/>
    <mergeCell ref="R2:R3"/>
    <mergeCell ref="S2:S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</vt:lpstr>
      <vt:lpstr>Длины</vt:lpstr>
      <vt:lpstr>Углы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Ravil Bayanov</cp:lastModifiedBy>
  <dcterms:created xsi:type="dcterms:W3CDTF">2018-03-20T15:05:09Z</dcterms:created>
  <dcterms:modified xsi:type="dcterms:W3CDTF">2025-01-12T00:42:46Z</dcterms:modified>
</cp:coreProperties>
</file>