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MO\3 course ITMO\Моделирование\УИР3\"/>
    </mc:Choice>
  </mc:AlternateContent>
  <xr:revisionPtr revIDLastSave="0" documentId="8_{E2BCF732-766E-41B3-BE2A-6967DA631BD6}" xr6:coauthVersionLast="47" xr6:coauthVersionMax="47" xr10:uidLastSave="{00000000-0000-0000-0000-000000000000}"/>
  <bookViews>
    <workbookView xWindow="-110" yWindow="-110" windowWidth="21820" windowHeight="13900" xr2:uid="{C3E292D7-DCE3-4AB8-A732-E6BDE9DA85D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G8" i="1"/>
  <c r="L8" i="1" s="1"/>
  <c r="F8" i="1"/>
  <c r="F7" i="1"/>
  <c r="F6" i="1"/>
  <c r="F5" i="1"/>
  <c r="C13" i="1"/>
  <c r="H24" i="1"/>
  <c r="H19" i="1"/>
  <c r="C14" i="1"/>
  <c r="C5" i="1"/>
  <c r="L5" i="1"/>
  <c r="M5" i="1"/>
  <c r="C6" i="1"/>
  <c r="D6" i="1"/>
  <c r="L6" i="1"/>
  <c r="M6" i="1"/>
  <c r="C7" i="1"/>
  <c r="D7" i="1" s="1"/>
  <c r="L7" i="1"/>
  <c r="M7" i="1"/>
  <c r="C8" i="1"/>
  <c r="M8" i="1"/>
  <c r="C9" i="1"/>
  <c r="D9" i="1" s="1"/>
  <c r="L9" i="1"/>
  <c r="M9" i="1"/>
  <c r="C10" i="1"/>
  <c r="L10" i="1"/>
  <c r="M10" i="1"/>
  <c r="C11" i="1"/>
  <c r="L11" i="1"/>
  <c r="M11" i="1"/>
  <c r="C12" i="1"/>
  <c r="D12" i="1" s="1"/>
  <c r="H12" i="1"/>
  <c r="L12" i="1"/>
  <c r="M12" i="1"/>
  <c r="H13" i="1"/>
  <c r="L13" i="1"/>
  <c r="M13" i="1"/>
  <c r="H14" i="1"/>
  <c r="L14" i="1"/>
  <c r="M14" i="1"/>
  <c r="C15" i="1"/>
  <c r="H15" i="1"/>
  <c r="L15" i="1"/>
  <c r="M15" i="1"/>
  <c r="N15" i="1" s="1"/>
  <c r="J15" i="1" s="1"/>
  <c r="K15" i="1" s="1"/>
  <c r="C16" i="1"/>
  <c r="H16" i="1"/>
  <c r="L16" i="1"/>
  <c r="M16" i="1"/>
  <c r="C17" i="1"/>
  <c r="H17" i="1"/>
  <c r="L17" i="1"/>
  <c r="M17" i="1"/>
  <c r="C18" i="1"/>
  <c r="H18" i="1"/>
  <c r="L18" i="1"/>
  <c r="M18" i="1"/>
  <c r="C19" i="1"/>
  <c r="L19" i="1"/>
  <c r="M19" i="1"/>
  <c r="C20" i="1"/>
  <c r="H20" i="1"/>
  <c r="L20" i="1"/>
  <c r="M20" i="1"/>
  <c r="C21" i="1"/>
  <c r="H21" i="1"/>
  <c r="L21" i="1"/>
  <c r="M21" i="1"/>
  <c r="C22" i="1"/>
  <c r="H22" i="1"/>
  <c r="L22" i="1"/>
  <c r="M22" i="1"/>
  <c r="C23" i="1"/>
  <c r="H23" i="1"/>
  <c r="L23" i="1"/>
  <c r="M23" i="1"/>
  <c r="C24" i="1"/>
  <c r="L24" i="1"/>
  <c r="M24" i="1"/>
  <c r="N9" i="1" l="1"/>
  <c r="N24" i="1"/>
  <c r="J24" i="1" s="1"/>
  <c r="K24" i="1" s="1"/>
  <c r="D13" i="1"/>
  <c r="N6" i="1"/>
  <c r="N18" i="1"/>
  <c r="J18" i="1" s="1"/>
  <c r="K18" i="1" s="1"/>
  <c r="N13" i="1"/>
  <c r="J13" i="1" s="1"/>
  <c r="K13" i="1" s="1"/>
  <c r="N11" i="1"/>
  <c r="N23" i="1"/>
  <c r="J23" i="1" s="1"/>
  <c r="K23" i="1" s="1"/>
  <c r="D23" i="1"/>
  <c r="D21" i="1"/>
  <c r="N19" i="1"/>
  <c r="J19" i="1" s="1"/>
  <c r="K19" i="1" s="1"/>
  <c r="D17" i="1"/>
  <c r="N12" i="1"/>
  <c r="J12" i="1" s="1"/>
  <c r="K12" i="1" s="1"/>
  <c r="N10" i="1"/>
  <c r="D11" i="1"/>
  <c r="N5" i="1"/>
  <c r="N22" i="1"/>
  <c r="J22" i="1" s="1"/>
  <c r="K22" i="1" s="1"/>
  <c r="N21" i="1"/>
  <c r="J21" i="1" s="1"/>
  <c r="K21" i="1" s="1"/>
  <c r="N20" i="1"/>
  <c r="J20" i="1" s="1"/>
  <c r="K20" i="1" s="1"/>
  <c r="N17" i="1"/>
  <c r="J17" i="1" s="1"/>
  <c r="K17" i="1" s="1"/>
  <c r="D19" i="1"/>
  <c r="N16" i="1"/>
  <c r="J16" i="1" s="1"/>
  <c r="K16" i="1" s="1"/>
  <c r="N14" i="1"/>
  <c r="J14" i="1" s="1"/>
  <c r="K14" i="1" s="1"/>
  <c r="D15" i="1"/>
  <c r="N8" i="1"/>
  <c r="N7" i="1"/>
  <c r="D24" i="1"/>
  <c r="D22" i="1"/>
  <c r="D20" i="1"/>
  <c r="D18" i="1"/>
  <c r="D16" i="1"/>
  <c r="D14" i="1"/>
  <c r="D10" i="1"/>
  <c r="D8" i="1"/>
</calcChain>
</file>

<file path=xl/sharedStrings.xml><?xml version="1.0" encoding="utf-8"?>
<sst xmlns="http://schemas.openxmlformats.org/spreadsheetml/2006/main" count="32" uniqueCount="31">
  <si>
    <r>
      <t>Исх.данные (вариант</t>
    </r>
    <r>
      <rPr>
        <b/>
        <u/>
        <sz val="12"/>
        <color theme="1"/>
        <rFont val="Calibri"/>
        <family val="2"/>
        <charset val="204"/>
      </rPr>
      <t xml:space="preserve"> 1</t>
    </r>
    <r>
      <rPr>
        <b/>
        <sz val="12"/>
        <color theme="1"/>
        <rFont val="Calibri"/>
        <family val="2"/>
        <charset val="204"/>
      </rPr>
      <t>):</t>
    </r>
  </si>
  <si>
    <t>К</t>
  </si>
  <si>
    <t>Е</t>
  </si>
  <si>
    <t>поток</t>
  </si>
  <si>
    <t>а</t>
  </si>
  <si>
    <t>b</t>
  </si>
  <si>
    <t>КВ</t>
  </si>
  <si>
    <t>гипер.</t>
  </si>
  <si>
    <t>63.56</t>
  </si>
  <si>
    <t>Заявок</t>
  </si>
  <si>
    <t>Поте- ри</t>
  </si>
  <si>
    <t>Вер-ть потери</t>
  </si>
  <si>
    <t>П(%)</t>
  </si>
  <si>
    <t>Длина очер.</t>
  </si>
  <si>
    <t>Загру- зка</t>
  </si>
  <si>
    <t>Ср.вр. ож.</t>
  </si>
  <si>
    <t>О(%)</t>
  </si>
  <si>
    <t>СКО</t>
  </si>
  <si>
    <t>вр.ож.</t>
  </si>
  <si>
    <t>Дов. инт.</t>
  </si>
  <si>
    <t>Д(%)</t>
  </si>
  <si>
    <t>-</t>
  </si>
  <si>
    <t>среднее</t>
  </si>
  <si>
    <t>отклонение</t>
  </si>
  <si>
    <t>om_N</t>
  </si>
  <si>
    <t>0.95</t>
  </si>
  <si>
    <t xml:space="preserve">вероятность потери </t>
  </si>
  <si>
    <t>длина очереди</t>
  </si>
  <si>
    <t>загрузка</t>
  </si>
  <si>
    <t>среднее время ожидания</t>
  </si>
  <si>
    <t>длина переходного процесса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</si>
</sst>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Aptos Narrow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u/>
      <sz val="12"/>
      <color theme="1"/>
      <name val="Calibri"/>
      <family val="2"/>
      <charset val="204"/>
    </font>
    <font>
      <sz val="13"/>
      <color theme="1"/>
      <name val="Calibri"/>
      <family val="2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68" fontId="0" fillId="0" borderId="0" xfId="0" applyNumberFormat="1"/>
    <xf numFmtId="168" fontId="5" fillId="0" borderId="14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center" vertical="center" wrapText="1"/>
    </xf>
    <xf numFmtId="168" fontId="2" fillId="0" borderId="5" xfId="0" applyNumberFormat="1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vertical="center" wrapText="1"/>
    </xf>
    <xf numFmtId="168" fontId="4" fillId="0" borderId="16" xfId="0" applyNumberFormat="1" applyFont="1" applyBorder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168" fontId="2" fillId="0" borderId="3" xfId="0" applyNumberFormat="1" applyFont="1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center" vertical="center" wrapText="1"/>
    </xf>
    <xf numFmtId="168" fontId="5" fillId="0" borderId="4" xfId="0" applyNumberFormat="1" applyFont="1" applyBorder="1" applyAlignment="1">
      <alignment horizontal="center" vertical="center" wrapText="1"/>
    </xf>
    <xf numFmtId="168" fontId="5" fillId="0" borderId="8" xfId="0" applyNumberFormat="1" applyFont="1" applyBorder="1" applyAlignment="1">
      <alignment horizontal="center" vertical="center" wrapText="1"/>
    </xf>
    <xf numFmtId="168" fontId="4" fillId="0" borderId="3" xfId="0" applyNumberFormat="1" applyFont="1" applyBorder="1" applyAlignment="1">
      <alignment horizontal="center" vertical="center" wrapText="1"/>
    </xf>
    <xf numFmtId="168" fontId="4" fillId="0" borderId="7" xfId="0" applyNumberFormat="1" applyFont="1" applyBorder="1" applyAlignment="1">
      <alignment horizontal="center" vertical="center" wrapText="1"/>
    </xf>
    <xf numFmtId="168" fontId="5" fillId="0" borderId="10" xfId="0" applyNumberFormat="1" applyFont="1" applyBorder="1" applyAlignment="1">
      <alignment horizontal="center" vertical="center" wrapText="1"/>
    </xf>
    <xf numFmtId="168" fontId="2" fillId="0" borderId="17" xfId="0" applyNumberFormat="1" applyFont="1" applyBorder="1" applyAlignment="1">
      <alignment horizontal="center" vertical="center" wrapText="1"/>
    </xf>
    <xf numFmtId="168" fontId="5" fillId="0" borderId="11" xfId="0" applyNumberFormat="1" applyFont="1" applyBorder="1" applyAlignment="1">
      <alignment horizontal="center" vertical="center" wrapText="1"/>
    </xf>
    <xf numFmtId="168" fontId="2" fillId="0" borderId="11" xfId="0" applyNumberFormat="1" applyFont="1" applyBorder="1" applyAlignment="1">
      <alignment horizontal="center" vertical="center" wrapText="1"/>
    </xf>
    <xf numFmtId="168" fontId="5" fillId="0" borderId="12" xfId="0" applyNumberFormat="1" applyFont="1" applyBorder="1" applyAlignment="1">
      <alignment horizontal="center" vertical="center" wrapText="1"/>
    </xf>
    <xf numFmtId="168" fontId="2" fillId="0" borderId="9" xfId="0" applyNumberFormat="1" applyFont="1" applyBorder="1" applyAlignment="1">
      <alignment horizontal="center" vertical="center" wrapText="1"/>
    </xf>
    <xf numFmtId="168" fontId="2" fillId="0" borderId="18" xfId="0" applyNumberFormat="1" applyFont="1" applyBorder="1" applyAlignment="1">
      <alignment horizontal="center" vertical="center" wrapText="1"/>
    </xf>
    <xf numFmtId="168" fontId="2" fillId="0" borderId="8" xfId="0" applyNumberFormat="1" applyFont="1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center" vertical="center" wrapText="1"/>
    </xf>
    <xf numFmtId="168" fontId="2" fillId="0" borderId="0" xfId="0" applyNumberFormat="1" applyFont="1" applyFill="1" applyBorder="1" applyAlignment="1">
      <alignment horizontal="center" vertical="center" wrapText="1"/>
    </xf>
    <xf numFmtId="168" fontId="5" fillId="0" borderId="15" xfId="0" applyNumberFormat="1" applyFont="1" applyBorder="1" applyAlignment="1">
      <alignment horizontal="center" vertical="center" wrapText="1"/>
    </xf>
    <xf numFmtId="168" fontId="5" fillId="0" borderId="0" xfId="0" applyNumberFormat="1" applyFont="1" applyFill="1" applyBorder="1" applyAlignment="1">
      <alignment horizontal="center" vertical="center" wrapText="1"/>
    </xf>
    <xf numFmtId="168" fontId="1" fillId="0" borderId="14" xfId="0" applyNumberFormat="1" applyFont="1" applyBorder="1" applyAlignment="1">
      <alignment vertical="center" wrapText="1"/>
    </xf>
    <xf numFmtId="168" fontId="1" fillId="0" borderId="14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вероятности потери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Лист1!$A$29:$A$34</c:f>
              <c:numCache>
                <c:formatCode>0.000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3.2000000000000001E-2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F-40E9-ADFB-F5474A33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669375"/>
        <c:axId val="1294669855"/>
      </c:barChart>
      <c:catAx>
        <c:axId val="129466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69855"/>
        <c:crosses val="autoZero"/>
        <c:auto val="1"/>
        <c:lblAlgn val="ctr"/>
        <c:lblOffset val="100"/>
        <c:noMultiLvlLbl val="0"/>
      </c:catAx>
      <c:valAx>
        <c:axId val="129466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6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длины очереди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Лист1!$B$29:$B$34</c:f>
              <c:numCache>
                <c:formatCode>0.000</c:formatCode>
                <c:ptCount val="6"/>
                <c:pt idx="0">
                  <c:v>0</c:v>
                </c:pt>
                <c:pt idx="1">
                  <c:v>0.161</c:v>
                </c:pt>
                <c:pt idx="2">
                  <c:v>0.50800000000000001</c:v>
                </c:pt>
                <c:pt idx="3">
                  <c:v>0</c:v>
                </c:pt>
                <c:pt idx="4">
                  <c:v>0.74199999999999999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A-4361-B222-247A96C1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603119"/>
        <c:axId val="262602639"/>
      </c:barChart>
      <c:catAx>
        <c:axId val="2626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602639"/>
        <c:crosses val="autoZero"/>
        <c:auto val="1"/>
        <c:lblAlgn val="ctr"/>
        <c:lblOffset val="100"/>
        <c:noMultiLvlLbl val="0"/>
      </c:catAx>
      <c:valAx>
        <c:axId val="2626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60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загрузки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Лист1!$C$29:$C$34</c:f>
              <c:numCache>
                <c:formatCode>0.000</c:formatCode>
                <c:ptCount val="6"/>
                <c:pt idx="0">
                  <c:v>1.6E-2</c:v>
                </c:pt>
                <c:pt idx="1">
                  <c:v>0.30299999999999999</c:v>
                </c:pt>
                <c:pt idx="2">
                  <c:v>0.52</c:v>
                </c:pt>
                <c:pt idx="3">
                  <c:v>1.6E-2</c:v>
                </c:pt>
                <c:pt idx="4">
                  <c:v>0.52900000000000003</c:v>
                </c:pt>
                <c:pt idx="5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1-4383-B333-06235FDA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38191"/>
        <c:axId val="271134831"/>
      </c:barChart>
      <c:catAx>
        <c:axId val="2711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34831"/>
        <c:crosses val="autoZero"/>
        <c:auto val="1"/>
        <c:lblAlgn val="ctr"/>
        <c:lblOffset val="100"/>
        <c:noMultiLvlLbl val="0"/>
      </c:catAx>
      <c:valAx>
        <c:axId val="2711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3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среднего времени ожидания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Лист1!$D$29:$D$34</c:f>
              <c:numCache>
                <c:formatCode>0.000</c:formatCode>
                <c:ptCount val="6"/>
                <c:pt idx="0">
                  <c:v>5.0999999999999997E-2</c:v>
                </c:pt>
                <c:pt idx="1">
                  <c:v>19.28</c:v>
                </c:pt>
                <c:pt idx="2">
                  <c:v>64.048000000000002</c:v>
                </c:pt>
                <c:pt idx="3">
                  <c:v>4.4999999999999998E-2</c:v>
                </c:pt>
                <c:pt idx="4">
                  <c:v>88.71</c:v>
                </c:pt>
                <c:pt idx="5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4092-BEC6-C4D430F0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583167"/>
        <c:axId val="299583647"/>
      </c:barChart>
      <c:catAx>
        <c:axId val="2995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583647"/>
        <c:crosses val="autoZero"/>
        <c:auto val="1"/>
        <c:lblAlgn val="ctr"/>
        <c:lblOffset val="100"/>
        <c:noMultiLvlLbl val="0"/>
      </c:catAx>
      <c:valAx>
        <c:axId val="2995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58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длины переходного процесса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Лист1!$E$29:$E$34</c:f>
              <c:numCache>
                <c:formatCode>0.000</c:formatCode>
                <c:ptCount val="6"/>
                <c:pt idx="0">
                  <c:v>20000</c:v>
                </c:pt>
                <c:pt idx="1">
                  <c:v>10000</c:v>
                </c:pt>
                <c:pt idx="2">
                  <c:v>5000</c:v>
                </c:pt>
                <c:pt idx="3">
                  <c:v>150000</c:v>
                </c:pt>
                <c:pt idx="4">
                  <c:v>5000</c:v>
                </c:pt>
                <c:pt idx="5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B-4803-B2DB-EC3DAC523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33663"/>
        <c:axId val="296434143"/>
      </c:barChart>
      <c:catAx>
        <c:axId val="29643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434143"/>
        <c:crosses val="autoZero"/>
        <c:auto val="1"/>
        <c:lblAlgn val="ctr"/>
        <c:lblOffset val="100"/>
        <c:noMultiLvlLbl val="0"/>
      </c:catAx>
      <c:valAx>
        <c:axId val="2964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43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170962</xdr:colOff>
      <xdr:row>29</xdr:row>
      <xdr:rowOff>15631</xdr:rowOff>
    </xdr:from>
    <xdr:to>
      <xdr:col>15</xdr:col>
      <xdr:colOff>24424</xdr:colOff>
      <xdr:row>43</xdr:row>
      <xdr:rowOff>160215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6697D5-E4D6-D0DB-85A7-2D5D05EA9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693615</xdr:colOff>
      <xdr:row>39</xdr:row>
      <xdr:rowOff>102943</xdr:rowOff>
    </xdr:from>
    <xdr:to>
      <xdr:col>8</xdr:col>
      <xdr:colOff>332154</xdr:colOff>
      <xdr:row>54</xdr:row>
      <xdr:rowOff>98547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256167-F52E-2D85-B7F9-4C45F1D28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800467</xdr:colOff>
      <xdr:row>55</xdr:row>
      <xdr:rowOff>139578</xdr:rowOff>
    </xdr:from>
    <xdr:to>
      <xdr:col>8</xdr:col>
      <xdr:colOff>439006</xdr:colOff>
      <xdr:row>70</xdr:row>
      <xdr:rowOff>135182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6B27121-D958-9DA6-A3A6-24D9FEB13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202102</xdr:colOff>
      <xdr:row>46</xdr:row>
      <xdr:rowOff>164001</xdr:rowOff>
    </xdr:from>
    <xdr:to>
      <xdr:col>14</xdr:col>
      <xdr:colOff>36025</xdr:colOff>
      <xdr:row>61</xdr:row>
      <xdr:rowOff>159605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53E446C-3155-3A74-F77A-B593A023F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298751</xdr:colOff>
      <xdr:row>28</xdr:row>
      <xdr:rowOff>17463</xdr:rowOff>
    </xdr:from>
    <xdr:to>
      <xdr:col>24</xdr:col>
      <xdr:colOff>44215</xdr:colOff>
      <xdr:row>42</xdr:row>
      <xdr:rowOff>167498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8C4562D-CC90-EB20-E4A9-518E5D0C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CD0F-DE23-4199-A0C7-5133FF7E8289}">
  <dimension ref="A1:O34"/>
  <sheetViews>
    <sheetView tabSelected="1" topLeftCell="I12" zoomScale="72" workbookViewId="0">
      <selection activeCell="V27" sqref="V27"/>
    </sheetView>
  </sheetViews>
  <sheetFormatPr defaultRowHeight="14.5" x14ac:dyDescent="0.35"/>
  <cols>
    <col min="1" max="1" width="17.453125" style="1" customWidth="1"/>
    <col min="2" max="2" width="15.36328125" style="1" customWidth="1"/>
    <col min="3" max="3" width="8.81640625" style="1" bestFit="1" customWidth="1"/>
    <col min="4" max="4" width="25.90625" style="1" customWidth="1"/>
    <col min="5" max="5" width="10.7265625" style="1" bestFit="1" customWidth="1"/>
    <col min="6" max="7" width="8.81640625" style="1" bestFit="1" customWidth="1"/>
    <col min="8" max="8" width="11.08984375" style="1" customWidth="1"/>
    <col min="9" max="9" width="8.81640625" style="1" bestFit="1" customWidth="1"/>
    <col min="10" max="10" width="15.54296875" style="1" customWidth="1"/>
    <col min="11" max="11" width="12.54296875" style="1" customWidth="1"/>
    <col min="12" max="12" width="8.7265625" style="1"/>
    <col min="13" max="13" width="8.81640625" style="1" bestFit="1" customWidth="1"/>
    <col min="14" max="14" width="13.26953125" style="1" customWidth="1"/>
    <col min="15" max="16384" width="8.7265625" style="1"/>
  </cols>
  <sheetData>
    <row r="1" spans="1:15" ht="16.5" thickTop="1" thickBot="1" x14ac:dyDescent="0.4">
      <c r="A1" s="3" t="s">
        <v>0</v>
      </c>
      <c r="B1" s="4"/>
      <c r="C1" s="5" t="s">
        <v>1</v>
      </c>
      <c r="D1" s="5" t="s">
        <v>2</v>
      </c>
      <c r="E1" s="6" t="s">
        <v>3</v>
      </c>
      <c r="F1" s="5" t="s">
        <v>4</v>
      </c>
      <c r="G1" s="6" t="s">
        <v>5</v>
      </c>
      <c r="H1" s="5" t="s">
        <v>6</v>
      </c>
      <c r="I1" s="7"/>
      <c r="J1" s="8"/>
      <c r="K1" s="8"/>
      <c r="N1" s="1" t="s">
        <v>25</v>
      </c>
      <c r="O1">
        <v>1.96</v>
      </c>
    </row>
    <row r="2" spans="1:15" ht="16" thickBot="1" x14ac:dyDescent="0.4">
      <c r="A2" s="9"/>
      <c r="B2" s="10"/>
      <c r="C2" s="36">
        <v>2</v>
      </c>
      <c r="D2" s="36">
        <v>3</v>
      </c>
      <c r="E2" s="12" t="s">
        <v>7</v>
      </c>
      <c r="F2" s="11" t="s">
        <v>8</v>
      </c>
      <c r="G2" s="34">
        <v>70</v>
      </c>
      <c r="H2" s="36">
        <v>1</v>
      </c>
      <c r="I2" s="13"/>
      <c r="J2" s="14"/>
      <c r="K2" s="14"/>
    </row>
    <row r="3" spans="1:15" ht="16" thickTop="1" x14ac:dyDescent="0.35">
      <c r="A3" s="15"/>
      <c r="B3" s="16" t="s">
        <v>10</v>
      </c>
      <c r="C3" s="16" t="s">
        <v>11</v>
      </c>
      <c r="D3" s="17"/>
      <c r="E3" s="16" t="s">
        <v>13</v>
      </c>
      <c r="F3" s="16" t="s">
        <v>14</v>
      </c>
      <c r="G3" s="16" t="s">
        <v>15</v>
      </c>
      <c r="H3" s="17"/>
      <c r="I3" s="18" t="s">
        <v>17</v>
      </c>
      <c r="J3" s="16" t="s">
        <v>19</v>
      </c>
      <c r="K3" s="19"/>
    </row>
    <row r="4" spans="1:15" ht="31.5" thickBot="1" x14ac:dyDescent="0.4">
      <c r="A4" s="20" t="s">
        <v>9</v>
      </c>
      <c r="B4" s="21"/>
      <c r="C4" s="21"/>
      <c r="D4" s="22" t="s">
        <v>12</v>
      </c>
      <c r="E4" s="21"/>
      <c r="F4" s="21"/>
      <c r="G4" s="21"/>
      <c r="H4" s="22" t="s">
        <v>16</v>
      </c>
      <c r="I4" s="22" t="s">
        <v>18</v>
      </c>
      <c r="J4" s="21"/>
      <c r="K4" s="23" t="s">
        <v>20</v>
      </c>
      <c r="L4" s="24" t="s">
        <v>22</v>
      </c>
      <c r="M4" s="24" t="s">
        <v>23</v>
      </c>
      <c r="N4" s="24" t="s">
        <v>24</v>
      </c>
    </row>
    <row r="5" spans="1:15" ht="16.5" thickTop="1" thickBot="1" x14ac:dyDescent="0.4">
      <c r="A5" s="29">
        <v>10</v>
      </c>
      <c r="B5" s="31">
        <v>0</v>
      </c>
      <c r="C5" s="2">
        <f>B5/A5</f>
        <v>0</v>
      </c>
      <c r="D5" s="2" t="s">
        <v>21</v>
      </c>
      <c r="E5" s="2">
        <v>0</v>
      </c>
      <c r="F5" s="2">
        <f>(0.006+0.01)/2</f>
        <v>8.0000000000000002E-3</v>
      </c>
      <c r="G5" s="2">
        <v>0</v>
      </c>
      <c r="H5" s="35" t="s">
        <v>21</v>
      </c>
      <c r="I5" s="2">
        <v>0</v>
      </c>
      <c r="J5" s="2">
        <v>0</v>
      </c>
      <c r="K5" s="25">
        <v>0</v>
      </c>
      <c r="L5" s="26">
        <f>G5</f>
        <v>0</v>
      </c>
      <c r="M5" s="1">
        <f>I5</f>
        <v>0</v>
      </c>
      <c r="N5" s="1" t="e">
        <f>M5/L5</f>
        <v>#DIV/0!</v>
      </c>
    </row>
    <row r="6" spans="1:15" ht="16" thickBot="1" x14ac:dyDescent="0.4">
      <c r="A6" s="29">
        <v>20</v>
      </c>
      <c r="B6" s="31">
        <v>0</v>
      </c>
      <c r="C6" s="2">
        <f t="shared" ref="C6:C24" si="0">B6/A6</f>
        <v>0</v>
      </c>
      <c r="D6" s="35">
        <f>IF((C6-C5)=0,0,100/C6*(C6-C5))</f>
        <v>0</v>
      </c>
      <c r="E6" s="2">
        <v>0</v>
      </c>
      <c r="F6" s="2">
        <f>(0.014+0.015)/2</f>
        <v>1.4499999999999999E-2</v>
      </c>
      <c r="G6" s="2">
        <v>0</v>
      </c>
      <c r="H6" s="35">
        <v>0</v>
      </c>
      <c r="I6" s="2">
        <v>0</v>
      </c>
      <c r="J6" s="2">
        <v>0</v>
      </c>
      <c r="K6" s="25">
        <v>0</v>
      </c>
      <c r="L6" s="26">
        <f t="shared" ref="L6:L24" si="1">G6</f>
        <v>0</v>
      </c>
      <c r="M6" s="1">
        <f t="shared" ref="M6:M23" si="2">I6</f>
        <v>0</v>
      </c>
      <c r="N6" s="1" t="e">
        <f t="shared" ref="N6:N24" si="3">M6/L6</f>
        <v>#DIV/0!</v>
      </c>
    </row>
    <row r="7" spans="1:15" ht="16" thickBot="1" x14ac:dyDescent="0.4">
      <c r="A7" s="29">
        <v>50</v>
      </c>
      <c r="B7" s="31">
        <v>0</v>
      </c>
      <c r="C7" s="2">
        <f t="shared" si="0"/>
        <v>0</v>
      </c>
      <c r="D7" s="35">
        <f t="shared" ref="D7:D24" si="4">IF((C7-C6)=0,0,100/C7*(C7-C6))</f>
        <v>0</v>
      </c>
      <c r="E7" s="2">
        <v>0</v>
      </c>
      <c r="F7" s="2">
        <f>(0.022+0.011)/2</f>
        <v>1.6500000000000001E-2</v>
      </c>
      <c r="G7" s="2">
        <v>0</v>
      </c>
      <c r="H7" s="35">
        <v>0</v>
      </c>
      <c r="I7" s="2">
        <v>0</v>
      </c>
      <c r="J7" s="2">
        <v>0</v>
      </c>
      <c r="K7" s="25">
        <v>0</v>
      </c>
      <c r="L7" s="26">
        <f t="shared" si="1"/>
        <v>0</v>
      </c>
      <c r="M7" s="1">
        <f t="shared" si="2"/>
        <v>0</v>
      </c>
      <c r="N7" s="1" t="e">
        <f t="shared" si="3"/>
        <v>#DIV/0!</v>
      </c>
    </row>
    <row r="8" spans="1:15" ht="16" thickBot="1" x14ac:dyDescent="0.4">
      <c r="A8" s="29">
        <v>100</v>
      </c>
      <c r="B8" s="32">
        <v>0</v>
      </c>
      <c r="C8" s="2">
        <f t="shared" si="0"/>
        <v>0</v>
      </c>
      <c r="D8" s="35">
        <f t="shared" si="4"/>
        <v>0</v>
      </c>
      <c r="E8" s="27">
        <v>0</v>
      </c>
      <c r="F8" s="27">
        <f>(0.011+0.01)/2</f>
        <v>1.0499999999999999E-2</v>
      </c>
      <c r="G8" s="27">
        <f>0</f>
        <v>0</v>
      </c>
      <c r="H8" s="35">
        <v>0</v>
      </c>
      <c r="I8" s="27">
        <v>0</v>
      </c>
      <c r="J8" s="2">
        <v>0</v>
      </c>
      <c r="K8" s="25">
        <v>0</v>
      </c>
      <c r="L8" s="26">
        <f t="shared" si="1"/>
        <v>0</v>
      </c>
      <c r="M8" s="1">
        <f t="shared" si="2"/>
        <v>0</v>
      </c>
      <c r="N8" s="1" t="e">
        <f t="shared" si="3"/>
        <v>#DIV/0!</v>
      </c>
    </row>
    <row r="9" spans="1:15" ht="16" thickBot="1" x14ac:dyDescent="0.4">
      <c r="A9" s="29">
        <v>200</v>
      </c>
      <c r="B9" s="32">
        <v>0</v>
      </c>
      <c r="C9" s="2">
        <f t="shared" si="0"/>
        <v>0</v>
      </c>
      <c r="D9" s="35">
        <f t="shared" si="4"/>
        <v>0</v>
      </c>
      <c r="E9" s="27">
        <v>0</v>
      </c>
      <c r="F9" s="27">
        <f>(0.019+0.016)/2</f>
        <v>1.7500000000000002E-2</v>
      </c>
      <c r="G9" s="27">
        <v>0</v>
      </c>
      <c r="H9" s="35">
        <v>0</v>
      </c>
      <c r="I9" s="27">
        <v>0</v>
      </c>
      <c r="J9" s="2">
        <v>0</v>
      </c>
      <c r="K9" s="25">
        <v>0</v>
      </c>
      <c r="L9" s="26">
        <f t="shared" si="1"/>
        <v>0</v>
      </c>
      <c r="M9" s="1">
        <f t="shared" si="2"/>
        <v>0</v>
      </c>
      <c r="N9" s="1" t="e">
        <f t="shared" si="3"/>
        <v>#DIV/0!</v>
      </c>
    </row>
    <row r="10" spans="1:15" ht="16" thickBot="1" x14ac:dyDescent="0.4">
      <c r="A10" s="29">
        <v>500</v>
      </c>
      <c r="B10" s="31">
        <v>0</v>
      </c>
      <c r="C10" s="2">
        <f>B10/A10</f>
        <v>0</v>
      </c>
      <c r="D10" s="35">
        <f t="shared" si="4"/>
        <v>0</v>
      </c>
      <c r="E10" s="2">
        <v>0</v>
      </c>
      <c r="F10" s="2">
        <f>(0.015+0.015)/2</f>
        <v>1.4999999999999999E-2</v>
      </c>
      <c r="G10" s="2">
        <v>0</v>
      </c>
      <c r="H10" s="35">
        <v>0</v>
      </c>
      <c r="I10" s="2">
        <v>0</v>
      </c>
      <c r="J10" s="2">
        <v>0</v>
      </c>
      <c r="K10" s="25">
        <v>0</v>
      </c>
      <c r="L10" s="26">
        <f t="shared" si="1"/>
        <v>0</v>
      </c>
      <c r="M10" s="1">
        <f t="shared" si="2"/>
        <v>0</v>
      </c>
      <c r="N10" s="1" t="e">
        <f t="shared" si="3"/>
        <v>#DIV/0!</v>
      </c>
    </row>
    <row r="11" spans="1:15" ht="21" customHeight="1" thickBot="1" x14ac:dyDescent="0.4">
      <c r="A11" s="29">
        <v>1000</v>
      </c>
      <c r="B11" s="33">
        <v>0</v>
      </c>
      <c r="C11" s="2">
        <f t="shared" si="0"/>
        <v>0</v>
      </c>
      <c r="D11" s="35">
        <f t="shared" si="4"/>
        <v>0</v>
      </c>
      <c r="E11" s="28">
        <v>0</v>
      </c>
      <c r="F11" s="28">
        <f>(0.016+0.015)/2</f>
        <v>1.55E-2</v>
      </c>
      <c r="G11" s="28">
        <v>0</v>
      </c>
      <c r="H11" s="35">
        <v>0</v>
      </c>
      <c r="I11" s="28">
        <v>0</v>
      </c>
      <c r="J11" s="2">
        <v>0</v>
      </c>
      <c r="K11" s="25">
        <v>0</v>
      </c>
      <c r="L11" s="26">
        <f t="shared" si="1"/>
        <v>0</v>
      </c>
      <c r="M11" s="1">
        <f t="shared" si="2"/>
        <v>0</v>
      </c>
      <c r="N11" s="1" t="e">
        <f t="shared" si="3"/>
        <v>#DIV/0!</v>
      </c>
    </row>
    <row r="12" spans="1:15" ht="16" thickBot="1" x14ac:dyDescent="0.4">
      <c r="A12" s="29">
        <v>2000</v>
      </c>
      <c r="B12" s="33">
        <v>0</v>
      </c>
      <c r="C12" s="2">
        <f t="shared" si="0"/>
        <v>0</v>
      </c>
      <c r="D12" s="35">
        <f>IF((C12-C11)=0,0,100/C12*(C12-C11))</f>
        <v>0</v>
      </c>
      <c r="E12" s="2">
        <v>0</v>
      </c>
      <c r="F12" s="2">
        <f>(0.017+0.015)/2</f>
        <v>1.6E-2</v>
      </c>
      <c r="G12" s="2">
        <v>3.0000000000000001E-3</v>
      </c>
      <c r="H12" s="35">
        <f t="shared" ref="H6:H24" si="5">100/G12*(G12-G11)</f>
        <v>100.00000000000001</v>
      </c>
      <c r="I12" s="2">
        <v>0.105</v>
      </c>
      <c r="J12" s="2">
        <f t="shared" ref="J6:J24" si="6">N12*$O$1</f>
        <v>68.599999999999994</v>
      </c>
      <c r="K12" s="25">
        <f t="shared" ref="K6:K24" si="7">J12/G12*100</f>
        <v>2286666.6666666665</v>
      </c>
      <c r="L12" s="26">
        <f t="shared" si="1"/>
        <v>3.0000000000000001E-3</v>
      </c>
      <c r="M12" s="1">
        <f t="shared" si="2"/>
        <v>0.105</v>
      </c>
      <c r="N12" s="1">
        <f t="shared" si="3"/>
        <v>35</v>
      </c>
    </row>
    <row r="13" spans="1:15" ht="16" thickBot="1" x14ac:dyDescent="0.4">
      <c r="A13" s="29">
        <v>5000</v>
      </c>
      <c r="B13" s="33">
        <v>0</v>
      </c>
      <c r="C13" s="2">
        <f>B13/A13</f>
        <v>0</v>
      </c>
      <c r="D13" s="35">
        <f>IF((C13-C12)=0,0,100/C13*(C13-C12))</f>
        <v>0</v>
      </c>
      <c r="E13" s="2">
        <v>0</v>
      </c>
      <c r="F13" s="2">
        <f>(0.017+0.014)/2</f>
        <v>1.55E-2</v>
      </c>
      <c r="G13" s="2">
        <v>2E-3</v>
      </c>
      <c r="H13" s="35">
        <f t="shared" si="5"/>
        <v>-50</v>
      </c>
      <c r="I13" s="2">
        <v>4.2999999999999997E-2</v>
      </c>
      <c r="J13" s="2">
        <f t="shared" si="6"/>
        <v>42.139999999999993</v>
      </c>
      <c r="K13" s="25">
        <f t="shared" si="7"/>
        <v>2106999.9999999995</v>
      </c>
      <c r="L13" s="26">
        <f t="shared" si="1"/>
        <v>2E-3</v>
      </c>
      <c r="M13" s="1">
        <f t="shared" si="2"/>
        <v>4.2999999999999997E-2</v>
      </c>
      <c r="N13" s="1">
        <f t="shared" si="3"/>
        <v>21.499999999999996</v>
      </c>
    </row>
    <row r="14" spans="1:15" ht="16" thickBot="1" x14ac:dyDescent="0.4">
      <c r="A14" s="29">
        <v>10000</v>
      </c>
      <c r="B14" s="33">
        <v>0</v>
      </c>
      <c r="C14" s="2">
        <f>B14/A14</f>
        <v>0</v>
      </c>
      <c r="D14" s="35">
        <f t="shared" si="4"/>
        <v>0</v>
      </c>
      <c r="E14" s="2">
        <v>0</v>
      </c>
      <c r="F14" s="2">
        <v>1.6E-2</v>
      </c>
      <c r="G14" s="2">
        <v>2E-3</v>
      </c>
      <c r="H14" s="35">
        <f t="shared" si="5"/>
        <v>0</v>
      </c>
      <c r="I14" s="2">
        <v>8.4000000000000005E-2</v>
      </c>
      <c r="J14" s="2">
        <f t="shared" si="6"/>
        <v>82.32</v>
      </c>
      <c r="K14" s="25">
        <f t="shared" si="7"/>
        <v>4115999.9999999991</v>
      </c>
      <c r="L14" s="26">
        <f t="shared" si="1"/>
        <v>2E-3</v>
      </c>
      <c r="M14" s="1">
        <f t="shared" si="2"/>
        <v>8.4000000000000005E-2</v>
      </c>
      <c r="N14" s="1">
        <f t="shared" si="3"/>
        <v>42</v>
      </c>
    </row>
    <row r="15" spans="1:15" ht="16" thickBot="1" x14ac:dyDescent="0.4">
      <c r="A15" s="29">
        <v>20000</v>
      </c>
      <c r="B15" s="33">
        <v>0</v>
      </c>
      <c r="C15" s="2">
        <f t="shared" si="0"/>
        <v>0</v>
      </c>
      <c r="D15" s="35">
        <f t="shared" si="4"/>
        <v>0</v>
      </c>
      <c r="E15" s="2">
        <v>0</v>
      </c>
      <c r="F15" s="2">
        <v>1.6E-2</v>
      </c>
      <c r="G15" s="2">
        <v>4.0000000000000001E-3</v>
      </c>
      <c r="H15" s="35">
        <f t="shared" si="5"/>
        <v>50</v>
      </c>
      <c r="I15" s="2">
        <v>0.12</v>
      </c>
      <c r="J15" s="2">
        <f>N15*$O$1</f>
        <v>58.8</v>
      </c>
      <c r="K15" s="25">
        <f t="shared" si="7"/>
        <v>1469999.9999999998</v>
      </c>
      <c r="L15" s="26">
        <f t="shared" si="1"/>
        <v>4.0000000000000001E-3</v>
      </c>
      <c r="M15" s="1">
        <f t="shared" si="2"/>
        <v>0.12</v>
      </c>
      <c r="N15" s="1">
        <f>M15/L15</f>
        <v>30</v>
      </c>
    </row>
    <row r="16" spans="1:15" ht="16" thickBot="1" x14ac:dyDescent="0.4">
      <c r="A16" s="29">
        <v>50000</v>
      </c>
      <c r="B16" s="33">
        <v>0</v>
      </c>
      <c r="C16" s="2">
        <f t="shared" si="0"/>
        <v>0</v>
      </c>
      <c r="D16" s="35">
        <f t="shared" si="4"/>
        <v>0</v>
      </c>
      <c r="E16" s="2">
        <v>0</v>
      </c>
      <c r="F16" s="2">
        <v>1.6E-2</v>
      </c>
      <c r="G16" s="2">
        <v>4.0000000000000001E-3</v>
      </c>
      <c r="H16" s="35">
        <f t="shared" si="5"/>
        <v>0</v>
      </c>
      <c r="I16" s="2">
        <v>0.13500000000000001</v>
      </c>
      <c r="J16" s="2">
        <f t="shared" si="6"/>
        <v>66.150000000000006</v>
      </c>
      <c r="K16" s="25">
        <f t="shared" si="7"/>
        <v>1653750</v>
      </c>
      <c r="L16" s="26">
        <f t="shared" si="1"/>
        <v>4.0000000000000001E-3</v>
      </c>
      <c r="M16" s="1">
        <f t="shared" si="2"/>
        <v>0.13500000000000001</v>
      </c>
      <c r="N16" s="1">
        <f t="shared" si="3"/>
        <v>33.75</v>
      </c>
    </row>
    <row r="17" spans="1:14" ht="16" thickBot="1" x14ac:dyDescent="0.4">
      <c r="A17" s="29">
        <v>100000</v>
      </c>
      <c r="B17" s="33">
        <v>0</v>
      </c>
      <c r="C17" s="2">
        <f t="shared" si="0"/>
        <v>0</v>
      </c>
      <c r="D17" s="35">
        <f t="shared" si="4"/>
        <v>0</v>
      </c>
      <c r="E17" s="2">
        <v>0</v>
      </c>
      <c r="F17" s="2">
        <v>1.6E-2</v>
      </c>
      <c r="G17" s="2">
        <v>4.0000000000000001E-3</v>
      </c>
      <c r="H17" s="35">
        <f t="shared" si="5"/>
        <v>0</v>
      </c>
      <c r="I17" s="2">
        <v>0.129</v>
      </c>
      <c r="J17" s="2">
        <f t="shared" si="6"/>
        <v>63.21</v>
      </c>
      <c r="K17" s="25">
        <f t="shared" si="7"/>
        <v>1580250</v>
      </c>
      <c r="L17" s="26">
        <f t="shared" si="1"/>
        <v>4.0000000000000001E-3</v>
      </c>
      <c r="M17" s="1">
        <f t="shared" si="2"/>
        <v>0.129</v>
      </c>
      <c r="N17" s="1">
        <f t="shared" si="3"/>
        <v>32.25</v>
      </c>
    </row>
    <row r="18" spans="1:14" ht="16" thickBot="1" x14ac:dyDescent="0.4">
      <c r="A18" s="29">
        <v>150000</v>
      </c>
      <c r="B18" s="33">
        <v>0</v>
      </c>
      <c r="C18" s="2">
        <f t="shared" si="0"/>
        <v>0</v>
      </c>
      <c r="D18" s="35">
        <f t="shared" si="4"/>
        <v>0</v>
      </c>
      <c r="E18" s="2">
        <v>0</v>
      </c>
      <c r="F18" s="2">
        <v>1.6E-2</v>
      </c>
      <c r="G18" s="2">
        <v>4.0000000000000001E-3</v>
      </c>
      <c r="H18" s="35">
        <f t="shared" si="5"/>
        <v>0</v>
      </c>
      <c r="I18" s="2">
        <v>0.113</v>
      </c>
      <c r="J18" s="2">
        <f t="shared" si="6"/>
        <v>55.37</v>
      </c>
      <c r="K18" s="25">
        <f t="shared" si="7"/>
        <v>1384249.9999999998</v>
      </c>
      <c r="L18" s="26">
        <f t="shared" si="1"/>
        <v>4.0000000000000001E-3</v>
      </c>
      <c r="M18" s="1">
        <f t="shared" si="2"/>
        <v>0.113</v>
      </c>
      <c r="N18" s="1">
        <f t="shared" si="3"/>
        <v>28.25</v>
      </c>
    </row>
    <row r="19" spans="1:14" ht="16" thickBot="1" x14ac:dyDescent="0.4">
      <c r="A19" s="29">
        <v>200000</v>
      </c>
      <c r="B19" s="33">
        <v>0</v>
      </c>
      <c r="C19" s="2">
        <f t="shared" si="0"/>
        <v>0</v>
      </c>
      <c r="D19" s="35">
        <f t="shared" si="4"/>
        <v>0</v>
      </c>
      <c r="E19" s="2">
        <v>0</v>
      </c>
      <c r="F19" s="2">
        <v>1.6E-2</v>
      </c>
      <c r="G19" s="2">
        <v>4.0000000000000001E-3</v>
      </c>
      <c r="H19" s="35">
        <f>100/G19*(G19-G18)</f>
        <v>0</v>
      </c>
      <c r="I19" s="2">
        <v>0.13200000000000001</v>
      </c>
      <c r="J19" s="2">
        <f t="shared" si="6"/>
        <v>64.679999999999993</v>
      </c>
      <c r="K19" s="25">
        <f t="shared" si="7"/>
        <v>1616999.9999999998</v>
      </c>
      <c r="L19" s="26">
        <f t="shared" si="1"/>
        <v>4.0000000000000001E-3</v>
      </c>
      <c r="M19" s="1">
        <f t="shared" si="2"/>
        <v>0.13200000000000001</v>
      </c>
      <c r="N19" s="1">
        <f t="shared" si="3"/>
        <v>33</v>
      </c>
    </row>
    <row r="20" spans="1:14" ht="16" thickBot="1" x14ac:dyDescent="0.4">
      <c r="A20" s="29">
        <v>300000</v>
      </c>
      <c r="B20" s="33">
        <v>0</v>
      </c>
      <c r="C20" s="2">
        <f t="shared" si="0"/>
        <v>0</v>
      </c>
      <c r="D20" s="35">
        <f t="shared" si="4"/>
        <v>0</v>
      </c>
      <c r="E20" s="2">
        <v>0</v>
      </c>
      <c r="F20" s="2">
        <v>1.6E-2</v>
      </c>
      <c r="G20" s="2">
        <v>4.0000000000000001E-3</v>
      </c>
      <c r="H20" s="35">
        <f t="shared" si="5"/>
        <v>0</v>
      </c>
      <c r="I20" s="2">
        <v>0.122</v>
      </c>
      <c r="J20" s="2">
        <f t="shared" si="6"/>
        <v>59.78</v>
      </c>
      <c r="K20" s="25">
        <f t="shared" si="7"/>
        <v>1494500</v>
      </c>
      <c r="L20" s="26">
        <f t="shared" si="1"/>
        <v>4.0000000000000001E-3</v>
      </c>
      <c r="M20" s="1">
        <f t="shared" si="2"/>
        <v>0.122</v>
      </c>
      <c r="N20" s="1">
        <f t="shared" si="3"/>
        <v>30.5</v>
      </c>
    </row>
    <row r="21" spans="1:14" ht="16" thickBot="1" x14ac:dyDescent="0.4">
      <c r="A21" s="29">
        <v>350000</v>
      </c>
      <c r="B21" s="33">
        <v>0</v>
      </c>
      <c r="C21" s="2">
        <f t="shared" si="0"/>
        <v>0</v>
      </c>
      <c r="D21" s="35">
        <f>IF((C21-C20)=0,0,100/C21*(C21-C20))</f>
        <v>0</v>
      </c>
      <c r="E21" s="2">
        <v>0</v>
      </c>
      <c r="F21" s="2">
        <v>1.6E-2</v>
      </c>
      <c r="G21" s="2">
        <v>4.0000000000000001E-3</v>
      </c>
      <c r="H21" s="35">
        <f t="shared" si="5"/>
        <v>0</v>
      </c>
      <c r="I21" s="2">
        <v>0.11799999999999999</v>
      </c>
      <c r="J21" s="2">
        <f t="shared" si="6"/>
        <v>57.819999999999993</v>
      </c>
      <c r="K21" s="25">
        <f t="shared" si="7"/>
        <v>1445499.9999999998</v>
      </c>
      <c r="L21" s="26">
        <f t="shared" si="1"/>
        <v>4.0000000000000001E-3</v>
      </c>
      <c r="M21" s="1">
        <f t="shared" si="2"/>
        <v>0.11799999999999999</v>
      </c>
      <c r="N21" s="1">
        <f t="shared" si="3"/>
        <v>29.499999999999996</v>
      </c>
    </row>
    <row r="22" spans="1:14" ht="16" thickBot="1" x14ac:dyDescent="0.4">
      <c r="A22" s="29">
        <v>400000</v>
      </c>
      <c r="B22" s="33">
        <v>0</v>
      </c>
      <c r="C22" s="2">
        <f t="shared" si="0"/>
        <v>0</v>
      </c>
      <c r="D22" s="35">
        <f t="shared" si="4"/>
        <v>0</v>
      </c>
      <c r="E22" s="2">
        <v>0</v>
      </c>
      <c r="F22" s="2">
        <v>1.6E-2</v>
      </c>
      <c r="G22" s="2">
        <v>4.0000000000000001E-3</v>
      </c>
      <c r="H22" s="35">
        <f t="shared" si="5"/>
        <v>0</v>
      </c>
      <c r="I22" s="2">
        <v>0.124</v>
      </c>
      <c r="J22" s="2">
        <f t="shared" si="6"/>
        <v>60.76</v>
      </c>
      <c r="K22" s="25">
        <f t="shared" si="7"/>
        <v>1519000</v>
      </c>
      <c r="L22" s="26">
        <f t="shared" si="1"/>
        <v>4.0000000000000001E-3</v>
      </c>
      <c r="M22" s="1">
        <f t="shared" si="2"/>
        <v>0.124</v>
      </c>
      <c r="N22" s="1">
        <f t="shared" si="3"/>
        <v>31</v>
      </c>
    </row>
    <row r="23" spans="1:14" ht="16" thickBot="1" x14ac:dyDescent="0.4">
      <c r="A23" s="29">
        <v>500000</v>
      </c>
      <c r="B23" s="33">
        <v>0</v>
      </c>
      <c r="C23" s="2">
        <f t="shared" si="0"/>
        <v>0</v>
      </c>
      <c r="D23" s="35">
        <f t="shared" si="4"/>
        <v>0</v>
      </c>
      <c r="E23" s="2">
        <v>0</v>
      </c>
      <c r="F23" s="2">
        <v>1.6E-2</v>
      </c>
      <c r="G23" s="2">
        <v>4.0000000000000001E-3</v>
      </c>
      <c r="H23" s="35">
        <f t="shared" si="5"/>
        <v>0</v>
      </c>
      <c r="I23" s="2">
        <v>0.11799999999999999</v>
      </c>
      <c r="J23" s="2">
        <f t="shared" si="6"/>
        <v>57.819999999999993</v>
      </c>
      <c r="K23" s="25">
        <f t="shared" si="7"/>
        <v>1445499.9999999998</v>
      </c>
      <c r="L23" s="26">
        <f t="shared" si="1"/>
        <v>4.0000000000000001E-3</v>
      </c>
      <c r="M23" s="1">
        <f t="shared" si="2"/>
        <v>0.11799999999999999</v>
      </c>
      <c r="N23" s="1">
        <f t="shared" si="3"/>
        <v>29.499999999999996</v>
      </c>
    </row>
    <row r="24" spans="1:14" ht="16" thickBot="1" x14ac:dyDescent="0.4">
      <c r="A24" s="30">
        <v>1000000</v>
      </c>
      <c r="B24" s="33">
        <v>0</v>
      </c>
      <c r="C24" s="2">
        <f t="shared" si="0"/>
        <v>0</v>
      </c>
      <c r="D24" s="35">
        <f t="shared" si="4"/>
        <v>0</v>
      </c>
      <c r="E24" s="2">
        <v>0</v>
      </c>
      <c r="F24" s="2">
        <v>1.6E-2</v>
      </c>
      <c r="G24" s="2">
        <v>4.0000000000000001E-3</v>
      </c>
      <c r="H24" s="35">
        <f t="shared" si="5"/>
        <v>0</v>
      </c>
      <c r="I24" s="2">
        <v>0.123</v>
      </c>
      <c r="J24" s="2">
        <f t="shared" si="6"/>
        <v>60.269999999999996</v>
      </c>
      <c r="K24" s="25">
        <f t="shared" si="7"/>
        <v>1506749.9999999998</v>
      </c>
      <c r="L24" s="26">
        <f t="shared" si="1"/>
        <v>4.0000000000000001E-3</v>
      </c>
      <c r="M24" s="1">
        <f>I24</f>
        <v>0.123</v>
      </c>
      <c r="N24" s="1">
        <f t="shared" si="3"/>
        <v>30.75</v>
      </c>
    </row>
    <row r="25" spans="1:14" ht="15" thickTop="1" x14ac:dyDescent="0.35"/>
    <row r="28" spans="1:14" x14ac:dyDescent="0.35">
      <c r="A28" s="1" t="s">
        <v>26</v>
      </c>
      <c r="B28" s="1" t="s">
        <v>27</v>
      </c>
      <c r="C28" s="1" t="s">
        <v>28</v>
      </c>
      <c r="D28" s="1" t="s">
        <v>29</v>
      </c>
      <c r="E28" s="1" t="s">
        <v>30</v>
      </c>
    </row>
    <row r="29" spans="1:14" x14ac:dyDescent="0.35">
      <c r="A29" s="1">
        <v>0</v>
      </c>
      <c r="B29" s="1">
        <v>0</v>
      </c>
      <c r="C29" s="1">
        <v>1.6E-2</v>
      </c>
      <c r="D29" s="1">
        <v>5.0999999999999997E-2</v>
      </c>
      <c r="E29" s="1">
        <v>20000</v>
      </c>
    </row>
    <row r="30" spans="1:14" x14ac:dyDescent="0.35">
      <c r="A30" s="1">
        <v>5.0000000000000001E-3</v>
      </c>
      <c r="B30" s="1">
        <v>0.161</v>
      </c>
      <c r="C30" s="1">
        <v>0.30299999999999999</v>
      </c>
      <c r="D30" s="1">
        <v>19.28</v>
      </c>
      <c r="E30" s="1">
        <v>10000</v>
      </c>
    </row>
    <row r="31" spans="1:14" x14ac:dyDescent="0.35">
      <c r="A31" s="1">
        <v>3.2000000000000001E-2</v>
      </c>
      <c r="B31" s="1">
        <v>0.50800000000000001</v>
      </c>
      <c r="C31" s="1">
        <v>0.52</v>
      </c>
      <c r="D31" s="1">
        <v>64.048000000000002</v>
      </c>
      <c r="E31" s="1">
        <v>5000</v>
      </c>
    </row>
    <row r="32" spans="1:14" x14ac:dyDescent="0.35">
      <c r="A32" s="1">
        <v>0</v>
      </c>
      <c r="B32" s="1">
        <v>0</v>
      </c>
      <c r="C32" s="1">
        <v>1.6E-2</v>
      </c>
      <c r="D32" s="1">
        <v>4.4999999999999998E-2</v>
      </c>
      <c r="E32" s="1">
        <v>150000</v>
      </c>
    </row>
    <row r="33" spans="1:5" x14ac:dyDescent="0.35">
      <c r="A33" s="1">
        <v>0</v>
      </c>
      <c r="B33" s="1">
        <v>0.74199999999999999</v>
      </c>
      <c r="C33" s="1">
        <v>0.52900000000000003</v>
      </c>
      <c r="D33" s="1">
        <v>88.71</v>
      </c>
      <c r="E33" s="1">
        <v>5000</v>
      </c>
    </row>
    <row r="34" spans="1:5" x14ac:dyDescent="0.35">
      <c r="A34" s="1">
        <v>0</v>
      </c>
      <c r="B34" s="1">
        <v>0</v>
      </c>
      <c r="C34" s="1">
        <v>1.6E-2</v>
      </c>
      <c r="D34" s="1">
        <v>2E-3</v>
      </c>
      <c r="E34" s="1">
        <v>5000</v>
      </c>
    </row>
  </sheetData>
  <mergeCells count="8">
    <mergeCell ref="A1:B2"/>
    <mergeCell ref="I1:K2"/>
    <mergeCell ref="B3:B4"/>
    <mergeCell ref="C3:C4"/>
    <mergeCell ref="E3:E4"/>
    <mergeCell ref="F3:F4"/>
    <mergeCell ref="G3:G4"/>
    <mergeCell ref="J3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Ravil Bayanov</dc:creator>
  <cp:lastModifiedBy>Ravil Bayanov</cp:lastModifiedBy>
  <dcterms:created xsi:type="dcterms:W3CDTF">2024-11-18T11:30:51Z</dcterms:created>
  <dcterms:modified xsi:type="dcterms:W3CDTF">2024-11-18T17:05:48Z</dcterms:modified>
</cp:coreProperties>
</file>