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O\3 course ITMO\Основы Электротехники\ЛР3\"/>
    </mc:Choice>
  </mc:AlternateContent>
  <xr:revisionPtr revIDLastSave="0" documentId="13_ncr:1_{D95BEA75-48D2-4D31-A206-2D0E5CF3762F}" xr6:coauthVersionLast="47" xr6:coauthVersionMax="47" xr10:uidLastSave="{00000000-0000-0000-0000-000000000000}"/>
  <bookViews>
    <workbookView xWindow="-110" yWindow="-110" windowWidth="21820" windowHeight="13900" xr2:uid="{5B80D963-52E9-4E91-9306-9DDB18B9AC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J11" i="1"/>
  <c r="I11" i="1"/>
  <c r="H11" i="1"/>
  <c r="G11" i="1"/>
  <c r="I10" i="1"/>
  <c r="G10" i="1"/>
  <c r="F10" i="1"/>
  <c r="F11" i="1"/>
  <c r="F12" i="1"/>
  <c r="I9" i="1"/>
  <c r="H9" i="1"/>
  <c r="G9" i="1"/>
  <c r="F9" i="1"/>
  <c r="G8" i="1"/>
  <c r="F8" i="1"/>
  <c r="I7" i="1"/>
  <c r="G7" i="1"/>
  <c r="H7" i="1"/>
  <c r="F7" i="1"/>
  <c r="J5" i="1"/>
  <c r="I6" i="1"/>
  <c r="H6" i="1"/>
  <c r="F6" i="1"/>
  <c r="G6" i="1"/>
  <c r="I5" i="1"/>
  <c r="H5" i="1"/>
  <c r="G5" i="1"/>
  <c r="F5" i="1"/>
  <c r="J4" i="1"/>
  <c r="I4" i="1"/>
  <c r="G4" i="1"/>
  <c r="F4" i="1"/>
</calcChain>
</file>

<file path=xl/sharedStrings.xml><?xml version="1.0" encoding="utf-8"?>
<sst xmlns="http://schemas.openxmlformats.org/spreadsheetml/2006/main" count="49" uniqueCount="34">
  <si>
    <t>Номер схемы цепи</t>
  </si>
  <si>
    <t>Параметры двухполюсников</t>
  </si>
  <si>
    <t>Результаты измерений</t>
  </si>
  <si>
    <t>Результаты вычислений</t>
  </si>
  <si>
    <t>R_1</t>
  </si>
  <si>
    <t>R_k</t>
  </si>
  <si>
    <t>L</t>
  </si>
  <si>
    <t>C</t>
  </si>
  <si>
    <t>U</t>
  </si>
  <si>
    <t>I</t>
  </si>
  <si>
    <t>φ</t>
  </si>
  <si>
    <t>ф</t>
  </si>
  <si>
    <t>Ом</t>
  </si>
  <si>
    <t>Гн</t>
  </si>
  <si>
    <t>мкФ</t>
  </si>
  <si>
    <t>В</t>
  </si>
  <si>
    <t>А</t>
  </si>
  <si>
    <t>гр</t>
  </si>
  <si>
    <t>f</t>
  </si>
  <si>
    <t>Эксперимент</t>
  </si>
  <si>
    <t>Гц</t>
  </si>
  <si>
    <t>X</t>
  </si>
  <si>
    <t>U =15В; R1 =8Ом; Rk =10Ом; L =0,91мГн; C =21,445мкФ; f0 =1139,296Гц</t>
  </si>
  <si>
    <t>Расчет</t>
  </si>
  <si>
    <t>Qp = __</t>
  </si>
  <si>
    <t>phi</t>
  </si>
  <si>
    <t>U_R1</t>
  </si>
  <si>
    <t>U_k</t>
  </si>
  <si>
    <t>U_c</t>
  </si>
  <si>
    <t>Град</t>
  </si>
  <si>
    <t>omega</t>
  </si>
  <si>
    <t>Xl</t>
  </si>
  <si>
    <t>Xc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</si>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</sst>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left" vertical="center"/>
    </xf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left" vertical="center"/>
    </xf>
    <xf numFmtId="164" fontId="0" fillId="0" borderId="7" xfId="0" applyNumberFormat="1" applyBorder="1"/>
    <xf numFmtId="164" fontId="0" fillId="0" borderId="8" xfId="0" applyNumberFormat="1" applyBorder="1"/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horizontal="right" wrapText="1"/>
    </xf>
    <xf numFmtId="0" fontId="2" fillId="0" borderId="16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62FF-1016-4BEB-B06A-7F8C7F2450B9}">
  <dimension ref="A1:AE26"/>
  <sheetViews>
    <sheetView tabSelected="1" zoomScale="39" workbookViewId="0">
      <selection activeCell="I6" sqref="I6"/>
    </sheetView>
  </sheetViews>
  <sheetFormatPr defaultRowHeight="14.5" x14ac:dyDescent="0.35"/>
  <cols>
    <col min="1" max="1" width="19.36328125" customWidth="1"/>
    <col min="6" max="10" width="8.81640625" bestFit="1" customWidth="1"/>
    <col min="14" max="26" width="8.81640625" bestFit="1" customWidth="1"/>
    <col min="27" max="27" width="9.7265625" bestFit="1" customWidth="1"/>
    <col min="28" max="28" width="11.81640625" bestFit="1" customWidth="1"/>
    <col min="29" max="31" width="8.81640625" bestFit="1" customWidth="1"/>
  </cols>
  <sheetData>
    <row r="1" spans="1:31" ht="16.5" customHeight="1" thickBot="1" x14ac:dyDescent="0.4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 t="s">
        <v>3</v>
      </c>
      <c r="J1" s="3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>
        <v>452.59399999999999</v>
      </c>
      <c r="Z1" s="18">
        <v>9</v>
      </c>
      <c r="AA1" s="18">
        <v>2.6800000000000001E-3</v>
      </c>
      <c r="AB1" s="18">
        <v>4.6187999999999999E-5</v>
      </c>
      <c r="AC1" s="18">
        <v>12</v>
      </c>
      <c r="AD1" s="19"/>
      <c r="AE1" s="19"/>
    </row>
    <row r="2" spans="1:31" ht="16.5" customHeight="1" thickBot="1" x14ac:dyDescent="0.4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10</v>
      </c>
      <c r="I2" s="5" t="s">
        <v>9</v>
      </c>
      <c r="J2" s="7" t="s">
        <v>11</v>
      </c>
      <c r="N2" s="24" t="s">
        <v>18</v>
      </c>
      <c r="O2" s="27" t="s">
        <v>22</v>
      </c>
      <c r="P2" s="28"/>
      <c r="Q2" s="28"/>
      <c r="R2" s="28"/>
      <c r="S2" s="28"/>
      <c r="T2" s="28"/>
      <c r="U2" s="28"/>
      <c r="V2" s="28"/>
      <c r="W2" s="28"/>
      <c r="X2" s="29"/>
      <c r="Y2" s="19"/>
      <c r="Z2" s="19"/>
      <c r="AA2" s="19"/>
      <c r="AB2" s="19"/>
      <c r="AC2" s="19"/>
      <c r="AD2" s="19"/>
      <c r="AE2" s="19"/>
    </row>
    <row r="3" spans="1:31" ht="16.5" customHeight="1" thickBot="1" x14ac:dyDescent="0.4">
      <c r="A3" s="4"/>
      <c r="B3" s="8" t="s">
        <v>12</v>
      </c>
      <c r="C3" s="8"/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16</v>
      </c>
      <c r="J3" s="7" t="s">
        <v>17</v>
      </c>
      <c r="N3" s="25"/>
      <c r="O3" s="27" t="s">
        <v>23</v>
      </c>
      <c r="P3" s="28"/>
      <c r="Q3" s="28"/>
      <c r="R3" s="28"/>
      <c r="S3" s="29"/>
      <c r="T3" s="27" t="s">
        <v>19</v>
      </c>
      <c r="U3" s="28"/>
      <c r="V3" s="28"/>
      <c r="W3" s="28"/>
      <c r="X3" s="29"/>
      <c r="Y3" s="19"/>
      <c r="Z3" s="19"/>
      <c r="AA3" s="19"/>
      <c r="AB3" s="19"/>
      <c r="AC3" s="19"/>
      <c r="AD3" s="19"/>
      <c r="AE3" s="19"/>
    </row>
    <row r="4" spans="1:31" ht="15" thickBot="1" x14ac:dyDescent="0.4">
      <c r="A4" s="9">
        <v>1</v>
      </c>
      <c r="B4" s="10">
        <v>25</v>
      </c>
      <c r="C4" s="10">
        <v>0</v>
      </c>
      <c r="D4" s="10">
        <v>0</v>
      </c>
      <c r="E4" s="10">
        <v>0</v>
      </c>
      <c r="F4" s="11">
        <f>9*0.707</f>
        <v>6.3629999999999995</v>
      </c>
      <c r="G4" s="11">
        <f>0.707*0.36</f>
        <v>0.25451999999999997</v>
      </c>
      <c r="H4" s="11">
        <v>0</v>
      </c>
      <c r="I4" s="11">
        <f>F4/B4</f>
        <v>0.25451999999999997</v>
      </c>
      <c r="J4" s="12">
        <f>ATAN(0)</f>
        <v>0</v>
      </c>
      <c r="N4" s="25"/>
      <c r="O4" s="27" t="s">
        <v>24</v>
      </c>
      <c r="P4" s="28"/>
      <c r="Q4" s="28"/>
      <c r="R4" s="28"/>
      <c r="S4" s="29"/>
      <c r="T4" s="27" t="s">
        <v>24</v>
      </c>
      <c r="U4" s="28"/>
      <c r="V4" s="28"/>
      <c r="W4" s="28"/>
      <c r="X4" s="29"/>
      <c r="Y4" s="19"/>
      <c r="Z4" s="19"/>
      <c r="AA4" s="19"/>
      <c r="AB4" s="19"/>
      <c r="AC4" s="19"/>
      <c r="AD4" s="19"/>
      <c r="AE4" s="19"/>
    </row>
    <row r="5" spans="1:31" ht="15" thickBot="1" x14ac:dyDescent="0.4">
      <c r="A5" s="9">
        <v>2</v>
      </c>
      <c r="B5" s="10">
        <v>25</v>
      </c>
      <c r="C5" s="10">
        <v>0</v>
      </c>
      <c r="D5" s="10">
        <v>0</v>
      </c>
      <c r="E5" s="10">
        <v>46.188000000000002</v>
      </c>
      <c r="F5" s="11">
        <f>9*0.707</f>
        <v>6.3629999999999995</v>
      </c>
      <c r="G5" s="11">
        <f>0.208*0.707</f>
        <v>0.14705599999999999</v>
      </c>
      <c r="H5" s="11">
        <f>-89.928</f>
        <v>-89.927999999999997</v>
      </c>
      <c r="I5" s="11">
        <f>F5*E5*PI()/0.006*POWER(10,-6)</f>
        <v>0.15388266631378769</v>
      </c>
      <c r="J5" s="12">
        <f>-90</f>
        <v>-90</v>
      </c>
      <c r="N5" s="26"/>
      <c r="O5" s="20" t="s">
        <v>25</v>
      </c>
      <c r="P5" s="20" t="s">
        <v>9</v>
      </c>
      <c r="Q5" s="20" t="s">
        <v>26</v>
      </c>
      <c r="R5" s="20" t="s">
        <v>27</v>
      </c>
      <c r="S5" s="20" t="s">
        <v>28</v>
      </c>
      <c r="T5" s="20" t="s">
        <v>25</v>
      </c>
      <c r="U5" s="20" t="s">
        <v>9</v>
      </c>
      <c r="V5" s="20" t="s">
        <v>26</v>
      </c>
      <c r="W5" s="20" t="s">
        <v>27</v>
      </c>
      <c r="X5" s="20" t="s">
        <v>28</v>
      </c>
      <c r="Y5" s="19"/>
      <c r="Z5" s="19"/>
      <c r="AA5" s="19"/>
      <c r="AB5" s="19"/>
      <c r="AC5" s="19"/>
      <c r="AD5" s="19"/>
      <c r="AE5" s="19"/>
    </row>
    <row r="6" spans="1:31" ht="15" thickBot="1" x14ac:dyDescent="0.4">
      <c r="A6" s="9">
        <v>3</v>
      </c>
      <c r="B6" s="10">
        <v>25</v>
      </c>
      <c r="C6" s="10">
        <v>0</v>
      </c>
      <c r="D6" s="10">
        <v>0</v>
      </c>
      <c r="E6" s="10">
        <v>46.188000000000002</v>
      </c>
      <c r="F6" s="11">
        <f>9*0.707</f>
        <v>6.3629999999999995</v>
      </c>
      <c r="G6" s="11">
        <f>0.18*0.707</f>
        <v>0.12725999999999998</v>
      </c>
      <c r="H6" s="11">
        <f>180*(12.566-10.473)/(16.756-10.473)</f>
        <v>59.961801687092162</v>
      </c>
      <c r="I6" s="11">
        <f>F6/(2*SQRT(B6*B6+POWER((16.756-10.473)/(PI()*E6),2)))</f>
        <v>0.12725980912151094</v>
      </c>
      <c r="J6" s="12">
        <v>60</v>
      </c>
      <c r="N6" s="21" t="s">
        <v>20</v>
      </c>
      <c r="O6" s="20" t="s">
        <v>29</v>
      </c>
      <c r="P6" s="20" t="s">
        <v>16</v>
      </c>
      <c r="Q6" s="27" t="s">
        <v>15</v>
      </c>
      <c r="R6" s="28"/>
      <c r="S6" s="29"/>
      <c r="T6" s="20" t="s">
        <v>29</v>
      </c>
      <c r="U6" s="20" t="s">
        <v>16</v>
      </c>
      <c r="V6" s="27" t="s">
        <v>15</v>
      </c>
      <c r="W6" s="28"/>
      <c r="X6" s="29"/>
      <c r="Y6" s="19"/>
      <c r="Z6" s="19"/>
      <c r="AA6" s="19" t="s">
        <v>30</v>
      </c>
      <c r="AB6" s="19" t="s">
        <v>31</v>
      </c>
      <c r="AC6" s="19" t="s">
        <v>32</v>
      </c>
      <c r="AD6" s="19" t="s">
        <v>21</v>
      </c>
      <c r="AE6" s="19" t="s">
        <v>33</v>
      </c>
    </row>
    <row r="7" spans="1:31" ht="15" thickBot="1" x14ac:dyDescent="0.4">
      <c r="A7" s="9">
        <v>4</v>
      </c>
      <c r="B7" s="10">
        <v>25</v>
      </c>
      <c r="C7" s="10">
        <v>5</v>
      </c>
      <c r="D7" s="10">
        <v>2.6800000000000001E-3</v>
      </c>
      <c r="E7" s="10">
        <v>0</v>
      </c>
      <c r="F7" s="11">
        <f>9*0.707</f>
        <v>6.3629999999999995</v>
      </c>
      <c r="G7" s="11">
        <f>0.707*1.737</f>
        <v>1.228059</v>
      </c>
      <c r="H7" s="11">
        <f>180*(-0.525/6.278)</f>
        <v>-15.052564510990763</v>
      </c>
      <c r="I7" s="11">
        <f>F7/(SQRT(C7*C7+POWER(PI()*D7/(6.278*0.001),2)))</f>
        <v>1.229153534727637</v>
      </c>
      <c r="J7" s="12">
        <v>-15.015000000000001</v>
      </c>
      <c r="N7" s="21">
        <v>113.93</v>
      </c>
      <c r="O7" s="20">
        <v>-74.405000000000001</v>
      </c>
      <c r="P7" s="20">
        <v>0.224</v>
      </c>
      <c r="Q7" s="20">
        <v>1.792</v>
      </c>
      <c r="R7" s="20">
        <v>2.2450000000000001</v>
      </c>
      <c r="S7" s="20">
        <v>14.593999999999999</v>
      </c>
      <c r="T7" s="20">
        <v>-74.405000000000001</v>
      </c>
      <c r="U7" s="20">
        <v>0.224</v>
      </c>
      <c r="V7" s="20">
        <v>1.7906</v>
      </c>
      <c r="W7" s="20">
        <v>2.2429999999999999</v>
      </c>
      <c r="X7" s="20">
        <v>14.54</v>
      </c>
      <c r="Y7" s="18">
        <v>0.1</v>
      </c>
      <c r="Z7" s="18">
        <v>18.574000000000002</v>
      </c>
      <c r="AA7" s="18">
        <v>715.84100000000001</v>
      </c>
      <c r="AB7" s="18">
        <v>0.65100000000000002</v>
      </c>
      <c r="AC7" s="18">
        <v>65.141000000000005</v>
      </c>
      <c r="AD7" s="18">
        <v>-64.489999999999995</v>
      </c>
      <c r="AE7" s="18">
        <v>66.954999999999998</v>
      </c>
    </row>
    <row r="8" spans="1:31" ht="15" thickBot="1" x14ac:dyDescent="0.4">
      <c r="A8" s="9">
        <v>5</v>
      </c>
      <c r="B8" s="10">
        <v>25</v>
      </c>
      <c r="C8" s="10">
        <v>5</v>
      </c>
      <c r="D8" s="10">
        <v>2.6800000000000001E-3</v>
      </c>
      <c r="E8" s="10">
        <v>0</v>
      </c>
      <c r="F8" s="11">
        <f>9*0.707</f>
        <v>6.3629999999999995</v>
      </c>
      <c r="G8" s="11">
        <f>0.3*0.707</f>
        <v>0.21209999999999998</v>
      </c>
      <c r="H8" s="11">
        <v>-2.4630000000000001</v>
      </c>
      <c r="I8" s="11">
        <v>0.191</v>
      </c>
      <c r="J8" s="12">
        <v>-2.556</v>
      </c>
      <c r="N8" s="21">
        <v>227.85900000000001</v>
      </c>
      <c r="O8" s="20">
        <v>-60.072000000000003</v>
      </c>
      <c r="P8" s="20">
        <v>0.41599999999999998</v>
      </c>
      <c r="Q8" s="20">
        <v>3.3260000000000001</v>
      </c>
      <c r="R8" s="20">
        <v>4.1929999999999996</v>
      </c>
      <c r="S8" s="20">
        <v>13.541</v>
      </c>
      <c r="T8" s="20">
        <v>-60.234000000000002</v>
      </c>
      <c r="U8" s="20">
        <v>0.41399999999999998</v>
      </c>
      <c r="V8" s="20">
        <v>3.3180000000000001</v>
      </c>
      <c r="W8" s="20">
        <v>4.1829999999999998</v>
      </c>
      <c r="X8" s="20">
        <v>13.5</v>
      </c>
      <c r="Y8" s="18">
        <v>0.2</v>
      </c>
      <c r="Z8" s="18">
        <v>21.001000000000001</v>
      </c>
      <c r="AA8" s="18">
        <v>1431.682</v>
      </c>
      <c r="AB8" s="18">
        <v>1.3029999999999999</v>
      </c>
      <c r="AC8" s="18">
        <v>32.570999999999998</v>
      </c>
      <c r="AD8" s="18">
        <v>-31.268000000000001</v>
      </c>
      <c r="AE8" s="18">
        <v>36.079000000000001</v>
      </c>
    </row>
    <row r="9" spans="1:31" ht="15" thickBot="1" x14ac:dyDescent="0.4">
      <c r="A9" s="9">
        <v>6</v>
      </c>
      <c r="B9" s="10">
        <v>25</v>
      </c>
      <c r="C9" s="10">
        <v>5</v>
      </c>
      <c r="D9" s="10">
        <v>2.6800000000000001E-3</v>
      </c>
      <c r="E9" s="10">
        <v>46.188000000000002</v>
      </c>
      <c r="F9" s="11">
        <f>9*0.707</f>
        <v>6.3629999999999995</v>
      </c>
      <c r="G9" s="11">
        <f>0.707*0.174</f>
        <v>0.12301799999999999</v>
      </c>
      <c r="H9" s="11">
        <f>54.516</f>
        <v>54.515999999999998</v>
      </c>
      <c r="I9" s="11">
        <f>0.123</f>
        <v>0.123</v>
      </c>
      <c r="J9" s="12">
        <v>54.423000000000002</v>
      </c>
      <c r="N9" s="21">
        <v>341.78899999999999</v>
      </c>
      <c r="O9" s="20">
        <v>-47.667999999999999</v>
      </c>
      <c r="P9" s="20">
        <v>0.56100000000000005</v>
      </c>
      <c r="Q9" s="20">
        <v>4.49</v>
      </c>
      <c r="R9" s="20">
        <v>5.718</v>
      </c>
      <c r="S9" s="20">
        <v>12.186</v>
      </c>
      <c r="T9" s="20">
        <v>-47.677999999999997</v>
      </c>
      <c r="U9" s="20">
        <v>0.56000000000000005</v>
      </c>
      <c r="V9" s="20">
        <v>4.4809999999999999</v>
      </c>
      <c r="W9" s="20">
        <v>5.71</v>
      </c>
      <c r="X9" s="20">
        <v>12.16</v>
      </c>
      <c r="Y9" s="18">
        <v>0.3</v>
      </c>
      <c r="Z9" s="18">
        <v>22.350999999999999</v>
      </c>
      <c r="AA9" s="18">
        <v>2147.5219999999999</v>
      </c>
      <c r="AB9" s="18">
        <v>1.954</v>
      </c>
      <c r="AC9" s="18">
        <v>21.713999999999999</v>
      </c>
      <c r="AD9" s="18">
        <v>-19.760000000000002</v>
      </c>
      <c r="AE9" s="18">
        <v>26.728999999999999</v>
      </c>
    </row>
    <row r="10" spans="1:31" ht="15" thickBot="1" x14ac:dyDescent="0.4">
      <c r="A10" s="9">
        <v>7</v>
      </c>
      <c r="B10" s="10">
        <v>25</v>
      </c>
      <c r="C10" s="10">
        <v>0</v>
      </c>
      <c r="D10" s="10">
        <v>0</v>
      </c>
      <c r="E10" s="10">
        <v>46.188000000000002</v>
      </c>
      <c r="F10" s="11">
        <f t="shared" ref="F10:F12" si="0">9*0.707</f>
        <v>6.3629999999999995</v>
      </c>
      <c r="G10" s="11">
        <f>0.707*0.415571</f>
        <v>0.29380869700000001</v>
      </c>
      <c r="H10" s="11">
        <v>30.038</v>
      </c>
      <c r="I10" s="11">
        <f>0.294</f>
        <v>0.29399999999999998</v>
      </c>
      <c r="J10" s="12">
        <v>30.013000000000002</v>
      </c>
      <c r="N10" s="21">
        <v>455.71800000000002</v>
      </c>
      <c r="O10" s="20">
        <v>-37.234000000000002</v>
      </c>
      <c r="P10" s="20">
        <v>0.66300000000000003</v>
      </c>
      <c r="Q10" s="20">
        <v>5.3079999999999998</v>
      </c>
      <c r="R10" s="20">
        <v>6.8559999999999999</v>
      </c>
      <c r="S10" s="20">
        <v>10.805</v>
      </c>
      <c r="T10" s="20">
        <v>-37.170999999999999</v>
      </c>
      <c r="U10" s="20">
        <v>0.66100000000000003</v>
      </c>
      <c r="V10" s="20">
        <v>5.2930000000000001</v>
      </c>
      <c r="W10" s="20">
        <v>6.84</v>
      </c>
      <c r="X10" s="20">
        <v>10.803000000000001</v>
      </c>
      <c r="Y10" s="18">
        <v>0.4</v>
      </c>
      <c r="Z10" s="18">
        <v>22.936</v>
      </c>
      <c r="AA10" s="18">
        <v>2863.3629999999998</v>
      </c>
      <c r="AB10" s="18">
        <v>2.6059999999999999</v>
      </c>
      <c r="AC10" s="18">
        <v>16.285</v>
      </c>
      <c r="AD10" s="18">
        <v>-13.68</v>
      </c>
      <c r="AE10" s="18">
        <v>22.608000000000001</v>
      </c>
    </row>
    <row r="11" spans="1:31" ht="15" thickBot="1" x14ac:dyDescent="0.4">
      <c r="A11" s="9">
        <v>8</v>
      </c>
      <c r="B11" s="10">
        <v>25</v>
      </c>
      <c r="C11" s="10">
        <v>5</v>
      </c>
      <c r="D11" s="10">
        <v>2.6800000000000001E-3</v>
      </c>
      <c r="E11" s="10">
        <v>0</v>
      </c>
      <c r="F11" s="11">
        <f t="shared" si="0"/>
        <v>6.3629999999999995</v>
      </c>
      <c r="G11" s="11">
        <f>2.087*0.707</f>
        <v>1.475509</v>
      </c>
      <c r="H11" s="11">
        <f>-12.599</f>
        <v>-12.599</v>
      </c>
      <c r="I11" s="11">
        <f>1.467</f>
        <v>1.4670000000000001</v>
      </c>
      <c r="J11" s="12">
        <f>13.654</f>
        <v>13.654</v>
      </c>
      <c r="N11" s="21">
        <v>569.64800000000002</v>
      </c>
      <c r="O11" s="20">
        <v>-28.495000000000001</v>
      </c>
      <c r="P11" s="20">
        <v>0.73199999999999998</v>
      </c>
      <c r="Q11" s="20">
        <v>5.859</v>
      </c>
      <c r="R11" s="20">
        <v>7.702</v>
      </c>
      <c r="S11" s="20">
        <v>9.5419999999999998</v>
      </c>
      <c r="T11" s="20">
        <v>-28.486999999999998</v>
      </c>
      <c r="U11" s="20">
        <v>0.73</v>
      </c>
      <c r="V11" s="20">
        <v>5.843</v>
      </c>
      <c r="W11" s="20">
        <v>7.6769999999999996</v>
      </c>
      <c r="X11" s="20">
        <v>9.5310000000000006</v>
      </c>
      <c r="Y11" s="18">
        <v>0.5</v>
      </c>
      <c r="Z11" s="18">
        <v>23.050999999999998</v>
      </c>
      <c r="AA11" s="18">
        <v>3579.2040000000002</v>
      </c>
      <c r="AB11" s="18">
        <v>3.2570000000000001</v>
      </c>
      <c r="AC11" s="18">
        <v>13.028</v>
      </c>
      <c r="AD11" s="18">
        <v>-9.7710000000000008</v>
      </c>
      <c r="AE11" s="18">
        <v>20.481000000000002</v>
      </c>
    </row>
    <row r="12" spans="1:31" ht="15" thickBot="1" x14ac:dyDescent="0.4">
      <c r="A12" s="13">
        <v>9</v>
      </c>
      <c r="B12" s="14">
        <v>25</v>
      </c>
      <c r="C12" s="14">
        <v>5</v>
      </c>
      <c r="D12" s="10">
        <v>2.6800000000000001E-3</v>
      </c>
      <c r="E12" s="14">
        <v>46.188000000000002</v>
      </c>
      <c r="F12" s="11">
        <f t="shared" si="0"/>
        <v>6.3629999999999995</v>
      </c>
      <c r="G12" s="15">
        <f>1.8*0.707</f>
        <v>1.2726</v>
      </c>
      <c r="H12" s="15">
        <f>-9.224</f>
        <v>-9.2240000000000002</v>
      </c>
      <c r="I12" s="15"/>
      <c r="J12" s="16"/>
      <c r="N12" s="21">
        <v>683.57799999999997</v>
      </c>
      <c r="O12" s="20">
        <v>-21.108000000000001</v>
      </c>
      <c r="P12" s="20">
        <v>0.77700000000000002</v>
      </c>
      <c r="Q12" s="20">
        <v>6.2190000000000003</v>
      </c>
      <c r="R12" s="20">
        <v>8.3469999999999995</v>
      </c>
      <c r="S12" s="20">
        <v>8.44</v>
      </c>
      <c r="T12" s="20">
        <v>-21.137</v>
      </c>
      <c r="U12" s="20">
        <v>0.77500000000000002</v>
      </c>
      <c r="V12" s="20">
        <v>6.2080000000000002</v>
      </c>
      <c r="W12" s="20">
        <v>8.3239999999999998</v>
      </c>
      <c r="X12" s="20">
        <v>8.4220000000000006</v>
      </c>
      <c r="Y12" s="18">
        <v>0.6</v>
      </c>
      <c r="Z12" s="18">
        <v>22.954000000000001</v>
      </c>
      <c r="AA12" s="18">
        <v>4295.0450000000001</v>
      </c>
      <c r="AB12" s="18">
        <v>3.9079999999999999</v>
      </c>
      <c r="AC12" s="18">
        <v>10.856999999999999</v>
      </c>
      <c r="AD12" s="18">
        <v>-6.9480000000000004</v>
      </c>
      <c r="AE12" s="18">
        <v>19.295000000000002</v>
      </c>
    </row>
    <row r="13" spans="1:31" ht="15" thickBot="1" x14ac:dyDescent="0.4">
      <c r="N13" s="21">
        <v>797.50699999999995</v>
      </c>
      <c r="O13" s="20">
        <v>-14.771000000000001</v>
      </c>
      <c r="P13" s="20">
        <v>0.80600000000000005</v>
      </c>
      <c r="Q13" s="20">
        <v>6.4459999999999997</v>
      </c>
      <c r="R13" s="20">
        <v>8.8559999999999999</v>
      </c>
      <c r="S13" s="20">
        <v>7.4989999999999997</v>
      </c>
      <c r="T13" s="20">
        <v>-14.702999999999999</v>
      </c>
      <c r="U13" s="20">
        <v>0.80300000000000005</v>
      </c>
      <c r="V13" s="20">
        <v>6.4390000000000001</v>
      </c>
      <c r="W13" s="20">
        <v>8.84</v>
      </c>
      <c r="X13" s="20">
        <v>7.4880000000000004</v>
      </c>
      <c r="Y13" s="18">
        <v>0.7</v>
      </c>
      <c r="Z13" s="18">
        <v>22.766999999999999</v>
      </c>
      <c r="AA13" s="18">
        <v>5010.8860000000004</v>
      </c>
      <c r="AB13" s="18">
        <v>4.5599999999999996</v>
      </c>
      <c r="AC13" s="18">
        <v>9.3059999999999992</v>
      </c>
      <c r="AD13" s="18">
        <v>-4.7460000000000004</v>
      </c>
      <c r="AE13" s="18">
        <v>18.614999999999998</v>
      </c>
    </row>
    <row r="14" spans="1:31" ht="15" thickBot="1" x14ac:dyDescent="0.4">
      <c r="N14" s="21">
        <v>911.43700000000001</v>
      </c>
      <c r="O14" s="20">
        <v>-9.25</v>
      </c>
      <c r="P14" s="20">
        <v>0.82199999999999995</v>
      </c>
      <c r="Q14" s="20">
        <v>6.58</v>
      </c>
      <c r="R14" s="20">
        <v>9.2750000000000004</v>
      </c>
      <c r="S14" s="20">
        <v>6.6970000000000001</v>
      </c>
      <c r="T14" s="20">
        <v>-9.2479999999999993</v>
      </c>
      <c r="U14" s="20">
        <v>0.81899999999999995</v>
      </c>
      <c r="V14" s="20">
        <v>6.569</v>
      </c>
      <c r="W14" s="20">
        <v>9.2539999999999996</v>
      </c>
      <c r="X14" s="20">
        <v>6.69</v>
      </c>
      <c r="Y14" s="18">
        <v>0.8</v>
      </c>
      <c r="Z14" s="18">
        <v>22.513000000000002</v>
      </c>
      <c r="AA14" s="18">
        <v>5726.7259999999997</v>
      </c>
      <c r="AB14" s="18">
        <v>5.2110000000000003</v>
      </c>
      <c r="AC14" s="18">
        <v>8.1430000000000007</v>
      </c>
      <c r="AD14" s="18">
        <v>-2.931</v>
      </c>
      <c r="AE14" s="18">
        <v>18.236999999999998</v>
      </c>
    </row>
    <row r="15" spans="1:31" ht="15" thickBot="1" x14ac:dyDescent="0.4">
      <c r="N15" s="21">
        <v>1025.366</v>
      </c>
      <c r="O15" s="20">
        <v>-4.3689999999999998</v>
      </c>
      <c r="P15" s="20">
        <v>0.83099999999999996</v>
      </c>
      <c r="Q15" s="20">
        <v>6.6470000000000002</v>
      </c>
      <c r="R15" s="20">
        <v>9.6319999999999997</v>
      </c>
      <c r="S15" s="20">
        <v>6.0140000000000002</v>
      </c>
      <c r="T15" s="20">
        <v>-4.3540000000000001</v>
      </c>
      <c r="U15" s="20">
        <v>0.82699999999999996</v>
      </c>
      <c r="V15" s="20">
        <v>6.6379999999999999</v>
      </c>
      <c r="W15" s="20">
        <v>9.5990000000000002</v>
      </c>
      <c r="X15" s="20">
        <v>6.0039999999999996</v>
      </c>
      <c r="Y15" s="18">
        <v>0.9</v>
      </c>
      <c r="Z15" s="18">
        <v>22.241</v>
      </c>
      <c r="AA15" s="18">
        <v>6442.567</v>
      </c>
      <c r="AB15" s="18">
        <v>5.8630000000000004</v>
      </c>
      <c r="AC15" s="18">
        <v>7.2380000000000004</v>
      </c>
      <c r="AD15" s="18">
        <v>-1.375</v>
      </c>
      <c r="AE15" s="18">
        <v>18.052</v>
      </c>
    </row>
    <row r="16" spans="1:31" ht="15" thickBot="1" x14ac:dyDescent="0.4">
      <c r="N16" s="22">
        <v>1139.296</v>
      </c>
      <c r="O16" s="23">
        <v>0</v>
      </c>
      <c r="P16" s="23">
        <v>0.83299999999999996</v>
      </c>
      <c r="Q16" s="23">
        <v>6.6669999999999998</v>
      </c>
      <c r="R16" s="23">
        <v>9.9450000000000003</v>
      </c>
      <c r="S16" s="23">
        <v>5.4279999999999999</v>
      </c>
      <c r="T16" s="23">
        <v>0</v>
      </c>
      <c r="U16" s="23">
        <v>0.83399999999999996</v>
      </c>
      <c r="V16" s="23">
        <v>6.6909999999999998</v>
      </c>
      <c r="W16" s="23">
        <v>9.9290000000000003</v>
      </c>
      <c r="X16" s="23">
        <v>5.4210000000000003</v>
      </c>
      <c r="Y16" s="18">
        <v>1</v>
      </c>
      <c r="Z16" s="18">
        <v>22.041</v>
      </c>
      <c r="AA16" s="18">
        <v>7158.4080000000004</v>
      </c>
      <c r="AB16" s="18">
        <v>6.5140000000000002</v>
      </c>
      <c r="AC16" s="18">
        <v>6.5140000000000002</v>
      </c>
      <c r="AD16" s="18">
        <v>0</v>
      </c>
      <c r="AE16" s="18">
        <v>18</v>
      </c>
    </row>
    <row r="17" spans="14:31" ht="15" thickBot="1" x14ac:dyDescent="0.4">
      <c r="N17" s="21">
        <v>1253.2260000000001</v>
      </c>
      <c r="O17" s="20">
        <v>3.952</v>
      </c>
      <c r="P17" s="20">
        <v>0.83099999999999996</v>
      </c>
      <c r="Q17" s="20">
        <v>6.6509999999999998</v>
      </c>
      <c r="R17" s="20">
        <v>10.227</v>
      </c>
      <c r="S17" s="20">
        <v>4.923</v>
      </c>
      <c r="T17" s="20">
        <v>3.9449999999999998</v>
      </c>
      <c r="U17" s="20">
        <v>0.82899999999999996</v>
      </c>
      <c r="V17" s="20">
        <v>6.6559999999999997</v>
      </c>
      <c r="W17" s="20">
        <v>10.205</v>
      </c>
      <c r="X17" s="20">
        <v>4.915</v>
      </c>
      <c r="Y17" s="18">
        <v>1.1000000000000001</v>
      </c>
      <c r="Z17" s="18">
        <v>21.776</v>
      </c>
      <c r="AA17" s="18">
        <v>7874.2489999999998</v>
      </c>
      <c r="AB17" s="18">
        <v>7.1660000000000004</v>
      </c>
      <c r="AC17" s="18">
        <v>5.9219999999999997</v>
      </c>
      <c r="AD17" s="18">
        <v>1.244</v>
      </c>
      <c r="AE17" s="18">
        <v>18.042999999999999</v>
      </c>
    </row>
    <row r="18" spans="14:31" ht="19.5" customHeight="1" thickBot="1" x14ac:dyDescent="0.4">
      <c r="N18" s="21">
        <v>1367.155</v>
      </c>
      <c r="O18" s="20">
        <v>7.5590000000000002</v>
      </c>
      <c r="P18" s="20">
        <v>0.82599999999999996</v>
      </c>
      <c r="Q18" s="20">
        <v>6.609</v>
      </c>
      <c r="R18" s="20">
        <v>10.484999999999999</v>
      </c>
      <c r="S18" s="20">
        <v>4.484</v>
      </c>
      <c r="T18" s="20">
        <v>7.5570000000000004</v>
      </c>
      <c r="U18" s="20">
        <v>0.82299999999999995</v>
      </c>
      <c r="V18" s="20">
        <v>6.6130000000000004</v>
      </c>
      <c r="W18" s="20">
        <v>10.458</v>
      </c>
      <c r="X18" s="20">
        <v>4.4770000000000003</v>
      </c>
      <c r="Y18" s="18">
        <v>1.2</v>
      </c>
      <c r="Z18" s="18">
        <v>21.547999999999998</v>
      </c>
      <c r="AA18" s="18">
        <v>8590.0889999999999</v>
      </c>
      <c r="AB18" s="18">
        <v>7.8170000000000002</v>
      </c>
      <c r="AC18" s="18">
        <v>5.4279999999999999</v>
      </c>
      <c r="AD18" s="18">
        <v>2.3889999999999998</v>
      </c>
      <c r="AE18" s="18">
        <v>18.158000000000001</v>
      </c>
    </row>
    <row r="19" spans="14:31" ht="17" customHeight="1" thickBot="1" x14ac:dyDescent="0.4">
      <c r="N19" s="21">
        <v>1481.085</v>
      </c>
      <c r="O19" s="20">
        <v>10.872999999999999</v>
      </c>
      <c r="P19" s="20">
        <v>0.81799999999999995</v>
      </c>
      <c r="Q19" s="20">
        <v>6.5469999999999997</v>
      </c>
      <c r="R19" s="20">
        <v>10.724</v>
      </c>
      <c r="S19" s="20">
        <v>4.101</v>
      </c>
      <c r="T19" s="20">
        <v>10.913</v>
      </c>
      <c r="U19" s="20">
        <v>0.81499999999999995</v>
      </c>
      <c r="V19" s="20">
        <v>6.5529999999999999</v>
      </c>
      <c r="W19" s="20">
        <v>10.688000000000001</v>
      </c>
      <c r="X19" s="20">
        <v>4.0940000000000003</v>
      </c>
      <c r="Y19" s="18">
        <v>1.3</v>
      </c>
      <c r="Z19" s="18">
        <v>21.335000000000001</v>
      </c>
      <c r="AA19" s="18">
        <v>9305.93</v>
      </c>
      <c r="AB19" s="18">
        <v>8.468</v>
      </c>
      <c r="AC19" s="18">
        <v>5.0110000000000001</v>
      </c>
      <c r="AD19" s="18">
        <v>3.4580000000000002</v>
      </c>
      <c r="AE19" s="18">
        <v>18.329000000000001</v>
      </c>
    </row>
    <row r="20" spans="14:31" ht="15" thickBot="1" x14ac:dyDescent="0.4">
      <c r="N20" s="21">
        <v>1595.0139999999999</v>
      </c>
      <c r="O20" s="20">
        <v>13.936999999999999</v>
      </c>
      <c r="P20" s="20">
        <v>0.80900000000000005</v>
      </c>
      <c r="Q20" s="20">
        <v>6.47</v>
      </c>
      <c r="R20" s="20">
        <v>10.946</v>
      </c>
      <c r="S20" s="20">
        <v>3.7629999999999999</v>
      </c>
      <c r="T20" s="20">
        <v>13.913</v>
      </c>
      <c r="U20" s="20">
        <v>0.80500000000000005</v>
      </c>
      <c r="V20" s="20">
        <v>6.4779999999999998</v>
      </c>
      <c r="W20" s="20">
        <v>10.904</v>
      </c>
      <c r="X20" s="20">
        <v>3.7549999999999999</v>
      </c>
      <c r="Y20" s="18">
        <v>1.4</v>
      </c>
      <c r="Z20" s="18">
        <v>21.137</v>
      </c>
      <c r="AA20" s="18">
        <v>10021.771000000001</v>
      </c>
      <c r="AB20" s="18">
        <v>9.1199999999999992</v>
      </c>
      <c r="AC20" s="18">
        <v>4.6529999999999996</v>
      </c>
      <c r="AD20" s="18">
        <v>4.4669999999999996</v>
      </c>
      <c r="AE20" s="18">
        <v>18.545999999999999</v>
      </c>
    </row>
    <row r="21" spans="14:31" ht="15" thickBot="1" x14ac:dyDescent="0.4">
      <c r="N21" s="21">
        <v>1708.944</v>
      </c>
      <c r="O21" s="20">
        <v>16.782</v>
      </c>
      <c r="P21" s="20">
        <v>0.79800000000000004</v>
      </c>
      <c r="Q21" s="20">
        <v>6.383</v>
      </c>
      <c r="R21" s="20">
        <v>11.154999999999999</v>
      </c>
      <c r="S21" s="20">
        <v>3.4649999999999999</v>
      </c>
      <c r="T21" s="20">
        <v>16.754999999999999</v>
      </c>
      <c r="U21" s="20">
        <v>0.79400000000000004</v>
      </c>
      <c r="V21" s="20">
        <v>6.4029999999999996</v>
      </c>
      <c r="W21" s="20">
        <v>11.122999999999999</v>
      </c>
      <c r="X21" s="20">
        <v>3.4830000000000001</v>
      </c>
      <c r="Y21" s="18">
        <v>1.5</v>
      </c>
      <c r="Z21" s="18">
        <v>21.009</v>
      </c>
      <c r="AA21" s="18">
        <v>10737.611999999999</v>
      </c>
      <c r="AB21" s="18">
        <v>9.7710000000000008</v>
      </c>
      <c r="AC21" s="18">
        <v>4.343</v>
      </c>
      <c r="AD21" s="18">
        <v>5.4279999999999999</v>
      </c>
      <c r="AE21" s="18">
        <v>18.800999999999998</v>
      </c>
    </row>
    <row r="22" spans="14:31" ht="15" thickBot="1" x14ac:dyDescent="0.4">
      <c r="N22" s="21">
        <v>1822.874</v>
      </c>
      <c r="O22" s="20">
        <v>19.434999999999999</v>
      </c>
      <c r="P22" s="20">
        <v>0.78600000000000003</v>
      </c>
      <c r="Q22" s="20">
        <v>6.2869999999999999</v>
      </c>
      <c r="R22" s="20">
        <v>11.351000000000001</v>
      </c>
      <c r="S22" s="20">
        <v>3.1989999999999998</v>
      </c>
      <c r="T22" s="20">
        <v>19.492000000000001</v>
      </c>
      <c r="U22" s="20">
        <v>0.78200000000000003</v>
      </c>
      <c r="V22" s="20">
        <v>6.3070000000000004</v>
      </c>
      <c r="W22" s="20">
        <v>11.304</v>
      </c>
      <c r="X22" s="20">
        <v>3.22</v>
      </c>
      <c r="Y22" s="18">
        <v>1.6</v>
      </c>
      <c r="Z22" s="18">
        <v>20.831</v>
      </c>
      <c r="AA22" s="18">
        <v>11453.453</v>
      </c>
      <c r="AB22" s="18">
        <v>10.423</v>
      </c>
      <c r="AC22" s="18">
        <v>4.0709999999999997</v>
      </c>
      <c r="AD22" s="18">
        <v>6.351</v>
      </c>
      <c r="AE22" s="18">
        <v>19.088000000000001</v>
      </c>
    </row>
    <row r="23" spans="14:31" ht="15" thickBot="1" x14ac:dyDescent="0.4">
      <c r="N23" s="21">
        <v>1936.8030000000001</v>
      </c>
      <c r="O23" s="20">
        <v>21.917000000000002</v>
      </c>
      <c r="P23" s="20">
        <v>0.77300000000000002</v>
      </c>
      <c r="Q23" s="20">
        <v>6.1849999999999996</v>
      </c>
      <c r="R23" s="20">
        <v>11.535</v>
      </c>
      <c r="S23" s="20">
        <v>2.9620000000000002</v>
      </c>
      <c r="T23" s="20">
        <v>21.946000000000002</v>
      </c>
      <c r="U23" s="20">
        <v>0.76900000000000002</v>
      </c>
      <c r="V23" s="20">
        <v>6.2060000000000004</v>
      </c>
      <c r="W23" s="20">
        <v>11.448</v>
      </c>
      <c r="X23" s="20">
        <v>2.97</v>
      </c>
      <c r="Y23" s="18">
        <v>1.7</v>
      </c>
      <c r="Z23" s="18">
        <v>20.623999999999999</v>
      </c>
      <c r="AA23" s="18">
        <v>12169.293</v>
      </c>
      <c r="AB23" s="18">
        <v>11.074</v>
      </c>
      <c r="AC23" s="18">
        <v>3.8319999999999999</v>
      </c>
      <c r="AD23" s="18">
        <v>7.242</v>
      </c>
      <c r="AE23" s="18">
        <v>19.402000000000001</v>
      </c>
    </row>
    <row r="24" spans="14:31" ht="15" thickBot="1" x14ac:dyDescent="0.4">
      <c r="N24" s="21">
        <v>2050.7330000000002</v>
      </c>
      <c r="O24" s="20">
        <v>24.245000000000001</v>
      </c>
      <c r="P24" s="20">
        <v>0.76</v>
      </c>
      <c r="Q24" s="20">
        <v>6.0789999999999997</v>
      </c>
      <c r="R24" s="20">
        <v>11.709</v>
      </c>
      <c r="S24" s="20">
        <v>2.75</v>
      </c>
      <c r="T24" s="20">
        <v>24.359000000000002</v>
      </c>
      <c r="U24" s="20">
        <v>0.755</v>
      </c>
      <c r="V24" s="20">
        <v>6.1020000000000003</v>
      </c>
      <c r="W24" s="20">
        <v>11.651</v>
      </c>
      <c r="X24" s="20">
        <v>2.76</v>
      </c>
      <c r="Y24" s="18">
        <v>1.8</v>
      </c>
      <c r="Z24" s="18">
        <v>20.513000000000002</v>
      </c>
      <c r="AA24" s="18">
        <v>12885.134</v>
      </c>
      <c r="AB24" s="18">
        <v>11.725</v>
      </c>
      <c r="AC24" s="18">
        <v>3.6190000000000002</v>
      </c>
      <c r="AD24" s="18">
        <v>8.1069999999999993</v>
      </c>
      <c r="AE24" s="18">
        <v>19.741</v>
      </c>
    </row>
    <row r="25" spans="14:31" ht="15" thickBot="1" x14ac:dyDescent="0.4">
      <c r="N25" s="21">
        <v>2164.6619999999998</v>
      </c>
      <c r="O25" s="20">
        <v>26.433</v>
      </c>
      <c r="P25" s="20">
        <v>0.746</v>
      </c>
      <c r="Q25" s="20">
        <v>5.97</v>
      </c>
      <c r="R25" s="20">
        <v>11.874000000000001</v>
      </c>
      <c r="S25" s="20">
        <v>2.5579999999999998</v>
      </c>
      <c r="T25" s="20">
        <v>26.492000000000001</v>
      </c>
      <c r="U25" s="20">
        <v>0.74099999999999999</v>
      </c>
      <c r="V25" s="20">
        <v>5.9930000000000003</v>
      </c>
      <c r="W25" s="20">
        <v>11.805999999999999</v>
      </c>
      <c r="X25" s="20">
        <v>2.57</v>
      </c>
      <c r="Y25" s="18">
        <v>1.9</v>
      </c>
      <c r="Z25" s="18">
        <v>20.369</v>
      </c>
      <c r="AA25" s="18">
        <v>13600.975</v>
      </c>
      <c r="AB25" s="18">
        <v>12.377000000000001</v>
      </c>
      <c r="AC25" s="18">
        <v>3.4279999999999999</v>
      </c>
      <c r="AD25" s="18">
        <v>8.9480000000000004</v>
      </c>
      <c r="AE25" s="18">
        <v>20.102</v>
      </c>
    </row>
    <row r="26" spans="14:31" ht="15" thickBot="1" x14ac:dyDescent="0.4">
      <c r="N26" s="21">
        <v>2278.5920000000001</v>
      </c>
      <c r="O26" s="20">
        <v>28.495000000000001</v>
      </c>
      <c r="P26" s="20">
        <v>0.73199999999999998</v>
      </c>
      <c r="Q26" s="20">
        <v>5.859</v>
      </c>
      <c r="R26" s="20">
        <v>12.028</v>
      </c>
      <c r="S26" s="20">
        <v>2.3849999999999998</v>
      </c>
      <c r="T26" s="20">
        <v>28.401</v>
      </c>
      <c r="U26" s="20">
        <v>0.72699999999999998</v>
      </c>
      <c r="V26" s="20">
        <v>5.8840000000000003</v>
      </c>
      <c r="W26" s="20">
        <v>11.955</v>
      </c>
      <c r="X26" s="20">
        <v>2.403</v>
      </c>
      <c r="Y26" s="18">
        <v>2</v>
      </c>
      <c r="Z26" s="18">
        <v>20.242000000000001</v>
      </c>
      <c r="AA26" s="18">
        <v>14316.816000000001</v>
      </c>
      <c r="AB26" s="18">
        <v>13.028</v>
      </c>
      <c r="AC26" s="18">
        <v>3.2570000000000001</v>
      </c>
      <c r="AD26" s="18">
        <v>9.7710000000000008</v>
      </c>
      <c r="AE26" s="18">
        <v>20.481000000000002</v>
      </c>
    </row>
  </sheetData>
  <mergeCells count="13">
    <mergeCell ref="Q6:S6"/>
    <mergeCell ref="V6:X6"/>
    <mergeCell ref="N2:N5"/>
    <mergeCell ref="O2:X2"/>
    <mergeCell ref="O4:S4"/>
    <mergeCell ref="T4:X4"/>
    <mergeCell ref="O3:S3"/>
    <mergeCell ref="T3:X3"/>
    <mergeCell ref="F1:H1"/>
    <mergeCell ref="I1:J1"/>
    <mergeCell ref="B3:C3"/>
    <mergeCell ref="A1:A3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 Bayanov</dc:creator>
  <cp:lastModifiedBy>Ravil Bayanov</cp:lastModifiedBy>
  <dcterms:created xsi:type="dcterms:W3CDTF">2024-10-19T16:09:30Z</dcterms:created>
  <dcterms:modified xsi:type="dcterms:W3CDTF">2024-10-20T14:29:14Z</dcterms:modified>
</cp:coreProperties>
</file>